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e6aefcb373cc983/AppData/Desktop/Website Making By Antigravity/"/>
    </mc:Choice>
  </mc:AlternateContent>
  <xr:revisionPtr revIDLastSave="1" documentId="11_71DD6FDE8D6943182283F68BC500AC97705FDCC3" xr6:coauthVersionLast="47" xr6:coauthVersionMax="47" xr10:uidLastSave="{83DBAFEA-9E45-4C32-9863-634B6E108BC1}"/>
  <bookViews>
    <workbookView xWindow="-108" yWindow="-108" windowWidth="23256" windowHeight="12456" activeTab="2" xr2:uid="{00000000-000D-0000-FFFF-FFFF00000000}"/>
  </bookViews>
  <sheets>
    <sheet name="COVER PAGE" sheetId="1" r:id="rId1"/>
    <sheet name="CAPACITY (DGVCL)" sheetId="2" r:id="rId2"/>
    <sheet name="CAPACITY (TORRENT)" sheetId="3" r:id="rId3"/>
    <sheet name="ROI" sheetId="4" r:id="rId4"/>
    <sheet name="ROI (OPTIMIZER)" sheetId="5" r:id="rId5"/>
    <sheet name="COMPARISION" sheetId="6" r:id="rId6"/>
  </sheets>
  <definedNames>
    <definedName name="_xlpm.all" hidden="1" xlm="1">#NAME?</definedName>
    <definedName name="_xlpm.dateCalc">#NAME?</definedName>
    <definedName name="_xlpm.days">#NAME?</definedName>
    <definedName name="_xlpm.ds">#NAME?</definedName>
    <definedName name="_xlpm.f">#NAME?</definedName>
    <definedName name="_xlpm.months">#NAME?</definedName>
    <definedName name="_xlpm.netYear">#NAME?</definedName>
    <definedName name="_xlpm.payYear">#NAME?</definedName>
    <definedName name="_xlpm.pos">#NAME?</definedName>
    <definedName name="_xlpm.prevCum">#NAME?</definedName>
    <definedName name="_xlpm.rng">#NAME?</definedName>
    <definedName name="_xlpm.start">#NAME?</definedName>
    <definedName name="_xlpm.yrs">#NAME?</definedName>
    <definedName name="ADANI">#REF!</definedName>
    <definedName name="GROWATT">#REF!</definedName>
    <definedName name="HAVELLES">#REF!</definedName>
    <definedName name="MyList2">VSTACK(#REF!,#REF!,#REF!,#REF!,#REF!)</definedName>
    <definedName name="MyListFiltered">_xlfn._xlws.FILTER(#REF!,#REF!&lt;&gt; "")</definedName>
    <definedName name="MyListHelper">#REF!:INDEX(#REF!,COUNTA(#REF!))</definedName>
    <definedName name="NonContigList5">LAMBDA(#REF!,#REF!,#REF!,#REF!,#REF!,   _xlfn.LET(     _xlpm.all, TOCOL(VSTACK(#REF!,#REF!,#REF!,#REF!,#REF!),1),     _xlfn._xlws.FILTER(_xlpm.all, _xlpm.all&lt;&gt;"")   ) )</definedName>
    <definedName name="PAHAL">#REF!</definedName>
    <definedName name="POLYCAB">#REF!</definedName>
    <definedName name="SOLAREDGE">#REF!</definedName>
    <definedName name="SUNGROW">#REF!</definedName>
    <definedName name="TATA">#REF!</definedName>
    <definedName name="VIKRAM">#REF!</definedName>
    <definedName name="WAREE">#REF!</definedName>
    <definedName name="XY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cx8XbwvYGYqUBKjwGnsK4GVf0pEWp+B2Taz0PTTLyxw="/>
    </ext>
  </extLst>
</workbook>
</file>

<file path=xl/calcChain.xml><?xml version="1.0" encoding="utf-8"?>
<calcChain xmlns="http://schemas.openxmlformats.org/spreadsheetml/2006/main">
  <c r="F50" i="5" l="1"/>
  <c r="F49" i="5"/>
  <c r="F48" i="5"/>
  <c r="H19" i="5"/>
  <c r="G19" i="5"/>
  <c r="F19" i="5"/>
  <c r="E19" i="5"/>
  <c r="D15" i="5"/>
  <c r="D14" i="5"/>
  <c r="D13" i="5"/>
  <c r="D11" i="5"/>
  <c r="D10" i="5"/>
  <c r="D9" i="5"/>
  <c r="D8" i="5"/>
  <c r="D5" i="5"/>
  <c r="D3" i="5"/>
  <c r="D2" i="5"/>
  <c r="F50" i="4"/>
  <c r="F49" i="4"/>
  <c r="F48" i="4"/>
  <c r="D14" i="4"/>
  <c r="F19" i="4" s="1"/>
  <c r="H19" i="4" s="1"/>
  <c r="K5" i="4"/>
  <c r="K6" i="4" s="1"/>
  <c r="K7" i="4" s="1"/>
  <c r="D7" i="4" s="1"/>
  <c r="D7" i="5" s="1"/>
  <c r="D2" i="4"/>
  <c r="D5" i="4" s="1"/>
  <c r="F19" i="3" a="1"/>
  <c r="F19" i="3" s="1"/>
  <c r="C13" i="3" a="1"/>
  <c r="C13" i="3" s="1"/>
  <c r="C12" i="3" a="1"/>
  <c r="C12" i="3" s="1"/>
  <c r="I11" i="3"/>
  <c r="C11" i="3" a="1"/>
  <c r="C11" i="3" s="1"/>
  <c r="I10" i="3"/>
  <c r="C10" i="3" a="1"/>
  <c r="C10" i="3" s="1"/>
  <c r="I9" i="3"/>
  <c r="I8" i="3"/>
  <c r="D8" i="3"/>
  <c r="I7" i="3"/>
  <c r="D7" i="3"/>
  <c r="D15" i="3" s="1"/>
  <c r="D6" i="3"/>
  <c r="D5" i="3"/>
  <c r="F19" i="2" a="1"/>
  <c r="F19" i="2" s="1"/>
  <c r="D13" i="2"/>
  <c r="I12" i="2"/>
  <c r="I11" i="2"/>
  <c r="C11" i="2" a="1"/>
  <c r="C11" i="2" s="1"/>
  <c r="J10" i="2"/>
  <c r="K10" i="2" s="1"/>
  <c r="I10" i="2"/>
  <c r="C10" i="2" a="1"/>
  <c r="C10" i="2" s="1"/>
  <c r="I9" i="2"/>
  <c r="C9" i="2" a="1"/>
  <c r="C9" i="2" s="1"/>
  <c r="J8" i="2"/>
  <c r="K8" i="2" s="1"/>
  <c r="I8" i="2"/>
  <c r="C8" i="2" a="1"/>
  <c r="C8" i="2"/>
  <c r="D6" i="2"/>
  <c r="D5" i="2"/>
  <c r="C13" i="2" l="1"/>
  <c r="J6" i="3"/>
  <c r="K6" i="3" s="1"/>
  <c r="J9" i="3"/>
  <c r="K9" i="3" s="1"/>
  <c r="J11" i="3"/>
  <c r="K11" i="3" s="1"/>
  <c r="C17" i="3"/>
  <c r="J8" i="3"/>
  <c r="K8" i="3" s="1"/>
  <c r="J7" i="3"/>
  <c r="K7" i="3" s="1"/>
  <c r="J10" i="3"/>
  <c r="K10" i="3" s="1"/>
  <c r="D6" i="4"/>
  <c r="K8" i="4"/>
  <c r="J7" i="2"/>
  <c r="K7" i="2" s="1"/>
  <c r="J12" i="2"/>
  <c r="K12" i="2" s="1"/>
  <c r="J11" i="2"/>
  <c r="K11" i="2" s="1"/>
  <c r="J9" i="2"/>
  <c r="K9" i="2" s="1"/>
  <c r="C15" i="3"/>
  <c r="A21" i="3" s="1"/>
  <c r="A30" i="3" s="1"/>
  <c r="A24" i="3" s="1"/>
  <c r="C15" i="2"/>
  <c r="A19" i="2" s="1"/>
  <c r="A28" i="2" s="1"/>
  <c r="A22" i="2" s="1"/>
  <c r="E19" i="4"/>
  <c r="G19" i="4" s="1"/>
  <c r="B41" i="4" l="1"/>
  <c r="C41" i="4" s="1"/>
  <c r="D41" i="4" s="1"/>
  <c r="E41" i="4" s="1"/>
  <c r="G41" i="4" s="1"/>
  <c r="B29" i="4"/>
  <c r="C29" i="4" s="1"/>
  <c r="D29" i="4" s="1"/>
  <c r="E29" i="4" s="1"/>
  <c r="G29" i="4" s="1"/>
  <c r="B39" i="4"/>
  <c r="C39" i="4" s="1"/>
  <c r="D39" i="4" s="1"/>
  <c r="E39" i="4" s="1"/>
  <c r="G39" i="4" s="1"/>
  <c r="B27" i="4"/>
  <c r="C27" i="4" s="1"/>
  <c r="D27" i="4" s="1"/>
  <c r="E27" i="4" s="1"/>
  <c r="G27" i="4" s="1"/>
  <c r="B35" i="4"/>
  <c r="C35" i="4" s="1"/>
  <c r="D35" i="4" s="1"/>
  <c r="E35" i="4" s="1"/>
  <c r="G35" i="4" s="1"/>
  <c r="B23" i="4"/>
  <c r="C23" i="4" s="1"/>
  <c r="D23" i="4" s="1"/>
  <c r="E23" i="4" s="1"/>
  <c r="G23" i="4" s="1"/>
  <c r="B40" i="4"/>
  <c r="C40" i="4" s="1"/>
  <c r="D40" i="4" s="1"/>
  <c r="E40" i="4" s="1"/>
  <c r="G40" i="4" s="1"/>
  <c r="B28" i="4"/>
  <c r="C28" i="4" s="1"/>
  <c r="D28" i="4" s="1"/>
  <c r="E28" i="4" s="1"/>
  <c r="G28" i="4" s="1"/>
  <c r="B44" i="4"/>
  <c r="C44" i="4" s="1"/>
  <c r="D44" i="4" s="1"/>
  <c r="E44" i="4" s="1"/>
  <c r="G44" i="4" s="1"/>
  <c r="B32" i="4"/>
  <c r="C32" i="4" s="1"/>
  <c r="D32" i="4" s="1"/>
  <c r="E32" i="4" s="1"/>
  <c r="G32" i="4" s="1"/>
  <c r="B20" i="4"/>
  <c r="C20" i="4" s="1"/>
  <c r="D20" i="4" s="1"/>
  <c r="E20" i="4" s="1"/>
  <c r="B37" i="4"/>
  <c r="C37" i="4" s="1"/>
  <c r="D37" i="4" s="1"/>
  <c r="E37" i="4" s="1"/>
  <c r="G37" i="4" s="1"/>
  <c r="B25" i="4"/>
  <c r="C25" i="4" s="1"/>
  <c r="D25" i="4" s="1"/>
  <c r="E25" i="4" s="1"/>
  <c r="G25" i="4" s="1"/>
  <c r="B42" i="4"/>
  <c r="C42" i="4" s="1"/>
  <c r="D42" i="4" s="1"/>
  <c r="E42" i="4" s="1"/>
  <c r="G42" i="4" s="1"/>
  <c r="B30" i="4"/>
  <c r="C30" i="4" s="1"/>
  <c r="D30" i="4" s="1"/>
  <c r="E30" i="4" s="1"/>
  <c r="G30" i="4" s="1"/>
  <c r="B24" i="4"/>
  <c r="C24" i="4" s="1"/>
  <c r="D24" i="4" s="1"/>
  <c r="E24" i="4" s="1"/>
  <c r="G24" i="4" s="1"/>
  <c r="B36" i="4"/>
  <c r="C36" i="4" s="1"/>
  <c r="D36" i="4" s="1"/>
  <c r="E36" i="4" s="1"/>
  <c r="G36" i="4" s="1"/>
  <c r="D6" i="5"/>
  <c r="B31" i="4"/>
  <c r="C31" i="4" s="1"/>
  <c r="D31" i="4" s="1"/>
  <c r="E31" i="4" s="1"/>
  <c r="G31" i="4" s="1"/>
  <c r="B26" i="4"/>
  <c r="C26" i="4" s="1"/>
  <c r="D26" i="4" s="1"/>
  <c r="E26" i="4" s="1"/>
  <c r="G26" i="4" s="1"/>
  <c r="B43" i="4"/>
  <c r="C43" i="4" s="1"/>
  <c r="D43" i="4" s="1"/>
  <c r="E43" i="4" s="1"/>
  <c r="G43" i="4" s="1"/>
  <c r="B38" i="4"/>
  <c r="C38" i="4" s="1"/>
  <c r="D38" i="4" s="1"/>
  <c r="E38" i="4" s="1"/>
  <c r="G38" i="4" s="1"/>
  <c r="B22" i="4"/>
  <c r="C22" i="4" s="1"/>
  <c r="D22" i="4" s="1"/>
  <c r="E22" i="4" s="1"/>
  <c r="G22" i="4" s="1"/>
  <c r="B21" i="4"/>
  <c r="C21" i="4" s="1"/>
  <c r="D21" i="4" s="1"/>
  <c r="E21" i="4" s="1"/>
  <c r="G21" i="4" s="1"/>
  <c r="B34" i="4"/>
  <c r="C34" i="4" s="1"/>
  <c r="D34" i="4" s="1"/>
  <c r="E34" i="4" s="1"/>
  <c r="G34" i="4" s="1"/>
  <c r="B33" i="4"/>
  <c r="C33" i="4" s="1"/>
  <c r="D33" i="4" s="1"/>
  <c r="E33" i="4" s="1"/>
  <c r="G33" i="4" s="1"/>
  <c r="G20" i="4" l="1"/>
  <c r="F20" i="4"/>
  <c r="B35" i="5"/>
  <c r="C35" i="5" s="1"/>
  <c r="D35" i="5" s="1"/>
  <c r="E35" i="5" s="1"/>
  <c r="G35" i="5" s="1"/>
  <c r="B23" i="5"/>
  <c r="C23" i="5" s="1"/>
  <c r="D23" i="5" s="1"/>
  <c r="E23" i="5" s="1"/>
  <c r="G23" i="5" s="1"/>
  <c r="B33" i="5"/>
  <c r="C33" i="5" s="1"/>
  <c r="D33" i="5" s="1"/>
  <c r="E33" i="5" s="1"/>
  <c r="G33" i="5" s="1"/>
  <c r="B21" i="5"/>
  <c r="C21" i="5" s="1"/>
  <c r="D21" i="5" s="1"/>
  <c r="E21" i="5" s="1"/>
  <c r="G21" i="5" s="1"/>
  <c r="B34" i="5"/>
  <c r="C34" i="5" s="1"/>
  <c r="D34" i="5" s="1"/>
  <c r="E34" i="5" s="1"/>
  <c r="G34" i="5" s="1"/>
  <c r="B22" i="5"/>
  <c r="C22" i="5" s="1"/>
  <c r="D22" i="5" s="1"/>
  <c r="E22" i="5" s="1"/>
  <c r="G22" i="5" s="1"/>
  <c r="B38" i="5"/>
  <c r="C38" i="5" s="1"/>
  <c r="D38" i="5" s="1"/>
  <c r="E38" i="5" s="1"/>
  <c r="G38" i="5" s="1"/>
  <c r="B26" i="5"/>
  <c r="C26" i="5" s="1"/>
  <c r="D26" i="5" s="1"/>
  <c r="E26" i="5" s="1"/>
  <c r="G26" i="5" s="1"/>
  <c r="B43" i="5"/>
  <c r="C43" i="5" s="1"/>
  <c r="D43" i="5" s="1"/>
  <c r="E43" i="5" s="1"/>
  <c r="G43" i="5" s="1"/>
  <c r="B31" i="5"/>
  <c r="C31" i="5" s="1"/>
  <c r="D31" i="5" s="1"/>
  <c r="E31" i="5" s="1"/>
  <c r="G31" i="5" s="1"/>
  <c r="B36" i="5"/>
  <c r="C36" i="5" s="1"/>
  <c r="D36" i="5" s="1"/>
  <c r="E36" i="5" s="1"/>
  <c r="G36" i="5" s="1"/>
  <c r="B24" i="5"/>
  <c r="C24" i="5" s="1"/>
  <c r="D24" i="5" s="1"/>
  <c r="E24" i="5" s="1"/>
  <c r="G24" i="5" s="1"/>
  <c r="B41" i="5"/>
  <c r="C41" i="5" s="1"/>
  <c r="D41" i="5" s="1"/>
  <c r="E41" i="5" s="1"/>
  <c r="G41" i="5" s="1"/>
  <c r="B29" i="5"/>
  <c r="C29" i="5" s="1"/>
  <c r="D29" i="5" s="1"/>
  <c r="E29" i="5" s="1"/>
  <c r="G29" i="5" s="1"/>
  <c r="B25" i="5"/>
  <c r="C25" i="5" s="1"/>
  <c r="D25" i="5" s="1"/>
  <c r="E25" i="5" s="1"/>
  <c r="G25" i="5" s="1"/>
  <c r="B37" i="5"/>
  <c r="C37" i="5" s="1"/>
  <c r="D37" i="5" s="1"/>
  <c r="E37" i="5" s="1"/>
  <c r="G37" i="5" s="1"/>
  <c r="B20" i="5"/>
  <c r="C20" i="5" s="1"/>
  <c r="D20" i="5" s="1"/>
  <c r="E20" i="5" s="1"/>
  <c r="B30" i="5"/>
  <c r="C30" i="5" s="1"/>
  <c r="D30" i="5" s="1"/>
  <c r="E30" i="5" s="1"/>
  <c r="G30" i="5" s="1"/>
  <c r="B32" i="5"/>
  <c r="C32" i="5" s="1"/>
  <c r="D32" i="5" s="1"/>
  <c r="E32" i="5" s="1"/>
  <c r="G32" i="5" s="1"/>
  <c r="B44" i="5"/>
  <c r="C44" i="5" s="1"/>
  <c r="D44" i="5" s="1"/>
  <c r="E44" i="5" s="1"/>
  <c r="G44" i="5" s="1"/>
  <c r="B28" i="5"/>
  <c r="C28" i="5" s="1"/>
  <c r="D28" i="5" s="1"/>
  <c r="E28" i="5" s="1"/>
  <c r="G28" i="5" s="1"/>
  <c r="B40" i="5"/>
  <c r="C40" i="5" s="1"/>
  <c r="D40" i="5" s="1"/>
  <c r="E40" i="5" s="1"/>
  <c r="G40" i="5" s="1"/>
  <c r="B27" i="5"/>
  <c r="C27" i="5" s="1"/>
  <c r="D27" i="5" s="1"/>
  <c r="E27" i="5" s="1"/>
  <c r="G27" i="5" s="1"/>
  <c r="B42" i="5"/>
  <c r="C42" i="5" s="1"/>
  <c r="D42" i="5" s="1"/>
  <c r="E42" i="5" s="1"/>
  <c r="G42" i="5" s="1"/>
  <c r="B39" i="5"/>
  <c r="C39" i="5" s="1"/>
  <c r="D39" i="5" s="1"/>
  <c r="E39" i="5" s="1"/>
  <c r="G39" i="5" s="1"/>
  <c r="G20" i="5" l="1"/>
  <c r="F20" i="5"/>
  <c r="F21" i="4"/>
  <c r="H20" i="4"/>
  <c r="H21" i="4" l="1"/>
  <c r="F22" i="4"/>
  <c r="H20" i="5"/>
  <c r="F21" i="5"/>
  <c r="F22" i="5" l="1"/>
  <c r="H21" i="5"/>
  <c r="F23" i="4"/>
  <c r="H22" i="4"/>
  <c r="H23" i="4" l="1"/>
  <c r="F24" i="4"/>
  <c r="F23" i="5"/>
  <c r="H22" i="5"/>
  <c r="F25" i="4" l="1"/>
  <c r="H24" i="4"/>
  <c r="H23" i="5"/>
  <c r="F24" i="5"/>
  <c r="F25" i="5" l="1"/>
  <c r="H24" i="5"/>
  <c r="F26" i="4"/>
  <c r="H25" i="4"/>
  <c r="H26" i="4" l="1"/>
  <c r="F27" i="4"/>
  <c r="H25" i="5"/>
  <c r="F26" i="5"/>
  <c r="F27" i="5" l="1"/>
  <c r="H26" i="5"/>
  <c r="F28" i="4"/>
  <c r="H27" i="4"/>
  <c r="F29" i="4" l="1"/>
  <c r="H28" i="4"/>
  <c r="H27" i="5"/>
  <c r="F28" i="5"/>
  <c r="F29" i="5" l="1"/>
  <c r="H28" i="5"/>
  <c r="H29" i="4"/>
  <c r="F54" i="4" s="1"/>
  <c r="F53" i="4"/>
  <c r="F30" i="4"/>
  <c r="F31" i="4" l="1"/>
  <c r="H30" i="4"/>
  <c r="F53" i="5"/>
  <c r="H29" i="5"/>
  <c r="F54" i="5" s="1"/>
  <c r="F30" i="5"/>
  <c r="F31" i="5" l="1"/>
  <c r="H30" i="5"/>
  <c r="H31" i="4"/>
  <c r="F32" i="4"/>
  <c r="F33" i="4" l="1"/>
  <c r="H32" i="4"/>
  <c r="F32" i="5"/>
  <c r="H31" i="5"/>
  <c r="H32" i="5" l="1"/>
  <c r="F33" i="5"/>
  <c r="H33" i="4"/>
  <c r="F34" i="4"/>
  <c r="F35" i="4" l="1"/>
  <c r="H34" i="4"/>
  <c r="F34" i="5"/>
  <c r="H33" i="5"/>
  <c r="H34" i="5" l="1"/>
  <c r="F35" i="5"/>
  <c r="H35" i="4"/>
  <c r="F36" i="4"/>
  <c r="F37" i="4" l="1"/>
  <c r="H36" i="4"/>
  <c r="H35" i="5"/>
  <c r="F36" i="5"/>
  <c r="F37" i="5" l="1"/>
  <c r="H36" i="5"/>
  <c r="F38" i="4"/>
  <c r="H37" i="4"/>
  <c r="H38" i="4" l="1"/>
  <c r="F39" i="4"/>
  <c r="H37" i="5"/>
  <c r="F38" i="5"/>
  <c r="F39" i="5" l="1"/>
  <c r="H38" i="5"/>
  <c r="F40" i="4"/>
  <c r="H39" i="4"/>
  <c r="F41" i="4" l="1"/>
  <c r="H40" i="4"/>
  <c r="H39" i="5"/>
  <c r="F40" i="5"/>
  <c r="F41" i="5" l="1"/>
  <c r="H40" i="5"/>
  <c r="H41" i="4"/>
  <c r="F42" i="4"/>
  <c r="F43" i="4" l="1"/>
  <c r="H42" i="4"/>
  <c r="H41" i="5"/>
  <c r="F42" i="5"/>
  <c r="F43" i="5" l="1"/>
  <c r="H42" i="5"/>
  <c r="H43" i="4"/>
  <c r="F44" i="4"/>
  <c r="F57" i="4" l="1"/>
  <c r="H44" i="4"/>
  <c r="F58" i="4" s="1"/>
  <c r="F44" i="5"/>
  <c r="H43" i="5"/>
  <c r="F57" i="5" l="1"/>
  <c r="H44" i="5"/>
  <c r="F58" i="5" s="1"/>
</calcChain>
</file>

<file path=xl/sharedStrings.xml><?xml version="1.0" encoding="utf-8"?>
<sst xmlns="http://schemas.openxmlformats.org/spreadsheetml/2006/main" count="260" uniqueCount="128">
  <si>
    <t>NAME - ASHWINBHAI VAGHAMSHI</t>
  </si>
  <si>
    <t>SR NO.</t>
  </si>
  <si>
    <t>BILL MONTHS</t>
  </si>
  <si>
    <t>BILL AMOUNT</t>
  </si>
  <si>
    <t>READING DIFFERENCE (UNIT)</t>
  </si>
  <si>
    <t>NOTE :- IF CUSTOMER WANT TO PURCHASE AIR CONDITIONAR  IN FUTURE THEN CONSIDER BELOW TABLE WHEN SOLAR SYSTEM DESIGN</t>
  </si>
  <si>
    <t>MARCH-APRIL</t>
  </si>
  <si>
    <t>MAY-JUNE</t>
  </si>
  <si>
    <t>AIR CONDITIONER  (NOS)</t>
  </si>
  <si>
    <t>TON</t>
  </si>
  <si>
    <t>STAR</t>
  </si>
  <si>
    <t>EFFICIENCY FACTOR (DEPEND ON STAR)</t>
  </si>
  <si>
    <t>RUNNING HOUR PER DAY</t>
  </si>
  <si>
    <t>PER UNIT PRICE</t>
  </si>
  <si>
    <t>TOTAL AMOUNT PER MONTH</t>
  </si>
  <si>
    <t>PICK/DROP</t>
  </si>
  <si>
    <t xml:space="preserve"> </t>
  </si>
  <si>
    <t>DROP</t>
  </si>
  <si>
    <t>AIR CONDITIONER 1</t>
  </si>
  <si>
    <t>-</t>
  </si>
  <si>
    <t>AIR CONDITIONER 2</t>
  </si>
  <si>
    <t>AIR CONDITIONER 3</t>
  </si>
  <si>
    <t>AIR CONDITIONER 4</t>
  </si>
  <si>
    <t>AVERAGE BILL/UNIT AMOUNT PER MONTH</t>
  </si>
  <si>
    <t>AMOUNT BY PER UNIT</t>
  </si>
  <si>
    <t>INPUT</t>
  </si>
  <si>
    <t>OUTPUT</t>
  </si>
  <si>
    <t>COMPANY</t>
  </si>
  <si>
    <t>ADANI</t>
  </si>
  <si>
    <t>REQUIRED SOLAR SYSTEM (IN KW)</t>
  </si>
  <si>
    <t>KW</t>
  </si>
  <si>
    <t>5.5</t>
  </si>
  <si>
    <t>AMOUNT</t>
  </si>
  <si>
    <t>FINAL PLANT CAPACITY</t>
  </si>
  <si>
    <t>PANEL (IN WATT)</t>
  </si>
  <si>
    <t>NUMBER OF SOLAR PANEL REQUIRED  (IN NOS)</t>
  </si>
  <si>
    <t>NAME - ASHWINBHAI Vaghamshi</t>
  </si>
  <si>
    <t>MARCH</t>
  </si>
  <si>
    <t>APRIL</t>
  </si>
  <si>
    <t>MAY</t>
  </si>
  <si>
    <t>JUNE</t>
  </si>
  <si>
    <t>3.03</t>
  </si>
  <si>
    <t>🌞 Solar ROI Report  (WITHOUT OPTIMIZER)</t>
  </si>
  <si>
    <t>System Size (S)</t>
  </si>
  <si>
    <t>kW</t>
  </si>
  <si>
    <t>STARTING</t>
  </si>
  <si>
    <t>%</t>
  </si>
  <si>
    <t>Avg. Sun Hours (H)</t>
  </si>
  <si>
    <t>h/day</t>
  </si>
  <si>
    <t>AFTER First 1st Year Degradation</t>
  </si>
  <si>
    <t>Performance Ratio (PR)</t>
  </si>
  <si>
    <t>–</t>
  </si>
  <si>
    <t>2-30 Year Degradation</t>
  </si>
  <si>
    <t>Baseline Annual Generation</t>
  </si>
  <si>
    <t>kWh/year</t>
  </si>
  <si>
    <t>Solar Panel Efficiency (Yr-1)</t>
  </si>
  <si>
    <t>Solar Panel Efficiency (Yr-25)</t>
  </si>
  <si>
    <t>Tariff</t>
  </si>
  <si>
    <t>₹/kWh</t>
  </si>
  <si>
    <t>O&amp;M per year</t>
  </si>
  <si>
    <t>₹/year</t>
  </si>
  <si>
    <t>MANUALLY</t>
  </si>
  <si>
    <t>DROUPDOWN</t>
  </si>
  <si>
    <t>Inverter Replacement Cost</t>
  </si>
  <si>
    <t>₹</t>
  </si>
  <si>
    <t>SYSTEM MANUALLY (IN KW)</t>
  </si>
  <si>
    <t>TYPING MANUALLY</t>
  </si>
  <si>
    <t>Inverter Replacement Year</t>
  </si>
  <si>
    <t>year</t>
  </si>
  <si>
    <t>Total Investment (before subsidy)</t>
  </si>
  <si>
    <t>PRE + POLY</t>
  </si>
  <si>
    <t>Subsidy</t>
  </si>
  <si>
    <t>Net CAPEX (Investment - Subsidy)</t>
  </si>
  <si>
    <t>Commissioning Date</t>
  </si>
  <si>
    <t>DD-MM-YYYY</t>
  </si>
  <si>
    <t>📊 25-Year Cashflow Table</t>
  </si>
  <si>
    <t>Yr</t>
  </si>
  <si>
    <t>Perf %</t>
  </si>
  <si>
    <t>Gen (kWh)</t>
  </si>
  <si>
    <t>Revenue ₹</t>
  </si>
  <si>
    <t>Net Cash ₹</t>
  </si>
  <si>
    <t>Cumulative ₹</t>
  </si>
  <si>
    <t>ROI %</t>
  </si>
  <si>
    <t>Cum. ROI %</t>
  </si>
  <si>
    <t>📌 Summaries</t>
  </si>
  <si>
    <t>A. Payback Summary</t>
  </si>
  <si>
    <t>Payback period</t>
  </si>
  <si>
    <t>=</t>
  </si>
  <si>
    <t>Commissioning</t>
  </si>
  <si>
    <t>Exact payback date</t>
  </si>
  <si>
    <t>B. Year-10 Profit Summary</t>
  </si>
  <si>
    <t>Cumulative profit after 10 years</t>
  </si>
  <si>
    <t>Cumulative ROI % after 10 years</t>
  </si>
  <si>
    <t>C. Final 25-Year Profit Summary</t>
  </si>
  <si>
    <t>Cumulative profit (25 yrs)</t>
  </si>
  <si>
    <t>Cumulative ROI % (25 yrs)</t>
  </si>
  <si>
    <t>🌞 Solar ROI Report (WITH OPTIMIZER)</t>
  </si>
  <si>
    <t>PRE + SOL</t>
  </si>
  <si>
    <t>OUR SOLAR SYSTEM</t>
  </si>
  <si>
    <t>COMPONENT</t>
  </si>
  <si>
    <t>OUR PRODUCTS</t>
  </si>
  <si>
    <t>OTHER PRODUCTS</t>
  </si>
  <si>
    <t>STRUCTURE MOUNTING:</t>
  </si>
  <si>
    <t>THE SOLAR PANELS ARE SECURELY INSTALLED ON HOT SECTION PURLINS USING NUT AND BOLT FASTENERS WITH CUT WASHERS, ENSURING DURABILITY AND STRUCTURAL INTEGRITY OF THE SOLAR PLANT.</t>
  </si>
  <si>
    <t>THE SOLAR PANELS ARE SECURELY INSTALLED ON BOX PIPE PURLINS USING U-BOLTS, TOGETHER WITH 2-HOLE MID CLAMPS AND END CLAMPS, ENSURING RELIABLE AND LONG-LASTING STRUCTURAL SUPPORT FOR THE SOLAR PLANT.</t>
  </si>
  <si>
    <t>THE SOLAR PANEL IS UNSAFELY MOUNTED ON THE BOX PIPE PURLIN USING J-BOLTS, WITH ONLY 1-HOLE MID CLAMPS AND END CLAMPS, LEADING TO WEAK STRUCTURAL SUPPORT AND A HIGH RISK OF FAILURE IN THE SOLAR PLANT.</t>
  </si>
  <si>
    <t>STRUCTURE PIPE:</t>
  </si>
  <si>
    <t>BRAND : JSW/TATA ONLY
LEG : 100*40*15
RAFTER :100*40*15
PURLIN : 60*40*0.82/1.2</t>
  </si>
  <si>
    <t>BRAND : APPOLO ONLY
LEG : 80*40
RAFTER : 80*40
PURLIN : 60*40</t>
  </si>
  <si>
    <t>BRAND : LOCAL ONLY
LEG : 60*40
RAFTER : 60*40
PURLIN : 40*40</t>
  </si>
  <si>
    <t>EARTHING CABLE:</t>
  </si>
  <si>
    <t>4 MM COPPER BRANDED</t>
  </si>
  <si>
    <t>2.5 MM COPPER BRANDED / LOCAL</t>
  </si>
  <si>
    <t>EARTHING ROD:</t>
  </si>
  <si>
    <t xml:space="preserve">COPPER BOUNDED 250 MICRON COMPULSORY
</t>
  </si>
  <si>
    <t xml:space="preserve">COPPER BOUNDED ONLY 50 MICRON 
</t>
  </si>
  <si>
    <t>CABLE TIE:</t>
  </si>
  <si>
    <t>SS CABLE TIE</t>
  </si>
  <si>
    <t>PLASTIC CABLE TIE</t>
  </si>
  <si>
    <t>MC4:</t>
  </si>
  <si>
    <t>ELMEX STANDARD</t>
  </si>
  <si>
    <t>LOCAL</t>
  </si>
  <si>
    <t>AC/DC CABLE</t>
  </si>
  <si>
    <t>HAVELLS / POLYCAB / KEI</t>
  </si>
  <si>
    <t>STANDARD / LOCAL</t>
  </si>
  <si>
    <t>ACDB/DCDB</t>
  </si>
  <si>
    <t>PVC PIPE</t>
  </si>
  <si>
    <t>POLYCAB/ASTRAL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</si>
</sst>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$₹]#,##0.00"/>
    <numFmt numFmtId="165" formatCode="[$₹]#,##0"/>
    <numFmt numFmtId="166" formatCode="dd\-mmm\-yyyy"/>
    <numFmt numFmtId="167" formatCode="0.000%"/>
    <numFmt numFmtId="168" formatCode="dd/mmm/yyyy"/>
    <numFmt numFmtId="169" formatCode="&quot;₹&quot;\ #,##0.00"/>
  </numFmts>
  <fonts count="46">
    <font>
      <sz val="11"/>
      <color theme="1"/>
      <name val="Calibri"/>
      <scheme val="minor"/>
    </font>
    <font>
      <b/>
      <sz val="36"/>
      <color rgb="FF002060"/>
      <name val="Calibri"/>
    </font>
    <font>
      <sz val="11"/>
      <name val="Calibri"/>
    </font>
    <font>
      <sz val="11"/>
      <color theme="1"/>
      <name val="Calibri"/>
    </font>
    <font>
      <sz val="28"/>
      <color theme="1"/>
      <name val="Calibri"/>
    </font>
    <font>
      <b/>
      <sz val="36"/>
      <color theme="1"/>
      <name val="Calibri"/>
    </font>
    <font>
      <sz val="10"/>
      <color theme="1"/>
      <name val="Calibri"/>
    </font>
    <font>
      <sz val="36"/>
      <color theme="1"/>
      <name val="Calibri"/>
    </font>
    <font>
      <b/>
      <sz val="12"/>
      <color theme="4"/>
      <name val="Calibri"/>
    </font>
    <font>
      <sz val="36"/>
      <color rgb="FF006100"/>
      <name val="Calibri"/>
    </font>
    <font>
      <sz val="36"/>
      <color rgb="FFFFFFFF"/>
      <name val="Calibri"/>
    </font>
    <font>
      <sz val="10"/>
      <color rgb="FFFFFF00"/>
      <name val="Calibri"/>
    </font>
    <font>
      <sz val="10"/>
      <color theme="0"/>
      <name val="Calibri"/>
    </font>
    <font>
      <sz val="11"/>
      <color rgb="FFFFFF00"/>
      <name val="Calibri"/>
    </font>
    <font>
      <b/>
      <sz val="10"/>
      <color theme="1"/>
      <name val="Calibri"/>
    </font>
    <font>
      <sz val="36"/>
      <color rgb="FF000000"/>
      <name val="Calibri"/>
    </font>
    <font>
      <b/>
      <i/>
      <sz val="36"/>
      <color theme="0"/>
      <name val="Calibri"/>
    </font>
    <font>
      <i/>
      <sz val="36"/>
      <color rgb="FF000000"/>
      <name val="Calibri"/>
    </font>
    <font>
      <i/>
      <sz val="10"/>
      <color theme="1"/>
      <name val="Calibri"/>
    </font>
    <font>
      <i/>
      <sz val="11"/>
      <color theme="1"/>
      <name val="Calibri"/>
    </font>
    <font>
      <sz val="18"/>
      <color theme="1"/>
      <name val="Calibri"/>
    </font>
    <font>
      <b/>
      <sz val="18"/>
      <color theme="0"/>
      <name val="Calibri"/>
    </font>
    <font>
      <sz val="18"/>
      <color theme="7"/>
      <name val="Calibri"/>
    </font>
    <font>
      <b/>
      <sz val="18"/>
      <color rgb="FF006100"/>
      <name val="Calibri"/>
    </font>
    <font>
      <b/>
      <sz val="18"/>
      <color theme="1"/>
      <name val="Calibri"/>
    </font>
    <font>
      <sz val="16"/>
      <color theme="7"/>
      <name val="Calibri"/>
    </font>
    <font>
      <b/>
      <sz val="18"/>
      <color rgb="FFC00000"/>
      <name val="Calibri"/>
    </font>
    <font>
      <sz val="14"/>
      <color theme="1"/>
      <name val="Calibri"/>
    </font>
    <font>
      <b/>
      <sz val="16"/>
      <color rgb="FFC00000"/>
      <name val="Calibri"/>
    </font>
    <font>
      <b/>
      <sz val="18"/>
      <color rgb="FF002060"/>
      <name val="Calibri"/>
    </font>
    <font>
      <b/>
      <sz val="26"/>
      <color theme="0"/>
      <name val="Calibri"/>
    </font>
    <font>
      <sz val="16"/>
      <color theme="0"/>
      <name val="Calibri"/>
    </font>
    <font>
      <b/>
      <sz val="16"/>
      <color rgb="FF006100"/>
      <name val="Calibri"/>
    </font>
    <font>
      <sz val="11"/>
      <color theme="0"/>
      <name val="Calibri"/>
    </font>
    <font>
      <sz val="20"/>
      <color theme="1"/>
      <name val="Calibri"/>
    </font>
    <font>
      <b/>
      <sz val="20"/>
      <color theme="0"/>
      <name val="Calibri"/>
    </font>
    <font>
      <b/>
      <sz val="20"/>
      <color theme="1"/>
      <name val="Calibri"/>
    </font>
    <font>
      <b/>
      <sz val="20"/>
      <color rgb="FF006100"/>
      <name val="Calibri"/>
    </font>
    <font>
      <b/>
      <sz val="20"/>
      <color rgb="FF002060"/>
      <name val="Calibri"/>
    </font>
    <font>
      <b/>
      <sz val="72"/>
      <color rgb="FFFFFFFF"/>
      <name val="Calibri"/>
    </font>
    <font>
      <b/>
      <sz val="36"/>
      <color theme="1"/>
      <name val="Aptos Narrow"/>
    </font>
    <font>
      <sz val="26"/>
      <color theme="1"/>
      <name val="Arial"/>
    </font>
    <font>
      <sz val="17"/>
      <color theme="1"/>
      <name val="Arial"/>
    </font>
    <font>
      <sz val="20"/>
      <color theme="1"/>
      <name val="Arial"/>
    </font>
    <font>
      <sz val="22"/>
      <color theme="1"/>
      <name val="Arial"/>
    </font>
    <font>
      <sz val="24"/>
      <color theme="1"/>
      <name val="Arial"/>
    </font>
  </fonts>
  <fills count="17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D6DCE4"/>
        <bgColor rgb="FFD6DCE4"/>
      </patternFill>
    </fill>
    <fill>
      <patternFill patternType="solid">
        <fgColor rgb="FFD0E0E3"/>
        <bgColor rgb="FFD0E0E3"/>
      </patternFill>
    </fill>
    <fill>
      <patternFill patternType="solid">
        <fgColor rgb="FFC6EFCE"/>
        <bgColor rgb="FFC6EFCE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93C47D"/>
        <bgColor rgb="FF93C47D"/>
      </patternFill>
    </fill>
    <fill>
      <patternFill patternType="solid">
        <fgColor rgb="FFF6F8F9"/>
        <bgColor rgb="FFF6F8F9"/>
      </patternFill>
    </fill>
    <fill>
      <patternFill patternType="solid">
        <fgColor rgb="FF92D050"/>
        <bgColor rgb="FF92D050"/>
      </patternFill>
    </fill>
    <fill>
      <patternFill patternType="solid">
        <fgColor rgb="FF8496B0"/>
        <bgColor rgb="FF8496B0"/>
      </patternFill>
    </fill>
    <fill>
      <patternFill patternType="solid">
        <fgColor rgb="FFA5A5A5"/>
        <bgColor rgb="FFA5A5A5"/>
      </patternFill>
    </fill>
    <fill>
      <patternFill patternType="solid">
        <fgColor rgb="FFC5E0B3"/>
        <bgColor rgb="FFC5E0B3"/>
      </patternFill>
    </fill>
    <fill>
      <patternFill patternType="solid">
        <fgColor rgb="FFAEABAB"/>
        <bgColor rgb="FFAEABAB"/>
      </patternFill>
    </fill>
    <fill>
      <patternFill patternType="solid">
        <fgColor theme="4"/>
        <bgColor theme="4"/>
      </patternFill>
    </fill>
    <fill>
      <patternFill patternType="solid">
        <fgColor rgb="FF222222"/>
        <bgColor rgb="FF222222"/>
      </patternFill>
    </fill>
  </fills>
  <borders count="53">
    <border>
      <left/>
      <right/>
      <top/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/>
      <top style="thin">
        <color rgb="FF284E3F"/>
      </top>
      <bottom style="thin">
        <color rgb="FF284E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6F8F9"/>
      </right>
      <top style="thin">
        <color rgb="FFF6F8F9"/>
      </top>
      <bottom style="thin">
        <color rgb="FFF6F8F9"/>
      </bottom>
      <diagonal/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F6F8F9"/>
      </bottom>
      <diagonal/>
    </border>
    <border>
      <left style="thin">
        <color rgb="FFF6F8F9"/>
      </left>
      <right/>
      <top style="thin">
        <color rgb="FFF6F8F9"/>
      </top>
      <bottom style="thin">
        <color rgb="FFF6F8F9"/>
      </bottom>
      <diagonal/>
    </border>
    <border>
      <left/>
      <right style="thin">
        <color rgb="FFF6F8F9"/>
      </right>
      <top style="thin">
        <color rgb="FFF6F8F9"/>
      </top>
      <bottom style="thin">
        <color rgb="FF284E3F"/>
      </bottom>
      <diagonal/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284E3F"/>
      </bottom>
      <diagonal/>
    </border>
    <border>
      <left style="thin">
        <color rgb="FFF6F8F9"/>
      </left>
      <right/>
      <top style="thin">
        <color rgb="FFF6F8F9"/>
      </top>
      <bottom style="thin">
        <color rgb="FF284E3F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hair">
        <color rgb="FF000000"/>
      </right>
      <top style="medium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medium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3" fillId="0" borderId="0" xfId="0" applyFont="1"/>
    <xf numFmtId="0" fontId="4" fillId="0" borderId="0" xfId="0" applyFont="1"/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7" fillId="0" borderId="10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 wrapText="1"/>
    </xf>
    <xf numFmtId="1" fontId="7" fillId="0" borderId="1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7" fillId="0" borderId="12" xfId="0" applyFont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64" fontId="9" fillId="5" borderId="12" xfId="0" applyNumberFormat="1" applyFont="1" applyFill="1" applyBorder="1" applyAlignment="1">
      <alignment horizontal="center" vertical="center"/>
    </xf>
    <xf numFmtId="1" fontId="7" fillId="6" borderId="12" xfId="0" applyNumberFormat="1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/>
    </xf>
    <xf numFmtId="0" fontId="6" fillId="6" borderId="13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4" fontId="6" fillId="6" borderId="14" xfId="0" applyNumberFormat="1" applyFont="1" applyFill="1" applyBorder="1" applyAlignment="1">
      <alignment horizontal="center" vertical="center" wrapText="1"/>
    </xf>
    <xf numFmtId="164" fontId="6" fillId="6" borderId="14" xfId="0" applyNumberFormat="1" applyFont="1" applyFill="1" applyBorder="1" applyAlignment="1">
      <alignment horizontal="center" vertical="center" wrapText="1"/>
    </xf>
    <xf numFmtId="165" fontId="6" fillId="6" borderId="15" xfId="0" applyNumberFormat="1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" fontId="7" fillId="0" borderId="11" xfId="0" applyNumberFormat="1" applyFont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2" fillId="6" borderId="19" xfId="0" applyFont="1" applyFill="1" applyBorder="1" applyAlignment="1">
      <alignment horizontal="center" vertical="center" wrapText="1"/>
    </xf>
    <xf numFmtId="0" fontId="12" fillId="6" borderId="19" xfId="0" applyFont="1" applyFill="1" applyBorder="1" applyAlignment="1">
      <alignment horizontal="center" vertical="center"/>
    </xf>
    <xf numFmtId="4" fontId="12" fillId="6" borderId="19" xfId="0" applyNumberFormat="1" applyFont="1" applyFill="1" applyBorder="1" applyAlignment="1">
      <alignment horizontal="center" vertical="center"/>
    </xf>
    <xf numFmtId="164" fontId="12" fillId="6" borderId="19" xfId="0" applyNumberFormat="1" applyFont="1" applyFill="1" applyBorder="1" applyAlignment="1">
      <alignment horizontal="center" vertical="center"/>
    </xf>
    <xf numFmtId="165" fontId="12" fillId="6" borderId="20" xfId="0" applyNumberFormat="1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center" vertical="center"/>
    </xf>
    <xf numFmtId="165" fontId="7" fillId="0" borderId="12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11" fillId="6" borderId="21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 wrapText="1"/>
    </xf>
    <xf numFmtId="0" fontId="12" fillId="6" borderId="22" xfId="0" applyFont="1" applyFill="1" applyBorder="1" applyAlignment="1">
      <alignment horizontal="center" vertical="center"/>
    </xf>
    <xf numFmtId="4" fontId="12" fillId="6" borderId="22" xfId="0" applyNumberFormat="1" applyFont="1" applyFill="1" applyBorder="1" applyAlignment="1">
      <alignment horizontal="center" vertical="center"/>
    </xf>
    <xf numFmtId="165" fontId="12" fillId="6" borderId="23" xfId="0" applyNumberFormat="1" applyFont="1" applyFill="1" applyBorder="1" applyAlignment="1">
      <alignment horizontal="center" vertical="center"/>
    </xf>
    <xf numFmtId="0" fontId="11" fillId="6" borderId="24" xfId="0" applyFont="1" applyFill="1" applyBorder="1" applyAlignment="1">
      <alignment horizontal="center" vertical="center"/>
    </xf>
    <xf numFmtId="0" fontId="12" fillId="6" borderId="25" xfId="0" applyFont="1" applyFill="1" applyBorder="1" applyAlignment="1">
      <alignment horizontal="center" vertical="center" wrapText="1"/>
    </xf>
    <xf numFmtId="0" fontId="12" fillId="6" borderId="25" xfId="0" applyFont="1" applyFill="1" applyBorder="1" applyAlignment="1">
      <alignment horizontal="center" vertical="center"/>
    </xf>
    <xf numFmtId="4" fontId="12" fillId="6" borderId="25" xfId="0" applyNumberFormat="1" applyFont="1" applyFill="1" applyBorder="1" applyAlignment="1">
      <alignment horizontal="center" vertical="center"/>
    </xf>
    <xf numFmtId="165" fontId="12" fillId="6" borderId="26" xfId="0" applyNumberFormat="1" applyFont="1" applyFill="1" applyBorder="1" applyAlignment="1">
      <alignment horizontal="center" vertical="center"/>
    </xf>
    <xf numFmtId="164" fontId="7" fillId="0" borderId="12" xfId="0" applyNumberFormat="1" applyFont="1" applyBorder="1" applyAlignment="1">
      <alignment horizontal="center" vertical="center"/>
    </xf>
    <xf numFmtId="4" fontId="6" fillId="0" borderId="0" xfId="0" applyNumberFormat="1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0" fontId="7" fillId="8" borderId="12" xfId="0" applyFont="1" applyFill="1" applyBorder="1" applyAlignment="1">
      <alignment horizontal="center" vertical="center"/>
    </xf>
    <xf numFmtId="0" fontId="14" fillId="0" borderId="27" xfId="0" applyFont="1" applyBorder="1" applyAlignment="1">
      <alignment horizontal="left"/>
    </xf>
    <xf numFmtId="0" fontId="14" fillId="0" borderId="16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15" fillId="7" borderId="17" xfId="0" applyFont="1" applyFill="1" applyBorder="1" applyAlignment="1">
      <alignment horizontal="center"/>
    </xf>
    <xf numFmtId="0" fontId="15" fillId="7" borderId="28" xfId="0" applyFont="1" applyFill="1" applyBorder="1" applyAlignment="1">
      <alignment horizontal="center"/>
    </xf>
    <xf numFmtId="0" fontId="3" fillId="0" borderId="27" xfId="0" applyFont="1" applyBorder="1" applyAlignment="1">
      <alignment horizontal="left" vertical="center"/>
    </xf>
    <xf numFmtId="0" fontId="13" fillId="0" borderId="1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4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0" fontId="19" fillId="0" borderId="0" xfId="0" applyFont="1"/>
    <xf numFmtId="1" fontId="6" fillId="0" borderId="0" xfId="0" applyNumberFormat="1" applyFont="1" applyAlignment="1">
      <alignment horizontal="center"/>
    </xf>
    <xf numFmtId="0" fontId="5" fillId="3" borderId="43" xfId="0" applyFont="1" applyFill="1" applyBorder="1" applyAlignment="1">
      <alignment horizontal="center" vertical="center"/>
    </xf>
    <xf numFmtId="0" fontId="5" fillId="3" borderId="44" xfId="0" applyFont="1" applyFill="1" applyBorder="1" applyAlignment="1">
      <alignment horizontal="center" vertical="center"/>
    </xf>
    <xf numFmtId="164" fontId="5" fillId="3" borderId="44" xfId="0" applyNumberFormat="1" applyFont="1" applyFill="1" applyBorder="1" applyAlignment="1">
      <alignment horizontal="center" vertical="center"/>
    </xf>
    <xf numFmtId="0" fontId="5" fillId="3" borderId="45" xfId="0" applyFont="1" applyFill="1" applyBorder="1" applyAlignment="1">
      <alignment horizontal="center" vertical="center"/>
    </xf>
    <xf numFmtId="164" fontId="9" fillId="5" borderId="12" xfId="0" applyNumberFormat="1" applyFont="1" applyFill="1" applyBorder="1" applyAlignment="1">
      <alignment horizontal="center" vertical="center" wrapText="1"/>
    </xf>
    <xf numFmtId="1" fontId="7" fillId="6" borderId="12" xfId="0" applyNumberFormat="1" applyFont="1" applyFill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5" fillId="7" borderId="28" xfId="0" applyFont="1" applyFill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21" fillId="12" borderId="46" xfId="0" applyNumberFormat="1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2" fontId="23" fillId="5" borderId="16" xfId="0" applyNumberFormat="1" applyFont="1" applyFill="1" applyBorder="1" applyAlignment="1">
      <alignment horizontal="center" vertical="center"/>
    </xf>
    <xf numFmtId="2" fontId="24" fillId="6" borderId="12" xfId="0" applyNumberFormat="1" applyFont="1" applyFill="1" applyBorder="1" applyAlignment="1">
      <alignment horizontal="center" vertical="center"/>
    </xf>
    <xf numFmtId="0" fontId="24" fillId="6" borderId="12" xfId="0" applyFont="1" applyFill="1" applyBorder="1" applyAlignment="1">
      <alignment horizontal="center" vertical="center"/>
    </xf>
    <xf numFmtId="2" fontId="22" fillId="6" borderId="16" xfId="0" applyNumberFormat="1" applyFont="1" applyFill="1" applyBorder="1" applyAlignment="1">
      <alignment horizontal="center" vertical="center"/>
    </xf>
    <xf numFmtId="2" fontId="23" fillId="5" borderId="12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5" fillId="6" borderId="16" xfId="0" applyFont="1" applyFill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166" fontId="23" fillId="5" borderId="12" xfId="0" applyNumberFormat="1" applyFont="1" applyFill="1" applyBorder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2" fontId="20" fillId="6" borderId="12" xfId="0" applyNumberFormat="1" applyFont="1" applyFill="1" applyBorder="1" applyAlignment="1">
      <alignment horizontal="center" vertical="center"/>
    </xf>
    <xf numFmtId="0" fontId="20" fillId="14" borderId="12" xfId="0" applyFont="1" applyFill="1" applyBorder="1" applyAlignment="1">
      <alignment horizontal="center" vertical="center"/>
    </xf>
    <xf numFmtId="2" fontId="20" fillId="14" borderId="12" xfId="0" applyNumberFormat="1" applyFont="1" applyFill="1" applyBorder="1" applyAlignment="1">
      <alignment horizontal="center" vertical="center"/>
    </xf>
    <xf numFmtId="2" fontId="29" fillId="11" borderId="12" xfId="0" applyNumberFormat="1" applyFont="1" applyFill="1" applyBorder="1" applyAlignment="1">
      <alignment horizontal="center" vertical="center"/>
    </xf>
    <xf numFmtId="0" fontId="29" fillId="11" borderId="12" xfId="0" applyFont="1" applyFill="1" applyBorder="1" applyAlignment="1">
      <alignment horizontal="center" vertical="center"/>
    </xf>
    <xf numFmtId="169" fontId="24" fillId="10" borderId="12" xfId="0" applyNumberFormat="1" applyFont="1" applyFill="1" applyBorder="1" applyAlignment="1">
      <alignment horizontal="center" vertical="center"/>
    </xf>
    <xf numFmtId="169" fontId="20" fillId="6" borderId="12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2" fontId="32" fillId="5" borderId="17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2" fontId="35" fillId="12" borderId="46" xfId="0" applyNumberFormat="1" applyFont="1" applyFill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2" fontId="36" fillId="6" borderId="12" xfId="0" applyNumberFormat="1" applyFont="1" applyFill="1" applyBorder="1" applyAlignment="1">
      <alignment horizontal="center" vertical="center"/>
    </xf>
    <xf numFmtId="2" fontId="31" fillId="0" borderId="0" xfId="0" applyNumberFormat="1" applyFont="1" applyAlignment="1">
      <alignment horizontal="center" vertical="center"/>
    </xf>
    <xf numFmtId="0" fontId="36" fillId="6" borderId="12" xfId="0" applyFont="1" applyFill="1" applyBorder="1" applyAlignment="1">
      <alignment horizontal="center" vertical="center"/>
    </xf>
    <xf numFmtId="2" fontId="37" fillId="5" borderId="12" xfId="0" applyNumberFormat="1" applyFont="1" applyFill="1" applyBorder="1" applyAlignment="1">
      <alignment horizontal="center" vertical="center"/>
    </xf>
    <xf numFmtId="2" fontId="36" fillId="0" borderId="12" xfId="0" applyNumberFormat="1" applyFont="1" applyBorder="1" applyAlignment="1">
      <alignment horizontal="center" vertical="center"/>
    </xf>
    <xf numFmtId="166" fontId="36" fillId="6" borderId="12" xfId="0" applyNumberFormat="1" applyFont="1" applyFill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2" fontId="34" fillId="0" borderId="12" xfId="0" applyNumberFormat="1" applyFont="1" applyBorder="1" applyAlignment="1">
      <alignment horizontal="center" vertical="center"/>
    </xf>
    <xf numFmtId="0" fontId="34" fillId="14" borderId="12" xfId="0" applyFont="1" applyFill="1" applyBorder="1" applyAlignment="1">
      <alignment horizontal="center" vertical="center"/>
    </xf>
    <xf numFmtId="2" fontId="34" fillId="14" borderId="12" xfId="0" applyNumberFormat="1" applyFont="1" applyFill="1" applyBorder="1" applyAlignment="1">
      <alignment horizontal="center" vertical="center"/>
    </xf>
    <xf numFmtId="2" fontId="38" fillId="11" borderId="12" xfId="0" applyNumberFormat="1" applyFont="1" applyFill="1" applyBorder="1" applyAlignment="1">
      <alignment horizontal="center" vertical="center"/>
    </xf>
    <xf numFmtId="0" fontId="38" fillId="11" borderId="12" xfId="0" applyFont="1" applyFill="1" applyBorder="1" applyAlignment="1">
      <alignment horizontal="center" vertical="center"/>
    </xf>
    <xf numFmtId="169" fontId="36" fillId="10" borderId="12" xfId="0" applyNumberFormat="1" applyFont="1" applyFill="1" applyBorder="1" applyAlignment="1">
      <alignment horizontal="center" vertical="center"/>
    </xf>
    <xf numFmtId="169" fontId="34" fillId="0" borderId="12" xfId="0" applyNumberFormat="1" applyFont="1" applyBorder="1" applyAlignment="1">
      <alignment horizontal="center" vertical="center"/>
    </xf>
    <xf numFmtId="0" fontId="42" fillId="0" borderId="16" xfId="0" applyFont="1" applyBorder="1" applyAlignment="1">
      <alignment horizontal="center"/>
    </xf>
    <xf numFmtId="0" fontId="42" fillId="0" borderId="16" xfId="0" applyFont="1" applyBorder="1" applyAlignment="1">
      <alignment horizontal="center" vertical="center" wrapText="1"/>
    </xf>
    <xf numFmtId="0" fontId="42" fillId="0" borderId="16" xfId="0" applyFont="1" applyBorder="1"/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center"/>
    </xf>
    <xf numFmtId="0" fontId="7" fillId="0" borderId="10" xfId="0" applyFont="1" applyBorder="1" applyAlignment="1">
      <alignment horizontal="center"/>
    </xf>
    <xf numFmtId="0" fontId="0" fillId="0" borderId="0" xfId="0"/>
    <xf numFmtId="0" fontId="2" fillId="0" borderId="11" xfId="0" applyFont="1" applyBorder="1"/>
    <xf numFmtId="0" fontId="17" fillId="9" borderId="29" xfId="0" applyFont="1" applyFill="1" applyBorder="1" applyAlignment="1">
      <alignment horizontal="center"/>
    </xf>
    <xf numFmtId="0" fontId="2" fillId="0" borderId="30" xfId="0" applyFont="1" applyBorder="1"/>
    <xf numFmtId="0" fontId="2" fillId="0" borderId="31" xfId="0" applyFont="1" applyBorder="1"/>
    <xf numFmtId="0" fontId="9" fillId="5" borderId="29" xfId="0" applyFont="1" applyFill="1" applyBorder="1" applyAlignment="1">
      <alignment horizontal="center"/>
    </xf>
    <xf numFmtId="0" fontId="15" fillId="9" borderId="29" xfId="0" applyFont="1" applyFill="1" applyBorder="1" applyAlignment="1">
      <alignment horizontal="center"/>
    </xf>
    <xf numFmtId="1" fontId="7" fillId="6" borderId="29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8" fillId="0" borderId="0" xfId="0" applyFont="1" applyAlignment="1">
      <alignment horizontal="center" wrapText="1"/>
    </xf>
    <xf numFmtId="2" fontId="7" fillId="6" borderId="29" xfId="0" applyNumberFormat="1" applyFont="1" applyFill="1" applyBorder="1" applyAlignment="1">
      <alignment horizontal="center"/>
    </xf>
    <xf numFmtId="0" fontId="16" fillId="10" borderId="32" xfId="0" applyFont="1" applyFill="1" applyBorder="1" applyAlignment="1">
      <alignment horizontal="center"/>
    </xf>
    <xf numFmtId="0" fontId="2" fillId="0" borderId="33" xfId="0" applyFont="1" applyBorder="1"/>
    <xf numFmtId="0" fontId="2" fillId="0" borderId="34" xfId="0" applyFont="1" applyBorder="1"/>
    <xf numFmtId="0" fontId="1" fillId="10" borderId="35" xfId="0" applyFont="1" applyFill="1" applyBorder="1" applyAlignment="1">
      <alignment horizontal="center"/>
    </xf>
    <xf numFmtId="0" fontId="2" fillId="0" borderId="36" xfId="0" applyFont="1" applyBorder="1"/>
    <xf numFmtId="0" fontId="2" fillId="0" borderId="37" xfId="0" applyFont="1" applyBorder="1"/>
    <xf numFmtId="0" fontId="1" fillId="2" borderId="38" xfId="0" applyFont="1" applyFill="1" applyBorder="1" applyAlignment="1">
      <alignment horizontal="center" vertical="center"/>
    </xf>
    <xf numFmtId="0" fontId="2" fillId="0" borderId="39" xfId="0" applyFont="1" applyBorder="1"/>
    <xf numFmtId="0" fontId="2" fillId="0" borderId="40" xfId="0" applyFont="1" applyBorder="1"/>
    <xf numFmtId="0" fontId="2" fillId="0" borderId="41" xfId="0" applyFont="1" applyBorder="1"/>
    <xf numFmtId="0" fontId="2" fillId="0" borderId="42" xfId="0" applyFont="1" applyBorder="1"/>
    <xf numFmtId="0" fontId="8" fillId="0" borderId="0" xfId="0" applyFont="1" applyAlignment="1">
      <alignment horizontal="center" vertical="center" wrapText="1"/>
    </xf>
    <xf numFmtId="0" fontId="5" fillId="11" borderId="29" xfId="0" applyFont="1" applyFill="1" applyBorder="1" applyAlignment="1">
      <alignment horizontal="center" vertical="center"/>
    </xf>
    <xf numFmtId="0" fontId="20" fillId="0" borderId="29" xfId="0" applyFont="1" applyBorder="1" applyAlignment="1">
      <alignment horizontal="left" vertical="center"/>
    </xf>
    <xf numFmtId="0" fontId="20" fillId="0" borderId="29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2" fontId="30" fillId="15" borderId="29" xfId="0" applyNumberFormat="1" applyFont="1" applyFill="1" applyBorder="1" applyAlignment="1">
      <alignment horizontal="center" vertical="center"/>
    </xf>
    <xf numFmtId="0" fontId="24" fillId="10" borderId="29" xfId="0" applyFont="1" applyFill="1" applyBorder="1" applyAlignment="1">
      <alignment horizontal="center" vertical="center"/>
    </xf>
    <xf numFmtId="168" fontId="20" fillId="6" borderId="29" xfId="0" applyNumberFormat="1" applyFont="1" applyFill="1" applyBorder="1" applyAlignment="1">
      <alignment horizontal="center" vertical="center"/>
    </xf>
    <xf numFmtId="2" fontId="20" fillId="6" borderId="29" xfId="0" applyNumberFormat="1" applyFont="1" applyFill="1" applyBorder="1" applyAlignment="1">
      <alignment horizontal="center" vertical="center"/>
    </xf>
    <xf numFmtId="0" fontId="34" fillId="0" borderId="29" xfId="0" applyFont="1" applyBorder="1" applyAlignment="1">
      <alignment horizontal="left" vertical="center"/>
    </xf>
    <xf numFmtId="0" fontId="34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left" vertical="center"/>
    </xf>
    <xf numFmtId="0" fontId="36" fillId="0" borderId="29" xfId="0" applyFont="1" applyBorder="1" applyAlignment="1">
      <alignment horizontal="center" vertical="center"/>
    </xf>
    <xf numFmtId="168" fontId="34" fillId="0" borderId="29" xfId="0" applyNumberFormat="1" applyFont="1" applyBorder="1" applyAlignment="1">
      <alignment horizontal="center" vertical="center"/>
    </xf>
    <xf numFmtId="0" fontId="36" fillId="10" borderId="29" xfId="0" applyFont="1" applyFill="1" applyBorder="1" applyAlignment="1">
      <alignment horizontal="center" vertical="center"/>
    </xf>
    <xf numFmtId="2" fontId="34" fillId="0" borderId="29" xfId="0" applyNumberFormat="1" applyFont="1" applyBorder="1" applyAlignment="1">
      <alignment horizontal="center" vertical="center"/>
    </xf>
    <xf numFmtId="0" fontId="41" fillId="0" borderId="49" xfId="0" applyFont="1" applyBorder="1" applyAlignment="1">
      <alignment horizontal="center" vertical="center" wrapText="1"/>
    </xf>
    <xf numFmtId="0" fontId="2" fillId="0" borderId="50" xfId="0" applyFont="1" applyBorder="1"/>
    <xf numFmtId="0" fontId="2" fillId="0" borderId="51" xfId="0" applyFont="1" applyBorder="1"/>
    <xf numFmtId="0" fontId="2" fillId="0" borderId="52" xfId="0" applyFont="1" applyBorder="1"/>
    <xf numFmtId="0" fontId="41" fillId="0" borderId="47" xfId="0" applyFont="1" applyBorder="1" applyAlignment="1">
      <alignment horizontal="center" vertical="top" wrapText="1"/>
    </xf>
    <xf numFmtId="0" fontId="2" fillId="0" borderId="27" xfId="0" applyFont="1" applyBorder="1"/>
    <xf numFmtId="0" fontId="41" fillId="0" borderId="47" xfId="0" applyFont="1" applyBorder="1" applyAlignment="1">
      <alignment horizontal="center" vertical="center"/>
    </xf>
    <xf numFmtId="0" fontId="41" fillId="0" borderId="47" xfId="0" applyFont="1" applyBorder="1" applyAlignment="1">
      <alignment horizontal="center" vertical="center" wrapText="1"/>
    </xf>
    <xf numFmtId="0" fontId="42" fillId="0" borderId="47" xfId="0" applyFont="1" applyBorder="1" applyAlignment="1">
      <alignment horizontal="center"/>
    </xf>
    <xf numFmtId="0" fontId="42" fillId="0" borderId="47" xfId="0" applyFont="1" applyBorder="1" applyAlignment="1">
      <alignment horizontal="center" vertical="center" wrapText="1"/>
    </xf>
    <xf numFmtId="0" fontId="39" fillId="16" borderId="47" xfId="0" applyFont="1" applyFill="1" applyBorder="1" applyAlignment="1">
      <alignment horizontal="center" vertical="center"/>
    </xf>
    <xf numFmtId="0" fontId="2" fillId="0" borderId="48" xfId="0" applyFont="1" applyBorder="1"/>
    <xf numFmtId="0" fontId="40" fillId="0" borderId="47" xfId="0" applyFont="1" applyBorder="1" applyAlignment="1">
      <alignment horizontal="center" vertical="center" wrapText="1"/>
    </xf>
    <xf numFmtId="0" fontId="40" fillId="7" borderId="47" xfId="0" applyFont="1" applyFill="1" applyBorder="1" applyAlignment="1">
      <alignment horizontal="center" vertical="center" wrapText="1"/>
    </xf>
    <xf numFmtId="0" fontId="43" fillId="0" borderId="47" xfId="0" applyFont="1" applyBorder="1" applyAlignment="1">
      <alignment horizontal="center" vertical="center" wrapText="1"/>
    </xf>
    <xf numFmtId="0" fontId="44" fillId="0" borderId="47" xfId="0" applyFont="1" applyBorder="1" applyAlignment="1">
      <alignment horizontal="center" vertical="center" wrapText="1"/>
    </xf>
    <xf numFmtId="0" fontId="44" fillId="0" borderId="49" xfId="0" applyFont="1" applyBorder="1" applyAlignment="1">
      <alignment horizontal="center" vertical="center" wrapText="1"/>
    </xf>
    <xf numFmtId="0" fontId="45" fillId="0" borderId="47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CAPACITY (DGVCL)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APACITY (DGVCL)-style 2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CAPACITY (TORRENT)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APACITY (TORRENT)-style 2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jpg"/><Relationship Id="rId5" Type="http://schemas.openxmlformats.org/officeDocument/2006/relationships/image" Target="../media/image6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13</xdr:row>
      <xdr:rowOff>171450</xdr:rowOff>
    </xdr:from>
    <xdr:ext cx="6134100" cy="47244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5133975" cy="39052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1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0</xdr:colOff>
      <xdr:row>2</xdr:row>
      <xdr:rowOff>0</xdr:rowOff>
    </xdr:from>
    <xdr:ext cx="5133975" cy="3905250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1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0</xdr:colOff>
      <xdr:row>6</xdr:row>
      <xdr:rowOff>0</xdr:rowOff>
    </xdr:from>
    <xdr:ext cx="5133975" cy="390525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2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2</xdr:row>
      <xdr:rowOff>0</xdr:rowOff>
    </xdr:from>
    <xdr:ext cx="5133975" cy="3905250"/>
    <xdr:sp macro="" textlink="">
      <xdr:nvSpPr>
        <xdr:cNvPr id="5" name="Shape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1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6</xdr:col>
      <xdr:colOff>0</xdr:colOff>
      <xdr:row>2</xdr:row>
      <xdr:rowOff>0</xdr:rowOff>
    </xdr:from>
    <xdr:ext cx="4972050" cy="3905250"/>
    <xdr:sp macro="" textlink="">
      <xdr:nvSpPr>
        <xdr:cNvPr id="6" name="Shap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864738" y="1832138"/>
          <a:ext cx="4962525" cy="3895725"/>
        </a:xfrm>
        <a:prstGeom prst="rect">
          <a:avLst/>
        </a:prstGeom>
        <a:blipFill rotWithShape="1">
          <a:blip xmlns:r="http://schemas.openxmlformats.org/officeDocument/2006/relationships" r:embed="rId3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4</xdr:row>
      <xdr:rowOff>0</xdr:rowOff>
    </xdr:from>
    <xdr:ext cx="5133975" cy="390525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2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6</xdr:col>
      <xdr:colOff>0</xdr:colOff>
      <xdr:row>4</xdr:row>
      <xdr:rowOff>0</xdr:rowOff>
    </xdr:from>
    <xdr:ext cx="4972050" cy="3905250"/>
    <xdr:sp macro="" textlink="">
      <xdr:nvSpPr>
        <xdr:cNvPr id="8" name="Shape 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864738" y="1832138"/>
          <a:ext cx="4962525" cy="3895725"/>
        </a:xfrm>
        <a:prstGeom prst="rect">
          <a:avLst/>
        </a:prstGeom>
        <a:blipFill rotWithShape="1">
          <a:blip xmlns:r="http://schemas.openxmlformats.org/officeDocument/2006/relationships" r:embed="rId4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6</xdr:row>
      <xdr:rowOff>0</xdr:rowOff>
    </xdr:from>
    <xdr:ext cx="5133975" cy="3905250"/>
    <xdr:sp macro="" textlink="">
      <xdr:nvSpPr>
        <xdr:cNvPr id="9" name="Shape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2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6</xdr:col>
      <xdr:colOff>0</xdr:colOff>
      <xdr:row>6</xdr:row>
      <xdr:rowOff>0</xdr:rowOff>
    </xdr:from>
    <xdr:ext cx="4972050" cy="3905250"/>
    <xdr:sp macro="" textlink="">
      <xdr:nvSpPr>
        <xdr:cNvPr id="10" name="Shape 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864738" y="1832138"/>
          <a:ext cx="4962525" cy="3895725"/>
        </a:xfrm>
        <a:prstGeom prst="rect">
          <a:avLst/>
        </a:prstGeom>
        <a:blipFill rotWithShape="1">
          <a:blip xmlns:r="http://schemas.openxmlformats.org/officeDocument/2006/relationships" r:embed="rId5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0</xdr:colOff>
      <xdr:row>9</xdr:row>
      <xdr:rowOff>0</xdr:rowOff>
    </xdr:from>
    <xdr:ext cx="5133975" cy="3905250"/>
    <xdr:sp macro="" textlink="">
      <xdr:nvSpPr>
        <xdr:cNvPr id="11" name="Shape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6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9</xdr:row>
      <xdr:rowOff>0</xdr:rowOff>
    </xdr:from>
    <xdr:ext cx="5133975" cy="390525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2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6</xdr:col>
      <xdr:colOff>0</xdr:colOff>
      <xdr:row>9</xdr:row>
      <xdr:rowOff>0</xdr:rowOff>
    </xdr:from>
    <xdr:ext cx="4972050" cy="3905250"/>
    <xdr:sp macro="" textlink="">
      <xdr:nvSpPr>
        <xdr:cNvPr id="13" name="Shape 6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2864738" y="1832138"/>
          <a:ext cx="4962525" cy="3895725"/>
        </a:xfrm>
        <a:prstGeom prst="rect">
          <a:avLst/>
        </a:prstGeom>
        <a:blipFill rotWithShape="1">
          <a:blip xmlns:r="http://schemas.openxmlformats.org/officeDocument/2006/relationships" r:embed="rId4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0</xdr:colOff>
      <xdr:row>13</xdr:row>
      <xdr:rowOff>0</xdr:rowOff>
    </xdr:from>
    <xdr:ext cx="5133975" cy="3905250"/>
    <xdr:sp macro="" textlink="">
      <xdr:nvSpPr>
        <xdr:cNvPr id="14" name="Shape 9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6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5133975" cy="390525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783775" y="1832138"/>
          <a:ext cx="5124450" cy="3895725"/>
        </a:xfrm>
        <a:prstGeom prst="rect">
          <a:avLst/>
        </a:prstGeom>
        <a:blipFill rotWithShape="1">
          <a:blip xmlns:r="http://schemas.openxmlformats.org/officeDocument/2006/relationships" r:embed="rId2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6</xdr:col>
      <xdr:colOff>0</xdr:colOff>
      <xdr:row>13</xdr:row>
      <xdr:rowOff>0</xdr:rowOff>
    </xdr:from>
    <xdr:ext cx="4972050" cy="3905250"/>
    <xdr:sp macro="" textlink="">
      <xdr:nvSpPr>
        <xdr:cNvPr id="16" name="Shape 6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864738" y="1832138"/>
          <a:ext cx="4962525" cy="3895725"/>
        </a:xfrm>
        <a:prstGeom prst="rect">
          <a:avLst/>
        </a:prstGeom>
        <a:blipFill rotWithShape="1">
          <a:blip xmlns:r="http://schemas.openxmlformats.org/officeDocument/2006/relationships" r:embed="rId4">
            <a:alphaModFix/>
          </a:blip>
          <a:stretch>
            <a:fillRect/>
          </a:stretch>
        </a:blip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3:D16">
  <tableColumns count="4">
    <tableColumn id="1" xr3:uid="{00000000-0010-0000-0000-000001000000}" name="SR NO."/>
    <tableColumn id="2" xr3:uid="{00000000-0010-0000-0000-000002000000}" name="BILL MONTHS"/>
    <tableColumn id="3" xr3:uid="{00000000-0010-0000-0000-000003000000}" name="BILL AMOUNT"/>
    <tableColumn id="4" xr3:uid="{00000000-0010-0000-0000-000004000000}" name="READING DIFFERENCE (UNIT)"/>
  </tableColumns>
  <tableStyleInfo name="CAPACITY (DGVCL)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E6:L12">
  <tableColumns count="8">
    <tableColumn id="1" xr3:uid="{00000000-0010-0000-0100-000001000000}" name="AIR CONDITIONER  (NOS)"/>
    <tableColumn id="2" xr3:uid="{00000000-0010-0000-0100-000002000000}" name="TON"/>
    <tableColumn id="3" xr3:uid="{00000000-0010-0000-0100-000003000000}" name="STAR"/>
    <tableColumn id="4" xr3:uid="{00000000-0010-0000-0100-000004000000}" name="EFFICIENCY FACTOR (DEPEND ON STAR)"/>
    <tableColumn id="5" xr3:uid="{00000000-0010-0000-0100-000005000000}" name="RUNNING HOUR PER DAY"/>
    <tableColumn id="6" xr3:uid="{00000000-0010-0000-0100-000006000000}" name="PER UNIT PRICE"/>
    <tableColumn id="7" xr3:uid="{00000000-0010-0000-0100-000007000000}" name="TOTAL AMOUNT PER MONTH"/>
    <tableColumn id="8" xr3:uid="{00000000-0010-0000-0100-000008000000}" name="PICK/DROP"/>
  </tableColumns>
  <tableStyleInfo name="CAPACITY (DGVCL)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3:D18">
  <tableColumns count="4">
    <tableColumn id="1" xr3:uid="{00000000-0010-0000-0200-000001000000}" name="SR NO."/>
    <tableColumn id="2" xr3:uid="{00000000-0010-0000-0200-000002000000}" name="BILL MONTHS"/>
    <tableColumn id="3" xr3:uid="{00000000-0010-0000-0200-000003000000}" name="BILL AMOUNT"/>
    <tableColumn id="4" xr3:uid="{00000000-0010-0000-0200-000004000000}" name="READING DIFFERENCE (UNIT)"/>
  </tableColumns>
  <tableStyleInfo name="CAPACITY (TORRENT)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E5:L11">
  <tableColumns count="8">
    <tableColumn id="1" xr3:uid="{00000000-0010-0000-0300-000001000000}" name="AIR CONDITIONER  (NOS)"/>
    <tableColumn id="2" xr3:uid="{00000000-0010-0000-0300-000002000000}" name="TON"/>
    <tableColumn id="3" xr3:uid="{00000000-0010-0000-0300-000003000000}" name="STAR"/>
    <tableColumn id="4" xr3:uid="{00000000-0010-0000-0300-000004000000}" name="EFFICIENCY FACTOR (DEPEND ON STAR)"/>
    <tableColumn id="5" xr3:uid="{00000000-0010-0000-0300-000005000000}" name="RUNNING HOUR PER DAY"/>
    <tableColumn id="6" xr3:uid="{00000000-0010-0000-0300-000006000000}" name="PER UNIT PRICE"/>
    <tableColumn id="7" xr3:uid="{00000000-0010-0000-0300-000007000000}" name="TOTAL AMOUNT PER MONTH"/>
    <tableColumn id="8" xr3:uid="{00000000-0010-0000-0300-000008000000}" name="PICK/DROP"/>
  </tableColumns>
  <tableStyleInfo name="CAPACITY (TORRENT)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E7E6E6"/>
  </sheetPr>
  <dimension ref="A1:A1000"/>
  <sheetViews>
    <sheetView workbookViewId="0"/>
  </sheetViews>
  <sheetFormatPr defaultColWidth="14.44140625" defaultRowHeight="15" customHeight="1"/>
  <cols>
    <col min="1" max="26" width="8.6640625" customWidth="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65166666666666662" top="0.75" bottom="0.75" header="0" footer="0"/>
  <pageSetup scale="92" orientation="portrait"/>
  <headerFooter>
    <oddHeader>&amp;L00B0F0🌐002060www.voltslegacy.com01+000  002060📧contact@voltslegacy.com&amp;R00B050📞002060 99987 65059 00B050📞002060 99987 60505</oddHeader>
    <oddFooter>&amp;L&amp;D &amp;T&amp;CFF0000📌01+000 ADDRESS :-  00206040,MANSAROVAR SOCIETY,         150 FT ROAD,GODADARA,SURAT-395010.&amp;R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Z1000"/>
  <sheetViews>
    <sheetView workbookViewId="0">
      <selection sqref="A1:D2"/>
    </sheetView>
  </sheetViews>
  <sheetFormatPr defaultColWidth="14.44140625" defaultRowHeight="15" customHeight="1"/>
  <cols>
    <col min="1" max="1" width="21.6640625" customWidth="1"/>
    <col min="2" max="2" width="126.33203125" customWidth="1"/>
    <col min="3" max="3" width="42.88671875" customWidth="1"/>
    <col min="4" max="4" width="87.109375" customWidth="1"/>
    <col min="5" max="5" width="31.6640625" customWidth="1"/>
    <col min="6" max="6" width="9.5546875" customWidth="1"/>
    <col min="7" max="7" width="8.88671875" customWidth="1"/>
    <col min="8" max="8" width="10.109375" customWidth="1"/>
    <col min="9" max="10" width="8.88671875" customWidth="1"/>
    <col min="11" max="12" width="13.109375" customWidth="1"/>
    <col min="13" max="13" width="8.5546875" customWidth="1"/>
    <col min="14" max="14" width="9.6640625" customWidth="1"/>
    <col min="15" max="15" width="8.88671875" customWidth="1"/>
    <col min="16" max="18" width="8.5546875" customWidth="1"/>
    <col min="19" max="19" width="8.6640625" customWidth="1"/>
    <col min="20" max="26" width="8.88671875" customWidth="1"/>
  </cols>
  <sheetData>
    <row r="1" spans="1:26" ht="36" customHeight="1">
      <c r="A1" s="139" t="s">
        <v>0</v>
      </c>
      <c r="B1" s="140"/>
      <c r="C1" s="140"/>
      <c r="D1" s="14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>
      <c r="A2" s="142"/>
      <c r="B2" s="143"/>
      <c r="C2" s="143"/>
      <c r="D2" s="144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3" t="s">
        <v>1</v>
      </c>
      <c r="B3" s="4" t="s">
        <v>2</v>
      </c>
      <c r="C3" s="5" t="s">
        <v>3</v>
      </c>
      <c r="D3" s="6" t="s">
        <v>4</v>
      </c>
      <c r="E3" s="7"/>
      <c r="F3" s="7"/>
      <c r="G3" s="8"/>
      <c r="H3" s="8"/>
      <c r="I3" s="8"/>
      <c r="J3" s="8"/>
      <c r="K3" s="9"/>
      <c r="L3" s="9"/>
      <c r="M3" s="10"/>
      <c r="N3" s="10"/>
      <c r="O3" s="11"/>
      <c r="P3" s="11"/>
      <c r="Q3" s="11"/>
      <c r="R3" s="11"/>
      <c r="S3" s="1"/>
      <c r="T3" s="1"/>
      <c r="U3" s="1"/>
      <c r="V3" s="1"/>
      <c r="W3" s="1"/>
      <c r="X3" s="1"/>
      <c r="Y3" s="1"/>
      <c r="Z3" s="1"/>
    </row>
    <row r="4" spans="1:26" ht="27" customHeight="1">
      <c r="A4" s="12"/>
      <c r="B4" s="13"/>
      <c r="C4" s="14"/>
      <c r="D4" s="15"/>
      <c r="E4" s="145" t="s">
        <v>5</v>
      </c>
      <c r="F4" s="131"/>
      <c r="G4" s="131"/>
      <c r="H4" s="131"/>
      <c r="I4" s="131"/>
      <c r="J4" s="131"/>
      <c r="K4" s="131"/>
      <c r="L4" s="131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14.25" customHeight="1">
      <c r="A5" s="17">
        <v>1</v>
      </c>
      <c r="B5" s="18" t="s">
        <v>6</v>
      </c>
      <c r="C5" s="19">
        <v>6000</v>
      </c>
      <c r="D5" s="20">
        <f>'CAPACITY (DGVCL)'!$C5/7.8</f>
        <v>769.23076923076928</v>
      </c>
      <c r="E5" s="9"/>
      <c r="F5" s="9"/>
      <c r="G5" s="8"/>
      <c r="H5" s="8"/>
      <c r="I5" s="8"/>
      <c r="J5" s="8"/>
      <c r="K5" s="9"/>
      <c r="L5" s="9"/>
      <c r="M5" s="10"/>
      <c r="N5" s="10"/>
      <c r="O5" s="21"/>
      <c r="P5" s="21"/>
      <c r="Q5" s="21"/>
      <c r="R5" s="21"/>
      <c r="S5" s="11"/>
      <c r="T5" s="1"/>
      <c r="U5" s="1"/>
      <c r="V5" s="1"/>
      <c r="W5" s="1"/>
      <c r="X5" s="1"/>
      <c r="Y5" s="1"/>
      <c r="Z5" s="1"/>
    </row>
    <row r="6" spans="1:26" ht="14.25" customHeight="1">
      <c r="A6" s="17">
        <v>2</v>
      </c>
      <c r="B6" s="18" t="s">
        <v>7</v>
      </c>
      <c r="C6" s="19">
        <v>6000</v>
      </c>
      <c r="D6" s="20">
        <f>'CAPACITY (DGVCL)'!$C6/7.8</f>
        <v>769.23076923076928</v>
      </c>
      <c r="E6" s="22" t="s">
        <v>8</v>
      </c>
      <c r="F6" s="23" t="s">
        <v>9</v>
      </c>
      <c r="G6" s="23" t="s">
        <v>10</v>
      </c>
      <c r="H6" s="23" t="s">
        <v>11</v>
      </c>
      <c r="I6" s="24" t="s">
        <v>12</v>
      </c>
      <c r="J6" s="25" t="s">
        <v>13</v>
      </c>
      <c r="K6" s="26" t="s">
        <v>14</v>
      </c>
      <c r="L6" s="27" t="s">
        <v>15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>
      <c r="A7" s="28"/>
      <c r="B7" s="29"/>
      <c r="C7" s="30"/>
      <c r="D7" s="31" t="s">
        <v>16</v>
      </c>
      <c r="E7" s="32">
        <v>3</v>
      </c>
      <c r="F7" s="33">
        <v>1</v>
      </c>
      <c r="G7" s="33">
        <v>3</v>
      </c>
      <c r="H7" s="34">
        <v>1.4</v>
      </c>
      <c r="I7" s="35">
        <v>8</v>
      </c>
      <c r="J7" s="36">
        <f t="shared" ref="J7:J12" si="0">CEILING(SUM($C$5:$C$6)/(4*$D$13),0.6)</f>
        <v>7.8</v>
      </c>
      <c r="K7" s="37">
        <f t="shared" ref="K7:K12" si="1">(F7*E7*0.8*30*J7*I7)/H7</f>
        <v>3209.1428571428582</v>
      </c>
      <c r="L7" s="38" t="s">
        <v>17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>
      <c r="A8" s="17">
        <v>3</v>
      </c>
      <c r="B8" s="18" t="s">
        <v>18</v>
      </c>
      <c r="C8" s="39" t="str">
        <f t="array" aca="1" ref="C8" ca="1">IFERROR(
  INDEX($K$7:$K$12,
    _xludf.AGGREGATE(
      15,6,
      (ROW($K$7:$K$12)-ROW($K$7)+1)/(TRIM($L$7:$L$12)="PICK"),
      ROWS($C$8:C8)
    )
  ),
"-")</f>
        <v>-</v>
      </c>
      <c r="D8" s="40" t="s">
        <v>19</v>
      </c>
      <c r="E8" s="41">
        <v>1</v>
      </c>
      <c r="F8" s="42">
        <v>1</v>
      </c>
      <c r="G8" s="42">
        <v>5</v>
      </c>
      <c r="H8" s="43">
        <v>1.8</v>
      </c>
      <c r="I8" s="44">
        <f>I7</f>
        <v>8</v>
      </c>
      <c r="J8" s="36">
        <f t="shared" si="0"/>
        <v>7.8</v>
      </c>
      <c r="K8" s="45">
        <f t="shared" si="1"/>
        <v>831.99999999999989</v>
      </c>
      <c r="L8" s="38" t="s">
        <v>17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>
      <c r="A9" s="17">
        <v>4</v>
      </c>
      <c r="B9" s="18" t="s">
        <v>20</v>
      </c>
      <c r="C9" s="39" t="str">
        <f t="array" aca="1" ref="C9" ca="1">IFERROR(
  INDEX($K$7:$K$12,
    _xludf.AGGREGATE(
      15,6,
      (ROW($K$7:$K$12)-ROW($K$7)+1)/(TRIM($L$7:$L$12)="PICK"),
      ROWS($C$8:C9)
    )
  ),
"-")</f>
        <v>-</v>
      </c>
      <c r="D9" s="40" t="s">
        <v>19</v>
      </c>
      <c r="E9" s="32">
        <v>1</v>
      </c>
      <c r="F9" s="33">
        <v>1.5</v>
      </c>
      <c r="G9" s="33">
        <v>3</v>
      </c>
      <c r="H9" s="34">
        <v>1.4</v>
      </c>
      <c r="I9" s="35">
        <f>I7</f>
        <v>8</v>
      </c>
      <c r="J9" s="36">
        <f t="shared" si="0"/>
        <v>7.8</v>
      </c>
      <c r="K9" s="37">
        <f t="shared" si="1"/>
        <v>1604.5714285714291</v>
      </c>
      <c r="L9" s="38" t="s">
        <v>17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>
      <c r="A10" s="17">
        <v>5</v>
      </c>
      <c r="B10" s="18" t="s">
        <v>21</v>
      </c>
      <c r="C10" s="39" t="str">
        <f t="array" aca="1" ref="C10" ca="1">IFERROR(
  INDEX($K$7:$K$12,
    _xludf.AGGREGATE(
      15,6,
      (ROW($K$7:$K$12)-ROW($K$7)+1)/(TRIM($L$7:$L$12)="PICK"),
      ROWS($C$8:C10)
    )
  ),
"-")</f>
        <v>-</v>
      </c>
      <c r="D10" s="40" t="s">
        <v>19</v>
      </c>
      <c r="E10" s="41">
        <v>1</v>
      </c>
      <c r="F10" s="42">
        <v>1.5</v>
      </c>
      <c r="G10" s="42">
        <v>5</v>
      </c>
      <c r="H10" s="43">
        <v>1.8</v>
      </c>
      <c r="I10" s="44">
        <f>I7</f>
        <v>8</v>
      </c>
      <c r="J10" s="36">
        <f t="shared" si="0"/>
        <v>7.8</v>
      </c>
      <c r="K10" s="45">
        <f t="shared" si="1"/>
        <v>1248.0000000000002</v>
      </c>
      <c r="L10" s="38" t="s">
        <v>17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>
      <c r="A11" s="17">
        <v>6</v>
      </c>
      <c r="B11" s="18" t="s">
        <v>22</v>
      </c>
      <c r="C11" s="39" t="str">
        <f t="array" aca="1" ref="C11" ca="1">IFERROR(
  INDEX($K$7:$K$12,
    _xludf.AGGREGATE(
      15,6,
      (ROW($K$7:$K$12)-ROW($K$7)+1)/(TRIM($L$7:$L$12)="PICK"),
      ROWS($C$8:C11)
    )
  ),
"-")</f>
        <v>-</v>
      </c>
      <c r="D11" s="40" t="s">
        <v>19</v>
      </c>
      <c r="E11" s="32">
        <v>1</v>
      </c>
      <c r="F11" s="33">
        <v>2</v>
      </c>
      <c r="G11" s="33">
        <v>3</v>
      </c>
      <c r="H11" s="34">
        <v>1.4</v>
      </c>
      <c r="I11" s="35">
        <f>I7</f>
        <v>8</v>
      </c>
      <c r="J11" s="36">
        <f t="shared" si="0"/>
        <v>7.8</v>
      </c>
      <c r="K11" s="37">
        <f t="shared" si="1"/>
        <v>2139.4285714285716</v>
      </c>
      <c r="L11" s="38" t="s">
        <v>17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>
      <c r="A12" s="28"/>
      <c r="B12" s="29"/>
      <c r="C12" s="30"/>
      <c r="D12" s="31"/>
      <c r="E12" s="46">
        <v>1</v>
      </c>
      <c r="F12" s="47">
        <v>2</v>
      </c>
      <c r="G12" s="47">
        <v>5</v>
      </c>
      <c r="H12" s="48">
        <v>1.8</v>
      </c>
      <c r="I12" s="49">
        <f>I7</f>
        <v>8</v>
      </c>
      <c r="J12" s="36">
        <f t="shared" si="0"/>
        <v>7.8</v>
      </c>
      <c r="K12" s="50">
        <f t="shared" si="1"/>
        <v>1663.9999999999998</v>
      </c>
      <c r="L12" s="38" t="s">
        <v>17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>
      <c r="A13" s="17">
        <v>7</v>
      </c>
      <c r="B13" s="18" t="s">
        <v>23</v>
      </c>
      <c r="C13" s="51">
        <f ca="1">SUM(C5:C6)/4+SUM(C8:C11)</f>
        <v>3000</v>
      </c>
      <c r="D13" s="40">
        <f>SUM(D5:D6)/4</f>
        <v>384.61538461538464</v>
      </c>
      <c r="E13" s="1"/>
      <c r="F13" s="1"/>
      <c r="G13" s="1"/>
      <c r="H13" s="1"/>
      <c r="I13" s="1"/>
      <c r="J13" s="1"/>
      <c r="K13" s="1"/>
      <c r="L13" s="1"/>
      <c r="M13" s="52"/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>
      <c r="A14" s="28"/>
      <c r="B14" s="53"/>
      <c r="C14" s="30"/>
      <c r="D14" s="31"/>
      <c r="E14" s="1"/>
      <c r="F14" s="1"/>
      <c r="G14" s="54"/>
      <c r="H14" s="54"/>
      <c r="I14" s="54"/>
      <c r="J14" s="54"/>
      <c r="K14" s="9"/>
      <c r="L14" s="9"/>
      <c r="M14" s="52"/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>
      <c r="A15" s="17">
        <v>8</v>
      </c>
      <c r="B15" s="55" t="s">
        <v>24</v>
      </c>
      <c r="C15" s="51">
        <f>SUM(C5:C6)/(4*D13)-0.2</f>
        <v>7.6</v>
      </c>
      <c r="D15" s="40" t="s">
        <v>19</v>
      </c>
      <c r="E15" s="1"/>
      <c r="F15" s="1"/>
      <c r="G15" s="9"/>
      <c r="H15" s="9"/>
      <c r="I15" s="9"/>
      <c r="J15" s="9"/>
      <c r="K15" s="9"/>
      <c r="L15" s="9"/>
      <c r="M15" s="10"/>
      <c r="N15" s="10"/>
      <c r="O15" s="11"/>
      <c r="P15" s="11"/>
      <c r="Q15" s="11"/>
      <c r="R15" s="11"/>
      <c r="S15" s="1"/>
      <c r="T15" s="1"/>
      <c r="U15" s="1"/>
      <c r="V15" s="1"/>
      <c r="W15" s="1"/>
      <c r="X15" s="1"/>
      <c r="Y15" s="1"/>
      <c r="Z15" s="1"/>
    </row>
    <row r="16" spans="1:26" ht="14.25" customHeight="1">
      <c r="A16" s="28"/>
      <c r="B16" s="53"/>
      <c r="C16" s="30"/>
      <c r="D16" s="31"/>
      <c r="E16" s="56" t="s">
        <v>25</v>
      </c>
      <c r="F16" s="57" t="s">
        <v>26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>
      <c r="A17" s="58"/>
      <c r="B17" s="59"/>
      <c r="C17" s="59"/>
      <c r="D17" s="60"/>
      <c r="E17" s="61" t="s">
        <v>27</v>
      </c>
      <c r="F17" s="62" t="s">
        <v>28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>
      <c r="A18" s="137" t="s">
        <v>29</v>
      </c>
      <c r="B18" s="134"/>
      <c r="C18" s="134"/>
      <c r="D18" s="135"/>
      <c r="E18" s="61" t="s">
        <v>30</v>
      </c>
      <c r="F18" s="62" t="s">
        <v>31</v>
      </c>
      <c r="G18" s="9"/>
      <c r="H18" s="9"/>
      <c r="I18" s="9"/>
      <c r="J18" s="9"/>
      <c r="K18" s="9"/>
      <c r="L18" s="9"/>
      <c r="M18" s="10"/>
      <c r="N18" s="10"/>
      <c r="O18" s="11"/>
      <c r="P18" s="11"/>
      <c r="Q18" s="11"/>
      <c r="R18" s="11"/>
      <c r="S18" s="1"/>
      <c r="T18" s="1"/>
      <c r="U18" s="1"/>
      <c r="V18" s="1"/>
      <c r="W18" s="1"/>
      <c r="X18" s="1"/>
      <c r="Y18" s="1"/>
      <c r="Z18" s="1"/>
    </row>
    <row r="19" spans="1:26" ht="14.25" customHeight="1">
      <c r="A19" s="146">
        <f ca="1">C13/(30*C15*4)*1.08</f>
        <v>3.5526315789473686</v>
      </c>
      <c r="B19" s="134"/>
      <c r="C19" s="134"/>
      <c r="D19" s="135"/>
      <c r="E19" s="61" t="s">
        <v>32</v>
      </c>
      <c r="F19" s="63" t="str">
        <f t="array" aca="1" ref="F19" ca="1">IFERROR(
  _xlws.FILTER(#REF!,
    (TRIM(IFERROR(#REF!,
    "")) = TRIM(IFERROR(F17,""))) *
    (IFERROR(#REF!,"") = IFERROR(F18,""))
  ),
  "Not Found"
)</f>
        <v>Not Found</v>
      </c>
      <c r="G19" s="9"/>
      <c r="H19" s="9"/>
      <c r="I19" s="9"/>
      <c r="J19" s="9"/>
      <c r="K19" s="9"/>
      <c r="L19" s="9"/>
      <c r="M19" s="10"/>
      <c r="N19" s="10"/>
      <c r="O19" s="11"/>
      <c r="P19" s="11"/>
      <c r="Q19" s="11"/>
      <c r="R19" s="11"/>
      <c r="S19" s="1"/>
      <c r="T19" s="1"/>
      <c r="U19" s="1"/>
      <c r="V19" s="1"/>
      <c r="W19" s="1"/>
      <c r="X19" s="1"/>
      <c r="Y19" s="1"/>
      <c r="Z19" s="1"/>
    </row>
    <row r="20" spans="1:26" ht="14.25" customHeight="1">
      <c r="A20" s="130"/>
      <c r="B20" s="131"/>
      <c r="C20" s="131"/>
      <c r="D20" s="132"/>
      <c r="E20" s="7"/>
      <c r="F20" s="7"/>
      <c r="G20" s="9"/>
      <c r="H20" s="9"/>
      <c r="I20" s="9"/>
      <c r="J20" s="9"/>
      <c r="K20" s="9"/>
      <c r="L20" s="9"/>
      <c r="M20" s="10"/>
      <c r="N20" s="10"/>
      <c r="O20" s="11"/>
      <c r="P20" s="11"/>
      <c r="Q20" s="11"/>
      <c r="R20" s="11"/>
      <c r="S20" s="1"/>
      <c r="T20" s="1"/>
      <c r="U20" s="1"/>
      <c r="V20" s="1"/>
      <c r="W20" s="1"/>
      <c r="X20" s="1"/>
      <c r="Y20" s="1"/>
      <c r="Z20" s="1"/>
    </row>
    <row r="21" spans="1:26" ht="14.25" customHeight="1">
      <c r="A21" s="147" t="s">
        <v>33</v>
      </c>
      <c r="B21" s="148"/>
      <c r="C21" s="148"/>
      <c r="D21" s="149"/>
      <c r="E21" s="7"/>
      <c r="F21" s="7"/>
      <c r="G21" s="9"/>
      <c r="H21" s="9"/>
      <c r="I21" s="9"/>
      <c r="J21" s="9"/>
      <c r="K21" s="9"/>
      <c r="L21" s="9"/>
      <c r="M21" s="10"/>
      <c r="N21" s="10"/>
      <c r="O21" s="11"/>
      <c r="P21" s="11"/>
      <c r="Q21" s="11"/>
      <c r="R21" s="11"/>
      <c r="S21" s="1"/>
      <c r="T21" s="1"/>
      <c r="U21" s="1"/>
      <c r="V21" s="1"/>
      <c r="W21" s="1"/>
      <c r="X21" s="1"/>
      <c r="Y21" s="1"/>
      <c r="Z21" s="1"/>
    </row>
    <row r="22" spans="1:26" ht="14.25" customHeight="1">
      <c r="A22" s="150" t="str">
        <f ca="1">(A25*A28)/1000 &amp;" KW"</f>
        <v>4.06 KW</v>
      </c>
      <c r="B22" s="151"/>
      <c r="C22" s="151"/>
      <c r="D22" s="152"/>
      <c r="E22" s="7"/>
      <c r="F22" s="7"/>
      <c r="G22" s="9"/>
      <c r="H22" s="9"/>
      <c r="I22" s="9"/>
      <c r="J22" s="9"/>
      <c r="K22" s="9"/>
      <c r="L22" s="9"/>
      <c r="M22" s="10"/>
      <c r="N22" s="10"/>
      <c r="O22" s="11"/>
      <c r="P22" s="11"/>
      <c r="Q22" s="11"/>
      <c r="R22" s="11"/>
      <c r="S22" s="1"/>
      <c r="T22" s="1"/>
      <c r="U22" s="1"/>
      <c r="V22" s="1"/>
      <c r="W22" s="1"/>
      <c r="X22" s="1"/>
      <c r="Y22" s="1"/>
      <c r="Z22" s="1"/>
    </row>
    <row r="23" spans="1:26" ht="14.25" customHeight="1">
      <c r="A23" s="130"/>
      <c r="B23" s="131"/>
      <c r="C23" s="131"/>
      <c r="D23" s="132"/>
      <c r="E23" s="7"/>
      <c r="F23" s="7"/>
      <c r="G23" s="9"/>
      <c r="H23" s="9"/>
      <c r="I23" s="9"/>
      <c r="J23" s="9"/>
      <c r="K23" s="9"/>
      <c r="L23" s="9"/>
      <c r="M23" s="10"/>
      <c r="N23" s="10"/>
      <c r="O23" s="11"/>
      <c r="P23" s="11"/>
      <c r="Q23" s="11"/>
      <c r="R23" s="11"/>
      <c r="S23" s="1"/>
      <c r="T23" s="1"/>
      <c r="U23" s="1"/>
      <c r="V23" s="1"/>
      <c r="W23" s="1"/>
      <c r="X23" s="1"/>
      <c r="Y23" s="1"/>
      <c r="Z23" s="1"/>
    </row>
    <row r="24" spans="1:26" ht="14.25" customHeight="1">
      <c r="A24" s="133" t="s">
        <v>34</v>
      </c>
      <c r="B24" s="134"/>
      <c r="C24" s="134"/>
      <c r="D24" s="135"/>
      <c r="E24" s="64"/>
      <c r="F24" s="64"/>
      <c r="G24" s="65"/>
      <c r="H24" s="65"/>
      <c r="I24" s="65"/>
      <c r="J24" s="65"/>
      <c r="K24" s="65"/>
      <c r="L24" s="65"/>
      <c r="M24" s="66"/>
      <c r="N24" s="66"/>
      <c r="O24" s="67"/>
      <c r="P24" s="67"/>
      <c r="Q24" s="67"/>
      <c r="R24" s="67"/>
      <c r="S24" s="68"/>
      <c r="T24" s="68"/>
      <c r="U24" s="68"/>
      <c r="V24" s="68"/>
      <c r="W24" s="68"/>
      <c r="X24" s="68"/>
      <c r="Y24" s="68"/>
      <c r="Z24" s="68"/>
    </row>
    <row r="25" spans="1:26" ht="14.25" customHeight="1">
      <c r="A25" s="136">
        <v>580</v>
      </c>
      <c r="B25" s="134"/>
      <c r="C25" s="134"/>
      <c r="D25" s="135"/>
      <c r="E25" s="7"/>
      <c r="F25" s="7"/>
      <c r="G25" s="9"/>
      <c r="H25" s="9"/>
      <c r="I25" s="9"/>
      <c r="J25" s="9"/>
      <c r="K25" s="9"/>
      <c r="L25" s="9"/>
      <c r="M25" s="10"/>
      <c r="N25" s="10"/>
      <c r="O25" s="11"/>
      <c r="P25" s="11"/>
      <c r="Q25" s="11"/>
      <c r="R25" s="11"/>
      <c r="S25" s="1"/>
      <c r="T25" s="1"/>
      <c r="U25" s="1"/>
      <c r="V25" s="1"/>
      <c r="W25" s="1"/>
      <c r="X25" s="1"/>
      <c r="Y25" s="1"/>
      <c r="Z25" s="1"/>
    </row>
    <row r="26" spans="1:26" ht="14.25" customHeight="1">
      <c r="A26" s="130"/>
      <c r="B26" s="131"/>
      <c r="C26" s="131"/>
      <c r="D26" s="132"/>
      <c r="E26" s="7"/>
      <c r="F26" s="7"/>
      <c r="G26" s="9"/>
      <c r="H26" s="9"/>
      <c r="I26" s="9"/>
      <c r="J26" s="9"/>
      <c r="K26" s="9"/>
      <c r="L26" s="9"/>
      <c r="M26" s="10"/>
      <c r="N26" s="10"/>
      <c r="O26" s="11"/>
      <c r="P26" s="11"/>
      <c r="Q26" s="11"/>
      <c r="R26" s="11"/>
      <c r="S26" s="1"/>
      <c r="T26" s="1"/>
      <c r="U26" s="1"/>
      <c r="V26" s="1"/>
      <c r="W26" s="1"/>
      <c r="X26" s="1"/>
      <c r="Y26" s="1"/>
      <c r="Z26" s="1"/>
    </row>
    <row r="27" spans="1:26" ht="14.25" customHeight="1">
      <c r="A27" s="137" t="s">
        <v>35</v>
      </c>
      <c r="B27" s="134"/>
      <c r="C27" s="134"/>
      <c r="D27" s="135"/>
      <c r="E27" s="7"/>
      <c r="F27" s="7"/>
      <c r="G27" s="9"/>
      <c r="H27" s="9"/>
      <c r="I27" s="9"/>
      <c r="J27" s="9"/>
      <c r="K27" s="9"/>
      <c r="L27" s="9"/>
      <c r="M27" s="10"/>
      <c r="N27" s="10"/>
      <c r="O27" s="11"/>
      <c r="P27" s="11"/>
      <c r="Q27" s="11"/>
      <c r="R27" s="11"/>
      <c r="S27" s="1"/>
      <c r="T27" s="1"/>
      <c r="U27" s="1"/>
      <c r="V27" s="1"/>
      <c r="W27" s="1"/>
      <c r="X27" s="1"/>
      <c r="Y27" s="1"/>
      <c r="Z27" s="1"/>
    </row>
    <row r="28" spans="1:26" ht="14.25" customHeight="1">
      <c r="A28" s="138">
        <f ca="1">ROUNDUP((--SUBSTITUTE(A19," KW","")*1000)/A25,0)</f>
        <v>7</v>
      </c>
      <c r="B28" s="134"/>
      <c r="C28" s="134"/>
      <c r="D28" s="135"/>
      <c r="E28" s="7"/>
      <c r="F28" s="7"/>
      <c r="G28" s="9"/>
      <c r="H28" s="9"/>
      <c r="I28" s="9"/>
      <c r="J28" s="9"/>
      <c r="K28" s="9"/>
      <c r="L28" s="9"/>
      <c r="M28" s="10"/>
      <c r="N28" s="10"/>
      <c r="O28" s="11"/>
      <c r="P28" s="11"/>
      <c r="Q28" s="11"/>
      <c r="R28" s="11"/>
      <c r="S28" s="1"/>
      <c r="T28" s="1"/>
      <c r="U28" s="1"/>
      <c r="V28" s="1"/>
      <c r="W28" s="1"/>
      <c r="X28" s="1"/>
      <c r="Y28" s="1"/>
      <c r="Z28" s="1"/>
    </row>
    <row r="29" spans="1:26" ht="14.25" customHeight="1">
      <c r="A29" s="9"/>
      <c r="B29" s="9"/>
      <c r="C29" s="21"/>
      <c r="D29" s="69"/>
      <c r="E29" s="7"/>
      <c r="F29" s="7"/>
      <c r="G29" s="9"/>
      <c r="H29" s="9"/>
      <c r="I29" s="9"/>
      <c r="J29" s="9"/>
      <c r="K29" s="9"/>
      <c r="L29" s="9"/>
      <c r="M29" s="10"/>
      <c r="N29" s="10"/>
      <c r="O29" s="11"/>
      <c r="P29" s="11"/>
      <c r="Q29" s="11"/>
      <c r="R29" s="11"/>
      <c r="S29" s="1"/>
      <c r="T29" s="1"/>
      <c r="U29" s="1"/>
      <c r="V29" s="1"/>
      <c r="W29" s="1"/>
      <c r="X29" s="1"/>
      <c r="Y29" s="1"/>
      <c r="Z29" s="1"/>
    </row>
    <row r="30" spans="1:26" ht="14.25" customHeight="1">
      <c r="A30" s="9"/>
      <c r="B30" s="9"/>
      <c r="C30" s="21"/>
      <c r="D30" s="69"/>
      <c r="E30" s="7"/>
      <c r="F30" s="7"/>
      <c r="G30" s="9"/>
      <c r="H30" s="9"/>
      <c r="I30" s="9"/>
      <c r="J30" s="9"/>
      <c r="K30" s="9"/>
      <c r="L30" s="9"/>
      <c r="M30" s="10"/>
      <c r="N30" s="10"/>
      <c r="O30" s="11"/>
      <c r="P30" s="11"/>
      <c r="Q30" s="11"/>
      <c r="R30" s="11"/>
      <c r="S30" s="1"/>
      <c r="T30" s="1"/>
      <c r="U30" s="1"/>
      <c r="V30" s="1"/>
      <c r="W30" s="1"/>
      <c r="X30" s="1"/>
      <c r="Y30" s="1"/>
      <c r="Z30" s="1"/>
    </row>
    <row r="31" spans="1:26" ht="14.25" customHeight="1">
      <c r="A31" s="9"/>
      <c r="B31" s="9"/>
      <c r="C31" s="21"/>
      <c r="D31" s="69"/>
      <c r="E31" s="7"/>
      <c r="F31" s="7"/>
      <c r="G31" s="9"/>
      <c r="H31" s="9"/>
      <c r="I31" s="9"/>
      <c r="J31" s="9"/>
      <c r="K31" s="9"/>
      <c r="L31" s="9"/>
      <c r="M31" s="10"/>
      <c r="N31" s="10"/>
      <c r="O31" s="11"/>
      <c r="P31" s="11"/>
      <c r="Q31" s="11"/>
      <c r="R31" s="11"/>
      <c r="S31" s="1"/>
      <c r="T31" s="1"/>
      <c r="U31" s="1"/>
      <c r="V31" s="1"/>
      <c r="W31" s="1"/>
      <c r="X31" s="1"/>
      <c r="Y31" s="1"/>
      <c r="Z31" s="1"/>
    </row>
    <row r="32" spans="1:26" ht="14.25" customHeight="1">
      <c r="A32" s="9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9"/>
      <c r="U32" s="1"/>
      <c r="V32" s="1"/>
      <c r="W32" s="1"/>
      <c r="X32" s="1"/>
      <c r="Y32" s="1"/>
      <c r="Z32" s="1"/>
    </row>
    <row r="33" spans="1:26" ht="14.2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>
      <c r="A41" s="1"/>
      <c r="B41" s="1"/>
      <c r="C41" s="1"/>
      <c r="D41" s="1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1"/>
      <c r="U41" s="1"/>
      <c r="V41" s="1"/>
      <c r="W41" s="1"/>
      <c r="X41" s="1"/>
      <c r="Y41" s="1"/>
      <c r="Z41" s="1"/>
    </row>
    <row r="42" spans="1:26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3">
    <mergeCell ref="A28:D28"/>
    <mergeCell ref="A1:D2"/>
    <mergeCell ref="E4:L4"/>
    <mergeCell ref="A18:D18"/>
    <mergeCell ref="A19:D19"/>
    <mergeCell ref="A20:D20"/>
    <mergeCell ref="A21:D21"/>
    <mergeCell ref="A22:D22"/>
    <mergeCell ref="A23:D23"/>
    <mergeCell ref="A24:D24"/>
    <mergeCell ref="A25:D25"/>
    <mergeCell ref="A26:D26"/>
    <mergeCell ref="A27:D27"/>
  </mergeCells>
  <dataValidations count="4">
    <dataValidation type="list" allowBlank="1" showErrorMessage="1" sqref="L7:L12" xr:uid="{00000000-0002-0000-0100-000000000000}">
      <formula1>"PICK,DROP"</formula1>
    </dataValidation>
    <dataValidation type="list" allowBlank="1" showErrorMessage="1" sqref="F18" xr:uid="{00000000-0002-0000-0100-000001000000}">
      <formula1>INDIRECT($F$17)</formula1>
    </dataValidation>
    <dataValidation type="list" allowBlank="1" showErrorMessage="1" sqref="F17" xr:uid="{00000000-0002-0000-0100-000002000000}">
      <formula1>#REF!</formula1>
    </dataValidation>
    <dataValidation type="custom" allowBlank="1" showDropDown="1" sqref="D4:D7 C8:D11 J7:K12 D12:D16" xr:uid="{00000000-0002-0000-0100-000003000000}">
      <formula1>AND(ISNUMBER(C4),(NOT(OR(NOT(ISERROR(DATEVALUE(C4))), AND(ISNUMBER(C4), LEFT(CELL("format", C4))="D")))))</formula1>
    </dataValidation>
  </dataValidations>
  <printOptions horizontalCentered="1" verticalCentered="1"/>
  <pageMargins left="0.7" right="0.65166666666666662" top="0.75" bottom="0.75" header="0" footer="0"/>
  <pageSetup paperSize="9" orientation="portrait"/>
  <headerFooter>
    <oddFooter>&amp;R</oddFooter>
  </headerFooter>
  <colBreaks count="1" manualBreakCount="1">
    <brk id="4" man="1"/>
  </colBreaks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Z1000"/>
  <sheetViews>
    <sheetView tabSelected="1" topLeftCell="B1" zoomScale="40" zoomScaleNormal="40" workbookViewId="0">
      <selection activeCell="C16" sqref="C16"/>
    </sheetView>
  </sheetViews>
  <sheetFormatPr defaultColWidth="14.44140625" defaultRowHeight="14.4"/>
  <cols>
    <col min="1" max="1" width="21.6640625" hidden="1" customWidth="1"/>
    <col min="2" max="2" width="134.6640625" customWidth="1"/>
    <col min="3" max="3" width="73.88671875" customWidth="1"/>
    <col min="4" max="4" width="142.44140625" customWidth="1"/>
    <col min="5" max="5" width="17.33203125" customWidth="1"/>
    <col min="6" max="6" width="16.5546875" customWidth="1"/>
    <col min="7" max="7" width="10.109375" customWidth="1"/>
    <col min="8" max="9" width="8.88671875" customWidth="1"/>
    <col min="10" max="11" width="13.109375" customWidth="1"/>
    <col min="12" max="12" width="8.5546875" customWidth="1"/>
    <col min="13" max="13" width="9.6640625" customWidth="1"/>
    <col min="14" max="14" width="8.88671875" customWidth="1"/>
    <col min="15" max="17" width="8.5546875" customWidth="1"/>
    <col min="18" max="18" width="8.6640625" customWidth="1"/>
    <col min="19" max="26" width="8.88671875" customWidth="1"/>
  </cols>
  <sheetData>
    <row r="1" spans="1:26">
      <c r="A1" s="1"/>
      <c r="B1" s="153" t="s">
        <v>36</v>
      </c>
      <c r="C1" s="154"/>
      <c r="D1" s="155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56"/>
      <c r="C2" s="143"/>
      <c r="D2" s="157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46.2">
      <c r="A3" s="70" t="s">
        <v>1</v>
      </c>
      <c r="B3" s="71" t="s">
        <v>2</v>
      </c>
      <c r="C3" s="72" t="s">
        <v>3</v>
      </c>
      <c r="D3" s="73" t="s">
        <v>4</v>
      </c>
      <c r="E3" s="7"/>
      <c r="F3" s="7"/>
      <c r="G3" s="8"/>
      <c r="H3" s="8"/>
      <c r="I3" s="8"/>
      <c r="J3" s="8"/>
      <c r="K3" s="9"/>
      <c r="L3" s="9"/>
      <c r="M3" s="10"/>
      <c r="N3" s="10"/>
      <c r="O3" s="11"/>
      <c r="P3" s="11"/>
      <c r="Q3" s="11"/>
      <c r="R3" s="1"/>
      <c r="S3" s="1"/>
      <c r="T3" s="1"/>
      <c r="U3" s="1"/>
      <c r="V3" s="1"/>
      <c r="W3" s="1"/>
      <c r="X3" s="1"/>
      <c r="Y3" s="1"/>
      <c r="Z3" s="1"/>
    </row>
    <row r="4" spans="1:26" ht="46.2">
      <c r="A4" s="12"/>
      <c r="B4" s="13"/>
      <c r="C4" s="14"/>
      <c r="D4" s="15"/>
      <c r="E4" s="158" t="s">
        <v>5</v>
      </c>
      <c r="F4" s="131"/>
      <c r="G4" s="131"/>
      <c r="H4" s="131"/>
      <c r="I4" s="131"/>
      <c r="J4" s="131"/>
      <c r="K4" s="131"/>
      <c r="L4" s="131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55.2">
      <c r="A5" s="12">
        <v>1</v>
      </c>
      <c r="B5" s="18" t="s">
        <v>37</v>
      </c>
      <c r="C5" s="74">
        <v>2500</v>
      </c>
      <c r="D5" s="75">
        <f>'CAPACITY (TORRENT)'!$C5/8</f>
        <v>312.5</v>
      </c>
      <c r="E5" s="22" t="s">
        <v>8</v>
      </c>
      <c r="F5" s="23" t="s">
        <v>9</v>
      </c>
      <c r="G5" s="23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 t="s">
        <v>15</v>
      </c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ht="46.2">
      <c r="A6" s="12">
        <v>2</v>
      </c>
      <c r="B6" s="18" t="s">
        <v>38</v>
      </c>
      <c r="C6" s="74">
        <v>2500</v>
      </c>
      <c r="D6" s="75">
        <f>'CAPACITY (TORRENT)'!$C6/8</f>
        <v>312.5</v>
      </c>
      <c r="E6" s="32">
        <v>1</v>
      </c>
      <c r="F6" s="33">
        <v>1</v>
      </c>
      <c r="G6" s="33">
        <v>3</v>
      </c>
      <c r="H6" s="34">
        <v>1.4</v>
      </c>
      <c r="I6" s="35">
        <v>8</v>
      </c>
      <c r="J6" s="36">
        <f t="shared" ref="J6:J11" si="0">CEILING(SUM($C$5:$C$8)/(4*$D$15),0.6)</f>
        <v>8.4</v>
      </c>
      <c r="K6" s="37">
        <f t="shared" ref="K6:K11" si="1">(F6*E6*0.8*30*J6*I6)/H6</f>
        <v>1152.0000000000002</v>
      </c>
      <c r="L6" s="38" t="s">
        <v>17</v>
      </c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ht="46.2">
      <c r="A7" s="12">
        <v>3</v>
      </c>
      <c r="B7" s="18" t="s">
        <v>39</v>
      </c>
      <c r="C7" s="74">
        <v>2500</v>
      </c>
      <c r="D7" s="75">
        <f>'CAPACITY (TORRENT)'!$C7/8</f>
        <v>312.5</v>
      </c>
      <c r="E7" s="41">
        <v>1</v>
      </c>
      <c r="F7" s="42">
        <v>1</v>
      </c>
      <c r="G7" s="42">
        <v>5</v>
      </c>
      <c r="H7" s="43">
        <v>1.8</v>
      </c>
      <c r="I7" s="44">
        <f>I6</f>
        <v>8</v>
      </c>
      <c r="J7" s="36">
        <f t="shared" si="0"/>
        <v>8.4</v>
      </c>
      <c r="K7" s="45">
        <f t="shared" si="1"/>
        <v>896.00000000000011</v>
      </c>
      <c r="L7" s="38" t="s">
        <v>17</v>
      </c>
      <c r="M7" s="10"/>
      <c r="N7" s="10"/>
      <c r="O7" s="21"/>
      <c r="P7" s="21"/>
      <c r="Q7" s="21"/>
      <c r="R7" s="11"/>
      <c r="S7" s="1"/>
      <c r="T7" s="1"/>
      <c r="U7" s="1"/>
      <c r="V7" s="1"/>
      <c r="W7" s="1"/>
      <c r="X7" s="1"/>
      <c r="Y7" s="1"/>
      <c r="Z7" s="1"/>
    </row>
    <row r="8" spans="1:26" ht="46.2">
      <c r="A8" s="12">
        <v>4</v>
      </c>
      <c r="B8" s="18" t="s">
        <v>40</v>
      </c>
      <c r="C8" s="74">
        <v>2500</v>
      </c>
      <c r="D8" s="75">
        <f>'CAPACITY (TORRENT)'!$C8/8</f>
        <v>312.5</v>
      </c>
      <c r="E8" s="32">
        <v>1</v>
      </c>
      <c r="F8" s="33">
        <v>1.5</v>
      </c>
      <c r="G8" s="33">
        <v>3</v>
      </c>
      <c r="H8" s="34">
        <v>1.4</v>
      </c>
      <c r="I8" s="35">
        <f>I6</f>
        <v>8</v>
      </c>
      <c r="J8" s="36">
        <f t="shared" si="0"/>
        <v>8.4</v>
      </c>
      <c r="K8" s="37">
        <f t="shared" si="1"/>
        <v>1728.0000000000007</v>
      </c>
      <c r="L8" s="38" t="s">
        <v>17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46.2">
      <c r="A9" s="28"/>
      <c r="B9" s="29"/>
      <c r="C9" s="30"/>
      <c r="D9" s="31"/>
      <c r="E9" s="41">
        <v>1</v>
      </c>
      <c r="F9" s="42">
        <v>1.5</v>
      </c>
      <c r="G9" s="42">
        <v>5</v>
      </c>
      <c r="H9" s="43">
        <v>1.8</v>
      </c>
      <c r="I9" s="44">
        <f>I6</f>
        <v>8</v>
      </c>
      <c r="J9" s="36">
        <f t="shared" si="0"/>
        <v>8.4</v>
      </c>
      <c r="K9" s="45">
        <f t="shared" si="1"/>
        <v>1344.0000000000005</v>
      </c>
      <c r="L9" s="38" t="s">
        <v>17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46.2">
      <c r="A10" s="28">
        <v>5</v>
      </c>
      <c r="B10" s="18" t="s">
        <v>18</v>
      </c>
      <c r="C10" s="39" t="str">
        <f t="array" aca="1" ref="C10" ca="1">IFERROR(
  INDEX($K$6:$K$11,
    _xludf.AGGREGATE(
      15, 6,
      (ROW($K$6:$K$11)-ROW($K$6)+1)/(TRIM($L$6:$L$11)="PICK"),
      ROWS($C$10:C10)
    )
  ),
"-")</f>
        <v>-</v>
      </c>
      <c r="D10" s="40" t="s">
        <v>19</v>
      </c>
      <c r="E10" s="32">
        <v>1</v>
      </c>
      <c r="F10" s="33">
        <v>2</v>
      </c>
      <c r="G10" s="33">
        <v>3</v>
      </c>
      <c r="H10" s="34">
        <v>1.4</v>
      </c>
      <c r="I10" s="35">
        <f>I6</f>
        <v>8</v>
      </c>
      <c r="J10" s="36">
        <f t="shared" si="0"/>
        <v>8.4</v>
      </c>
      <c r="K10" s="37">
        <f t="shared" si="1"/>
        <v>2304.0000000000005</v>
      </c>
      <c r="L10" s="38" t="s">
        <v>17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46.2">
      <c r="A11" s="28">
        <v>6</v>
      </c>
      <c r="B11" s="18" t="s">
        <v>20</v>
      </c>
      <c r="C11" s="39" t="str">
        <f t="array" aca="1" ref="C11" ca="1">IFERROR(
  INDEX($K$6:$K$11,
    _xludf.AGGREGATE(
      15, 6,
      (ROW($K$6:$K$11)-ROW($K$6)+1)/(TRIM($L$6:$L$11)="PICK"),
      ROWS($C$10:C11)
    )
  ),
"-")</f>
        <v>-</v>
      </c>
      <c r="D11" s="40" t="s">
        <v>19</v>
      </c>
      <c r="E11" s="46">
        <v>1</v>
      </c>
      <c r="F11" s="47">
        <v>2</v>
      </c>
      <c r="G11" s="47">
        <v>5</v>
      </c>
      <c r="H11" s="48">
        <v>1.8</v>
      </c>
      <c r="I11" s="49">
        <f>I6</f>
        <v>8</v>
      </c>
      <c r="J11" s="36">
        <f t="shared" si="0"/>
        <v>8.4</v>
      </c>
      <c r="K11" s="50">
        <f t="shared" si="1"/>
        <v>1792.0000000000002</v>
      </c>
      <c r="L11" s="38" t="s">
        <v>17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46.2">
      <c r="A12" s="28">
        <v>7</v>
      </c>
      <c r="B12" s="18" t="s">
        <v>21</v>
      </c>
      <c r="C12" s="39" t="str">
        <f t="array" aca="1" ref="C12" ca="1">IFERROR(
  INDEX($K$6:$K$11,
    _xludf.AGGREGATE(
      15, 6,
      (ROW($K$6:$K$11)-ROW($K$6)+1)/(TRIM($L$6:$L$11)="PICK"),
      ROWS($C$10:C12)
    )
  ),
"-")</f>
        <v>-</v>
      </c>
      <c r="D12" s="40" t="s">
        <v>19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46.2">
      <c r="A13" s="28">
        <v>8</v>
      </c>
      <c r="B13" s="18" t="s">
        <v>22</v>
      </c>
      <c r="C13" s="39" t="str">
        <f t="array" aca="1" ref="C13" ca="1">IFERROR(
  INDEX($K$6:$K$11,
    _xludf.AGGREGATE(
      15, 6,
      (ROW($K$6:$K$11)-ROW($K$6)+1)/(TRIM($L$6:$L$11)="PICK"),
      ROWS($C$10:C13)
    )
  ),
"-")</f>
        <v>-</v>
      </c>
      <c r="D13" s="40" t="s">
        <v>19</v>
      </c>
      <c r="E13" s="1"/>
      <c r="F13" s="1"/>
      <c r="G13" s="54"/>
      <c r="H13" s="54"/>
      <c r="I13" s="54"/>
      <c r="J13" s="54"/>
      <c r="K13" s="9"/>
      <c r="L13" s="9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46.2">
      <c r="A14" s="28"/>
      <c r="B14" s="29"/>
      <c r="C14" s="30"/>
      <c r="D14" s="31"/>
      <c r="E14" s="1"/>
      <c r="F14" s="1"/>
      <c r="G14" s="9"/>
      <c r="H14" s="9"/>
      <c r="I14" s="9"/>
      <c r="J14" s="9"/>
      <c r="K14" s="9"/>
      <c r="L14" s="9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46.2">
      <c r="A15" s="28">
        <v>9</v>
      </c>
      <c r="B15" s="18" t="s">
        <v>23</v>
      </c>
      <c r="C15" s="51">
        <f ca="1">AVERAGE(C5:C8)+SUM(C10:C13)</f>
        <v>2500</v>
      </c>
      <c r="D15" s="40">
        <f>AVERAGE(D5:D8)</f>
        <v>312.5</v>
      </c>
      <c r="E15" s="1"/>
      <c r="F15" s="1"/>
      <c r="G15" s="1"/>
      <c r="H15" s="1"/>
      <c r="I15" s="1"/>
      <c r="J15" s="1"/>
      <c r="K15" s="1"/>
      <c r="L15" s="1"/>
      <c r="M15" s="52"/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46.2">
      <c r="A16" s="28"/>
      <c r="B16" s="53"/>
      <c r="C16" s="30"/>
      <c r="D16" s="31"/>
      <c r="E16" s="76" t="s">
        <v>25</v>
      </c>
      <c r="F16" s="77" t="s">
        <v>26</v>
      </c>
      <c r="G16" s="1"/>
      <c r="H16" s="1"/>
      <c r="I16" s="1"/>
      <c r="J16" s="1"/>
      <c r="K16" s="1"/>
      <c r="L16" s="1"/>
      <c r="M16" s="52"/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46.2">
      <c r="A17" s="28">
        <v>10</v>
      </c>
      <c r="B17" s="55" t="s">
        <v>24</v>
      </c>
      <c r="C17" s="51">
        <f>SUM(C5:C8)/(4*D15)-0.2</f>
        <v>7.8</v>
      </c>
      <c r="D17" s="40" t="s">
        <v>19</v>
      </c>
      <c r="E17" s="78" t="s">
        <v>27</v>
      </c>
      <c r="F17" s="62" t="s">
        <v>28</v>
      </c>
      <c r="G17" s="1"/>
      <c r="H17" s="1"/>
      <c r="I17" s="1"/>
      <c r="J17" s="1"/>
      <c r="K17" s="1"/>
      <c r="L17" s="1"/>
      <c r="M17" s="10"/>
      <c r="N17" s="10"/>
      <c r="O17" s="11"/>
      <c r="P17" s="11"/>
      <c r="Q17" s="11"/>
      <c r="R17" s="1"/>
      <c r="S17" s="1"/>
      <c r="T17" s="1"/>
      <c r="U17" s="1"/>
      <c r="V17" s="1"/>
      <c r="W17" s="1"/>
      <c r="X17" s="1"/>
      <c r="Y17" s="1"/>
      <c r="Z17" s="1"/>
    </row>
    <row r="18" spans="1:26" ht="46.2">
      <c r="A18" s="28"/>
      <c r="B18" s="53"/>
      <c r="C18" s="30"/>
      <c r="D18" s="31"/>
      <c r="E18" s="78" t="s">
        <v>30</v>
      </c>
      <c r="F18" s="62" t="s">
        <v>41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46.2">
      <c r="A19" s="58"/>
      <c r="B19" s="59"/>
      <c r="C19" s="59"/>
      <c r="D19" s="79"/>
      <c r="E19" s="78" t="s">
        <v>32</v>
      </c>
      <c r="F19" s="63" t="str">
        <f t="array" aca="1" ref="F19" ca="1">IFERROR(
  _xlws.FILTER(#REF!,
    (TRIM(IFERROR(#REF!,
    "")) = TRIM(IFERROR(F17,""))) *
    (IFERROR(#REF!,"") = IFERROR(F18,""))
  ),
  "Not Found"
)</f>
        <v>Not Found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46.2">
      <c r="A20" s="137" t="s">
        <v>29</v>
      </c>
      <c r="B20" s="134"/>
      <c r="C20" s="134"/>
      <c r="D20" s="135"/>
      <c r="E20" s="1"/>
      <c r="F20" s="1"/>
      <c r="G20" s="9"/>
      <c r="H20" s="9"/>
      <c r="I20" s="9"/>
      <c r="J20" s="9"/>
      <c r="K20" s="9"/>
      <c r="L20" s="10"/>
      <c r="M20" s="10"/>
      <c r="N20" s="11"/>
      <c r="O20" s="11"/>
      <c r="P20" s="11"/>
      <c r="Q20" s="11"/>
      <c r="R20" s="1"/>
      <c r="S20" s="1"/>
      <c r="T20" s="1"/>
      <c r="U20" s="1"/>
      <c r="V20" s="1"/>
      <c r="W20" s="1"/>
      <c r="X20" s="1"/>
      <c r="Y20" s="1"/>
      <c r="Z20" s="1"/>
    </row>
    <row r="21" spans="1:26" ht="46.2">
      <c r="A21" s="146">
        <f ca="1">C15/(30*C17*4)*1.08</f>
        <v>2.8846153846153846</v>
      </c>
      <c r="B21" s="134"/>
      <c r="C21" s="134"/>
      <c r="D21" s="135"/>
      <c r="E21" s="1"/>
      <c r="F21" s="1"/>
      <c r="G21" s="9"/>
      <c r="H21" s="9"/>
      <c r="I21" s="9"/>
      <c r="J21" s="9"/>
      <c r="K21" s="9"/>
      <c r="L21" s="10"/>
      <c r="M21" s="10"/>
      <c r="N21" s="11"/>
      <c r="O21" s="11"/>
      <c r="P21" s="11"/>
      <c r="Q21" s="11"/>
      <c r="R21" s="1"/>
      <c r="S21" s="1"/>
      <c r="T21" s="1"/>
      <c r="U21" s="1"/>
      <c r="V21" s="1"/>
      <c r="W21" s="1"/>
      <c r="X21" s="1"/>
      <c r="Y21" s="1"/>
      <c r="Z21" s="1"/>
    </row>
    <row r="22" spans="1:26" ht="46.2">
      <c r="A22" s="130"/>
      <c r="B22" s="131"/>
      <c r="C22" s="131"/>
      <c r="D22" s="132"/>
      <c r="E22" s="7"/>
      <c r="F22" s="9"/>
      <c r="G22" s="9"/>
      <c r="H22" s="9"/>
      <c r="I22" s="9"/>
      <c r="J22" s="9"/>
      <c r="K22" s="9"/>
      <c r="L22" s="10"/>
      <c r="M22" s="10"/>
      <c r="N22" s="11"/>
      <c r="O22" s="11"/>
      <c r="P22" s="11"/>
      <c r="Q22" s="11"/>
      <c r="R22" s="1"/>
      <c r="S22" s="1"/>
      <c r="T22" s="1"/>
      <c r="U22" s="1"/>
      <c r="V22" s="1"/>
      <c r="W22" s="1"/>
      <c r="X22" s="1"/>
      <c r="Y22" s="1"/>
      <c r="Z22" s="1"/>
    </row>
    <row r="23" spans="1:26" ht="46.2">
      <c r="A23" s="147" t="s">
        <v>33</v>
      </c>
      <c r="B23" s="148"/>
      <c r="C23" s="148"/>
      <c r="D23" s="149"/>
      <c r="E23" s="7"/>
      <c r="F23" s="9"/>
      <c r="G23" s="9"/>
      <c r="H23" s="9"/>
      <c r="I23" s="9"/>
      <c r="J23" s="9"/>
      <c r="K23" s="9"/>
      <c r="L23" s="10"/>
      <c r="M23" s="10"/>
      <c r="N23" s="11"/>
      <c r="O23" s="11"/>
      <c r="P23" s="11"/>
      <c r="Q23" s="11"/>
      <c r="R23" s="1"/>
      <c r="S23" s="1"/>
      <c r="T23" s="1"/>
      <c r="U23" s="1"/>
      <c r="V23" s="1"/>
      <c r="W23" s="1"/>
      <c r="X23" s="1"/>
      <c r="Y23" s="1"/>
      <c r="Z23" s="1"/>
    </row>
    <row r="24" spans="1:26" ht="46.2">
      <c r="A24" s="150" t="str">
        <f ca="1">(A30*A27)/1000 &amp; " KW"</f>
        <v>3 KW</v>
      </c>
      <c r="B24" s="151"/>
      <c r="C24" s="151"/>
      <c r="D24" s="152"/>
      <c r="E24" s="7"/>
      <c r="F24" s="9"/>
      <c r="G24" s="9"/>
      <c r="H24" s="9"/>
      <c r="I24" s="9"/>
      <c r="J24" s="9"/>
      <c r="K24" s="9"/>
      <c r="L24" s="10"/>
      <c r="M24" s="10"/>
      <c r="N24" s="11"/>
      <c r="O24" s="11"/>
      <c r="P24" s="11"/>
      <c r="Q24" s="11"/>
      <c r="R24" s="1"/>
      <c r="S24" s="1"/>
      <c r="T24" s="1"/>
      <c r="U24" s="1"/>
      <c r="V24" s="1"/>
      <c r="W24" s="1"/>
      <c r="X24" s="1"/>
      <c r="Y24" s="1"/>
      <c r="Z24" s="1"/>
    </row>
    <row r="25" spans="1:26" ht="46.2">
      <c r="A25" s="130"/>
      <c r="B25" s="131"/>
      <c r="C25" s="131"/>
      <c r="D25" s="132"/>
      <c r="E25" s="7"/>
      <c r="F25" s="9"/>
      <c r="G25" s="9"/>
      <c r="H25" s="9"/>
      <c r="I25" s="9"/>
      <c r="J25" s="9"/>
      <c r="K25" s="9"/>
      <c r="L25" s="10"/>
      <c r="M25" s="10"/>
      <c r="N25" s="11"/>
      <c r="O25" s="11"/>
      <c r="P25" s="11"/>
      <c r="Q25" s="11"/>
      <c r="R25" s="1"/>
      <c r="S25" s="1"/>
      <c r="T25" s="1"/>
      <c r="U25" s="1"/>
      <c r="V25" s="1"/>
      <c r="W25" s="1"/>
      <c r="X25" s="1"/>
      <c r="Y25" s="1"/>
      <c r="Z25" s="1"/>
    </row>
    <row r="26" spans="1:26" ht="46.2">
      <c r="A26" s="133" t="s">
        <v>34</v>
      </c>
      <c r="B26" s="134"/>
      <c r="C26" s="134"/>
      <c r="D26" s="135"/>
      <c r="E26" s="64"/>
      <c r="F26" s="65"/>
      <c r="G26" s="65"/>
      <c r="H26" s="65"/>
      <c r="I26" s="65"/>
      <c r="J26" s="65"/>
      <c r="K26" s="65"/>
      <c r="L26" s="66"/>
      <c r="M26" s="66"/>
      <c r="N26" s="67"/>
      <c r="O26" s="67"/>
      <c r="P26" s="67"/>
      <c r="Q26" s="67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46.2">
      <c r="A27" s="136">
        <v>600</v>
      </c>
      <c r="B27" s="134"/>
      <c r="C27" s="134"/>
      <c r="D27" s="135"/>
      <c r="E27" s="7"/>
      <c r="F27" s="9"/>
      <c r="G27" s="9"/>
      <c r="H27" s="9"/>
      <c r="I27" s="9"/>
      <c r="J27" s="9"/>
      <c r="K27" s="9"/>
      <c r="L27" s="10"/>
      <c r="M27" s="10"/>
      <c r="N27" s="11"/>
      <c r="O27" s="11"/>
      <c r="P27" s="11"/>
      <c r="Q27" s="11"/>
      <c r="R27" s="1"/>
      <c r="S27" s="1"/>
      <c r="T27" s="1"/>
      <c r="U27" s="1"/>
      <c r="V27" s="1"/>
      <c r="W27" s="1"/>
      <c r="X27" s="1"/>
      <c r="Y27" s="1"/>
      <c r="Z27" s="1"/>
    </row>
    <row r="28" spans="1:26" ht="46.2">
      <c r="A28" s="130"/>
      <c r="B28" s="131"/>
      <c r="C28" s="131"/>
      <c r="D28" s="132"/>
      <c r="E28" s="7"/>
      <c r="F28" s="9"/>
      <c r="G28" s="9"/>
      <c r="H28" s="9"/>
      <c r="I28" s="9"/>
      <c r="J28" s="9"/>
      <c r="K28" s="9"/>
      <c r="L28" s="10"/>
      <c r="M28" s="10"/>
      <c r="N28" s="11"/>
      <c r="O28" s="11"/>
      <c r="P28" s="11"/>
      <c r="Q28" s="11"/>
      <c r="R28" s="1"/>
      <c r="S28" s="1"/>
      <c r="T28" s="1"/>
      <c r="U28" s="1"/>
      <c r="V28" s="1"/>
      <c r="W28" s="1"/>
      <c r="X28" s="1"/>
      <c r="Y28" s="1"/>
      <c r="Z28" s="1"/>
    </row>
    <row r="29" spans="1:26" ht="46.2">
      <c r="A29" s="137" t="s">
        <v>35</v>
      </c>
      <c r="B29" s="134"/>
      <c r="C29" s="134"/>
      <c r="D29" s="135"/>
      <c r="E29" s="7"/>
      <c r="F29" s="9"/>
      <c r="G29" s="9"/>
      <c r="H29" s="9"/>
      <c r="I29" s="9"/>
      <c r="J29" s="9"/>
      <c r="K29" s="9"/>
      <c r="L29" s="10"/>
      <c r="M29" s="10"/>
      <c r="N29" s="11"/>
      <c r="O29" s="11"/>
      <c r="P29" s="11"/>
      <c r="Q29" s="11"/>
      <c r="R29" s="1"/>
      <c r="S29" s="1"/>
      <c r="T29" s="1"/>
      <c r="U29" s="1"/>
      <c r="V29" s="1"/>
      <c r="W29" s="1"/>
      <c r="X29" s="1"/>
      <c r="Y29" s="1"/>
      <c r="Z29" s="1"/>
    </row>
    <row r="30" spans="1:26" ht="46.2">
      <c r="A30" s="138">
        <f ca="1">ROUNDUP((--SUBSTITUTE(A21," KW","")*1000)/A27,0)</f>
        <v>5</v>
      </c>
      <c r="B30" s="134"/>
      <c r="C30" s="134"/>
      <c r="D30" s="135"/>
      <c r="E30" s="7"/>
      <c r="F30" s="9"/>
      <c r="G30" s="9"/>
      <c r="H30" s="9"/>
      <c r="I30" s="9"/>
      <c r="J30" s="9"/>
      <c r="K30" s="9"/>
      <c r="L30" s="10"/>
      <c r="M30" s="10"/>
      <c r="N30" s="11"/>
      <c r="O30" s="11"/>
      <c r="P30" s="11"/>
      <c r="Q30" s="1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9"/>
      <c r="B31" s="9"/>
      <c r="C31" s="21"/>
      <c r="D31" s="80"/>
      <c r="E31" s="7"/>
      <c r="F31" s="9"/>
      <c r="G31" s="9"/>
      <c r="H31" s="9"/>
      <c r="I31" s="9"/>
      <c r="J31" s="9"/>
      <c r="K31" s="9"/>
      <c r="L31" s="10"/>
      <c r="M31" s="10"/>
      <c r="N31" s="11"/>
      <c r="O31" s="11"/>
      <c r="P31" s="11"/>
      <c r="Q31" s="1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9"/>
      <c r="B32" s="9"/>
      <c r="C32" s="21"/>
      <c r="D32" s="80"/>
      <c r="E32" s="7"/>
      <c r="F32" s="9"/>
      <c r="G32" s="9"/>
      <c r="H32" s="9"/>
      <c r="I32" s="9"/>
      <c r="J32" s="9"/>
      <c r="K32" s="9"/>
      <c r="L32" s="10"/>
      <c r="M32" s="10"/>
      <c r="N32" s="11"/>
      <c r="O32" s="11"/>
      <c r="P32" s="11"/>
      <c r="Q32" s="1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9"/>
      <c r="B33" s="9"/>
      <c r="C33" s="21"/>
      <c r="D33" s="80"/>
      <c r="E33" s="7"/>
      <c r="F33" s="9"/>
      <c r="G33" s="9"/>
      <c r="H33" s="9"/>
      <c r="I33" s="9"/>
      <c r="J33" s="9"/>
      <c r="K33" s="9"/>
      <c r="L33" s="10"/>
      <c r="M33" s="10"/>
      <c r="N33" s="11"/>
      <c r="O33" s="11"/>
      <c r="P33" s="11"/>
      <c r="Q33" s="1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9"/>
      <c r="B34" s="1"/>
      <c r="C34" s="1"/>
      <c r="D34" s="8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9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8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8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8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8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8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8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8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8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81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8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8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8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8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8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8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8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8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8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8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8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8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8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8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8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8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8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8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8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8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8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8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8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8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8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8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8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8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8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8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8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8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8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8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8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8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8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8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8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8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8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8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8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8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8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8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8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8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8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8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8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8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8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8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8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8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8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8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8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8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8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8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8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8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8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8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8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8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8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8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8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8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8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8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8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8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8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8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8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8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8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8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8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8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8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8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8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8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8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8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8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8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8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8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8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8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8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8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8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8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8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8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8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8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8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8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8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8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8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8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8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8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8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8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8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8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8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8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8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8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8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8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8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8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8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8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8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8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8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8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8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8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8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8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8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8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8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8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8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8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8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8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8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8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8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8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8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8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8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8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8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8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8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8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8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8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8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8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8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8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8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8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8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8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8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8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8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8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8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8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8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8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8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8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8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8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8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8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8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8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8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8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8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8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8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8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8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8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8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8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8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8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8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8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8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8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8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8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8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8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8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8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8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8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8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8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8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8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8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8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8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8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8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8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8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8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8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8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8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8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8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8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8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8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8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8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8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8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8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8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8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8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8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8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8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8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8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8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8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8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8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8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8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8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8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8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8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8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8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8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8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8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8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8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8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8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8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8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8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8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8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8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8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8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8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8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8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8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8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8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8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8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8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8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8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8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8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8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8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8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8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8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8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8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8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8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8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8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8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8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8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8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8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8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8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8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8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8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8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8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8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8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8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8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8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8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8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8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8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8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8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8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8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8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8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8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8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8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8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8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8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8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8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8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8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8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8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8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8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8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8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8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8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8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8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8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8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8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8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8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8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8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8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8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8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8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8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8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8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8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8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8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8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8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8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8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8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8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8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8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8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8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8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8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8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8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8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8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8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8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8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8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8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8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8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8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8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8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8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8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8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8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8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8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8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8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8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8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8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8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8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8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8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8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8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8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8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8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8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8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8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8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8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8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8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8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8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8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8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8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8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8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8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8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8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8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8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8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8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8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8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8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8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8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8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8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8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8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8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8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8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8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8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8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8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8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8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8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8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8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8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8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8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8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8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8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8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8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8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8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8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8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8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8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8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8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8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8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8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8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8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8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8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8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8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8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8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8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8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8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8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8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8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8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8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8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8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8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8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8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8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8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8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8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8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8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8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8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8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8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8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8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8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8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8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8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8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8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8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8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8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8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8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8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8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8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8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8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8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8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8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8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8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8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8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8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8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8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8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8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8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8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8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8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8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8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8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8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8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8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8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8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8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8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8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8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8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8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8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8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8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8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8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8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8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8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8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8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8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8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8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8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8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8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8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8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8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8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8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8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8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8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8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8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8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8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8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8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8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8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8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8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8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8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8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8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8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8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8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8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8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8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8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8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8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8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8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8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8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8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8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8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8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8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8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8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8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8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8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8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8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8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8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8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8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8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8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8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8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8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8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8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8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8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8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8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8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8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8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8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8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8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8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8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8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8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8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8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8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8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8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8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8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8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8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8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8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8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8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8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8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8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8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8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8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8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8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8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8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8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8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8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8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8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8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8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8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8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8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8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8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8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8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8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8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8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8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8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8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8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8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8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8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8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8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8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8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8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8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8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8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8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8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8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8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8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8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8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8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8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8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8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8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8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8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8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8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8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8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8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8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8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8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8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8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8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8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8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8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8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8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8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8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8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8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8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8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8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8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8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8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8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8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8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8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8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8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8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8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8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8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8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8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8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8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8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8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8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8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8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8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8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8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8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8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8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8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8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8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8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8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8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8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8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8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8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8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8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8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8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8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8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8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8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8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8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8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8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8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8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8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8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8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8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8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8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8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8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8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8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8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8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8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8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8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8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8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8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8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8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8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8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8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8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8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8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8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8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8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8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8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8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8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8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8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8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8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8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8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8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8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8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8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8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8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8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8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8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8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8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8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8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8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8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8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8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8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8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8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8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8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8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8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8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8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8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8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8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8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8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8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8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8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8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8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8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8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8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8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8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8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8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8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8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8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8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8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8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8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8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8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8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8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8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8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8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8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8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8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8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8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8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8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8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8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8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8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8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8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8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8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8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8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8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8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8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8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8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8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8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8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8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8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8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8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8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8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8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8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8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8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8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8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8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8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8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8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8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8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8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8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8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8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8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8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8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8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8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8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8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8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8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8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8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8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8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8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8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8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8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8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8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8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8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8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8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8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8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8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8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8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8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8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8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8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8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8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8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8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8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8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8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8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8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8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8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8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3">
    <mergeCell ref="A30:D30"/>
    <mergeCell ref="B1:D2"/>
    <mergeCell ref="E4:L4"/>
    <mergeCell ref="A20:D20"/>
    <mergeCell ref="A21:D21"/>
    <mergeCell ref="A22:D22"/>
    <mergeCell ref="A23:D23"/>
    <mergeCell ref="A24:D24"/>
    <mergeCell ref="A25:D25"/>
    <mergeCell ref="A26:D26"/>
    <mergeCell ref="A27:D27"/>
    <mergeCell ref="A28:D28"/>
    <mergeCell ref="A29:D29"/>
  </mergeCells>
  <dataValidations count="4">
    <dataValidation type="list" allowBlank="1" showErrorMessage="1" sqref="L6:L11" xr:uid="{00000000-0002-0000-0200-000000000000}">
      <formula1>"PICK,DROP"</formula1>
    </dataValidation>
    <dataValidation type="list" allowBlank="1" showErrorMessage="1" sqref="F18" xr:uid="{00000000-0002-0000-0200-000001000000}">
      <formula1>INDIRECT($F$17)</formula1>
    </dataValidation>
    <dataValidation type="list" allowBlank="1" showErrorMessage="1" sqref="F17" xr:uid="{00000000-0002-0000-0200-000002000000}">
      <formula1>#REF!</formula1>
    </dataValidation>
    <dataValidation type="custom" allowBlank="1" showDropDown="1" sqref="D4:D9 J6:K11 C10:D13 D14:D18" xr:uid="{00000000-0002-0000-0200-000003000000}">
      <formula1>AND(ISNUMBER(C4),(NOT(OR(NOT(ISERROR(DATEVALUE(C4))), AND(ISNUMBER(C4), LEFT(CELL("format", C4))="D")))))</formula1>
    </dataValidation>
  </dataValidations>
  <printOptions horizontalCentered="1" verticalCentered="1"/>
  <pageMargins left="0.20799999999999999" right="0.38400000000000001" top="0.74803149606299213" bottom="0.74803149606299213" header="0" footer="0"/>
  <pageSetup paperSize="9" orientation="portrait"/>
  <colBreaks count="2" manualBreakCount="2">
    <brk id="4" man="1"/>
    <brk id="11" man="1"/>
  </colBreaks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Z1000"/>
  <sheetViews>
    <sheetView workbookViewId="0"/>
  </sheetViews>
  <sheetFormatPr defaultColWidth="14.44140625" defaultRowHeight="15" customHeight="1"/>
  <cols>
    <col min="1" max="1" width="8.88671875" customWidth="1"/>
    <col min="2" max="2" width="21.88671875" customWidth="1"/>
    <col min="3" max="3" width="25.109375" customWidth="1"/>
    <col min="4" max="5" width="23.88671875" customWidth="1"/>
    <col min="6" max="6" width="27.44140625" customWidth="1"/>
    <col min="7" max="8" width="17.33203125" customWidth="1"/>
    <col min="9" max="9" width="8.88671875" customWidth="1"/>
    <col min="10" max="10" width="46.6640625" customWidth="1"/>
    <col min="11" max="11" width="17.5546875" customWidth="1"/>
    <col min="12" max="12" width="21.5546875" customWidth="1"/>
    <col min="13" max="26" width="8.88671875" customWidth="1"/>
  </cols>
  <sheetData>
    <row r="1" spans="1:26" ht="14.25" customHeight="1">
      <c r="A1" s="159" t="s">
        <v>42</v>
      </c>
      <c r="B1" s="134"/>
      <c r="C1" s="134"/>
      <c r="D1" s="134"/>
      <c r="E1" s="134"/>
      <c r="F1" s="134"/>
      <c r="G1" s="134"/>
      <c r="H1" s="135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</row>
    <row r="2" spans="1:26" ht="14.25" customHeight="1">
      <c r="A2" s="160" t="s">
        <v>43</v>
      </c>
      <c r="B2" s="134"/>
      <c r="C2" s="135"/>
      <c r="D2" s="82">
        <f>IF(K9="DGVCL",
     SUBSTITUTE('CAPACITY (DGVCL)'!A22," KW",""),
   IF(K9="TORRENT",
     SUBSTITUTE('CAPACITY (TORRENT)'!A24," KW",""),
   IF(K9="MANUALLY",
     K10,
     ""
   )))</f>
        <v>1000</v>
      </c>
      <c r="E2" s="83" t="s">
        <v>44</v>
      </c>
      <c r="F2" s="83"/>
      <c r="G2" s="83"/>
      <c r="H2" s="83"/>
      <c r="I2" s="81"/>
      <c r="J2" s="84" t="s">
        <v>45</v>
      </c>
      <c r="K2" s="85">
        <v>100</v>
      </c>
      <c r="L2" s="84" t="s">
        <v>46</v>
      </c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</row>
    <row r="3" spans="1:26" ht="14.25" customHeight="1">
      <c r="A3" s="160" t="s">
        <v>47</v>
      </c>
      <c r="B3" s="134"/>
      <c r="C3" s="135"/>
      <c r="D3" s="86">
        <v>5</v>
      </c>
      <c r="E3" s="83" t="s">
        <v>48</v>
      </c>
      <c r="F3" s="83"/>
      <c r="G3" s="83"/>
      <c r="H3" s="83"/>
      <c r="I3" s="81"/>
      <c r="J3" s="84" t="s">
        <v>49</v>
      </c>
      <c r="K3" s="85">
        <v>1</v>
      </c>
      <c r="L3" s="84" t="s">
        <v>46</v>
      </c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</row>
    <row r="4" spans="1:26" ht="14.25" customHeight="1">
      <c r="A4" s="160" t="s">
        <v>50</v>
      </c>
      <c r="B4" s="134"/>
      <c r="C4" s="135"/>
      <c r="D4" s="86">
        <v>0.7</v>
      </c>
      <c r="E4" s="83" t="s">
        <v>51</v>
      </c>
      <c r="F4" s="83"/>
      <c r="G4" s="83"/>
      <c r="H4" s="83"/>
      <c r="I4" s="81"/>
      <c r="J4" s="84" t="s">
        <v>52</v>
      </c>
      <c r="K4" s="85">
        <v>0.4</v>
      </c>
      <c r="L4" s="84" t="s">
        <v>46</v>
      </c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</row>
    <row r="5" spans="1:26" ht="14.25" customHeight="1">
      <c r="A5" s="160" t="s">
        <v>53</v>
      </c>
      <c r="B5" s="134"/>
      <c r="C5" s="135"/>
      <c r="D5" s="87">
        <f>D2*D3*D4*365</f>
        <v>1277500</v>
      </c>
      <c r="E5" s="83" t="s">
        <v>54</v>
      </c>
      <c r="F5" s="83"/>
      <c r="G5" s="83"/>
      <c r="H5" s="83"/>
      <c r="I5" s="81"/>
      <c r="J5" s="84">
        <v>0</v>
      </c>
      <c r="K5" s="88">
        <f>K2</f>
        <v>100</v>
      </c>
      <c r="L5" s="84" t="s">
        <v>46</v>
      </c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</row>
    <row r="6" spans="1:26" ht="14.25" customHeight="1">
      <c r="A6" s="160" t="s">
        <v>55</v>
      </c>
      <c r="B6" s="134"/>
      <c r="C6" s="135"/>
      <c r="D6" s="86">
        <f t="shared" ref="D6:D7" si="0">K6</f>
        <v>99</v>
      </c>
      <c r="E6" s="83" t="s">
        <v>46</v>
      </c>
      <c r="F6" s="83"/>
      <c r="G6" s="83"/>
      <c r="H6" s="83"/>
      <c r="I6" s="81"/>
      <c r="J6" s="84">
        <v>1</v>
      </c>
      <c r="K6" s="88">
        <f>K5-K3</f>
        <v>99</v>
      </c>
      <c r="L6" s="84" t="s">
        <v>46</v>
      </c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</row>
    <row r="7" spans="1:26" ht="14.25" customHeight="1">
      <c r="A7" s="160" t="s">
        <v>56</v>
      </c>
      <c r="B7" s="134"/>
      <c r="C7" s="135"/>
      <c r="D7" s="86">
        <f t="shared" si="0"/>
        <v>89.4</v>
      </c>
      <c r="E7" s="83" t="s">
        <v>46</v>
      </c>
      <c r="F7" s="83"/>
      <c r="G7" s="83"/>
      <c r="H7" s="83"/>
      <c r="I7" s="81"/>
      <c r="J7" s="84">
        <v>25</v>
      </c>
      <c r="K7" s="88">
        <f>K6-24*K4</f>
        <v>89.4</v>
      </c>
      <c r="L7" s="84" t="s">
        <v>46</v>
      </c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</row>
    <row r="8" spans="1:26" ht="14.25" customHeight="1">
      <c r="A8" s="160" t="s">
        <v>57</v>
      </c>
      <c r="B8" s="134"/>
      <c r="C8" s="135"/>
      <c r="D8" s="89">
        <v>8</v>
      </c>
      <c r="E8" s="83" t="s">
        <v>58</v>
      </c>
      <c r="F8" s="83"/>
      <c r="G8" s="83"/>
      <c r="H8" s="83"/>
      <c r="I8" s="81"/>
      <c r="J8" s="84">
        <v>30</v>
      </c>
      <c r="K8" s="88">
        <f>K6-29*K4</f>
        <v>87.4</v>
      </c>
      <c r="L8" s="84" t="s">
        <v>46</v>
      </c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</row>
    <row r="9" spans="1:26" ht="14.25" customHeight="1">
      <c r="A9" s="160" t="s">
        <v>59</v>
      </c>
      <c r="B9" s="134"/>
      <c r="C9" s="135"/>
      <c r="D9" s="89">
        <v>0</v>
      </c>
      <c r="E9" s="83" t="s">
        <v>60</v>
      </c>
      <c r="F9" s="83"/>
      <c r="G9" s="83"/>
      <c r="H9" s="83"/>
      <c r="I9" s="81"/>
      <c r="J9" s="90" t="s">
        <v>27</v>
      </c>
      <c r="K9" s="91" t="s">
        <v>61</v>
      </c>
      <c r="L9" s="92" t="s">
        <v>62</v>
      </c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</row>
    <row r="10" spans="1:26" ht="14.25" customHeight="1">
      <c r="A10" s="160" t="s">
        <v>63</v>
      </c>
      <c r="B10" s="134"/>
      <c r="C10" s="135"/>
      <c r="D10" s="89">
        <v>0</v>
      </c>
      <c r="E10" s="83" t="s">
        <v>64</v>
      </c>
      <c r="F10" s="83"/>
      <c r="G10" s="83"/>
      <c r="H10" s="83"/>
      <c r="I10" s="81"/>
      <c r="J10" s="93" t="s">
        <v>65</v>
      </c>
      <c r="K10" s="94">
        <v>1000</v>
      </c>
      <c r="L10" s="92" t="s">
        <v>66</v>
      </c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</row>
    <row r="11" spans="1:26" ht="14.25" customHeight="1">
      <c r="A11" s="160" t="s">
        <v>67</v>
      </c>
      <c r="B11" s="134"/>
      <c r="C11" s="135"/>
      <c r="D11" s="89">
        <v>0</v>
      </c>
      <c r="E11" s="83" t="s">
        <v>68</v>
      </c>
      <c r="F11" s="83"/>
      <c r="G11" s="83"/>
      <c r="H11" s="83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</row>
    <row r="12" spans="1:26" ht="14.25" customHeight="1">
      <c r="A12" s="160" t="s">
        <v>69</v>
      </c>
      <c r="B12" s="134"/>
      <c r="C12" s="135"/>
      <c r="D12" s="89">
        <v>1530000</v>
      </c>
      <c r="E12" s="83" t="s">
        <v>64</v>
      </c>
      <c r="F12" s="83" t="s">
        <v>70</v>
      </c>
      <c r="G12" s="83"/>
      <c r="H12" s="83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</row>
    <row r="13" spans="1:26" ht="14.25" customHeight="1">
      <c r="A13" s="160" t="s">
        <v>71</v>
      </c>
      <c r="B13" s="134"/>
      <c r="C13" s="135"/>
      <c r="D13" s="89">
        <v>0</v>
      </c>
      <c r="E13" s="83" t="s">
        <v>64</v>
      </c>
      <c r="F13" s="83"/>
      <c r="G13" s="83"/>
      <c r="H13" s="83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</row>
    <row r="14" spans="1:26" ht="14.25" customHeight="1">
      <c r="A14" s="160" t="s">
        <v>72</v>
      </c>
      <c r="B14" s="134"/>
      <c r="C14" s="135"/>
      <c r="D14" s="86">
        <f>D12-D13</f>
        <v>1530000</v>
      </c>
      <c r="E14" s="83" t="s">
        <v>64</v>
      </c>
      <c r="F14" s="83"/>
      <c r="G14" s="83"/>
      <c r="H14" s="83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</row>
    <row r="15" spans="1:26" ht="14.25" customHeight="1">
      <c r="A15" s="160" t="s">
        <v>73</v>
      </c>
      <c r="B15" s="134"/>
      <c r="C15" s="135"/>
      <c r="D15" s="95">
        <v>46019</v>
      </c>
      <c r="E15" s="83" t="s">
        <v>74</v>
      </c>
      <c r="F15" s="83"/>
      <c r="G15" s="83"/>
      <c r="H15" s="83"/>
      <c r="I15" s="81"/>
      <c r="J15" s="81"/>
      <c r="K15" s="96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</row>
    <row r="16" spans="1:26" ht="14.25" customHeight="1">
      <c r="A16" s="161"/>
      <c r="B16" s="134"/>
      <c r="C16" s="134"/>
      <c r="D16" s="134"/>
      <c r="E16" s="134"/>
      <c r="F16" s="134"/>
      <c r="G16" s="134"/>
      <c r="H16" s="135"/>
      <c r="I16" s="81"/>
      <c r="J16" s="81"/>
      <c r="K16" s="96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</row>
    <row r="17" spans="1:26" ht="14.25" customHeight="1">
      <c r="A17" s="162" t="s">
        <v>75</v>
      </c>
      <c r="B17" s="134"/>
      <c r="C17" s="134"/>
      <c r="D17" s="134"/>
      <c r="E17" s="134"/>
      <c r="F17" s="134"/>
      <c r="G17" s="134"/>
      <c r="H17" s="135"/>
      <c r="I17" s="81"/>
      <c r="J17" s="81"/>
      <c r="K17" s="96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</row>
    <row r="18" spans="1:26" ht="14.25" customHeight="1">
      <c r="A18" s="97" t="s">
        <v>76</v>
      </c>
      <c r="B18" s="97" t="s">
        <v>77</v>
      </c>
      <c r="C18" s="97" t="s">
        <v>78</v>
      </c>
      <c r="D18" s="97" t="s">
        <v>79</v>
      </c>
      <c r="E18" s="97" t="s">
        <v>80</v>
      </c>
      <c r="F18" s="97" t="s">
        <v>81</v>
      </c>
      <c r="G18" s="97" t="s">
        <v>82</v>
      </c>
      <c r="H18" s="97" t="s">
        <v>83</v>
      </c>
      <c r="I18" s="81"/>
      <c r="J18" s="81"/>
      <c r="K18" s="96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</row>
    <row r="19" spans="1:26" ht="14.25" customHeight="1">
      <c r="A19" s="83">
        <v>0</v>
      </c>
      <c r="B19" s="83" t="s">
        <v>19</v>
      </c>
      <c r="C19" s="98">
        <v>0</v>
      </c>
      <c r="D19" s="98">
        <v>0</v>
      </c>
      <c r="E19" s="99">
        <f>-D14</f>
        <v>-1530000</v>
      </c>
      <c r="F19" s="99">
        <f>-D14</f>
        <v>-1530000</v>
      </c>
      <c r="G19" s="99">
        <f>ROUND((E19/D14)*100,2)</f>
        <v>-100</v>
      </c>
      <c r="H19" s="99">
        <f>ROUND((F19/D14)*100,2)</f>
        <v>-100</v>
      </c>
      <c r="I19" s="81"/>
      <c r="J19" s="81"/>
      <c r="K19" s="96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</row>
    <row r="20" spans="1:26" ht="14.25" customHeight="1">
      <c r="A20" s="83">
        <v>1</v>
      </c>
      <c r="B20" s="99">
        <f>ROUND(D6 - (D6 - D7) * (0/24),2)</f>
        <v>99</v>
      </c>
      <c r="C20" s="99">
        <f t="shared" ref="C20:C44" si="1">ROUND($D$5 * (B20/100),2)</f>
        <v>1264725</v>
      </c>
      <c r="D20" s="99">
        <f t="shared" ref="D20:D44" si="2">ROUND(C20 * $D$8,2)</f>
        <v>10117800</v>
      </c>
      <c r="E20" s="99">
        <f>ROUND(D20 - $D$9 - IF($D$11=1, $D$10, 0),2)</f>
        <v>10117800</v>
      </c>
      <c r="F20" s="99">
        <f t="shared" ref="F20:F44" si="3">ROUND(F19 + E20,2)</f>
        <v>8587800</v>
      </c>
      <c r="G20" s="99">
        <f t="shared" ref="G20:H20" si="4">ROUND((E20/$D$14)*100,2)</f>
        <v>661.29</v>
      </c>
      <c r="H20" s="99">
        <f t="shared" si="4"/>
        <v>561.29</v>
      </c>
      <c r="I20" s="81"/>
      <c r="J20" s="81"/>
      <c r="K20" s="96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</row>
    <row r="21" spans="1:26" ht="14.25" customHeight="1">
      <c r="A21" s="83">
        <v>2</v>
      </c>
      <c r="B21" s="99">
        <f>ROUND(D6 - (D6 - D7) * (1/24),2)</f>
        <v>98.6</v>
      </c>
      <c r="C21" s="99">
        <f t="shared" si="1"/>
        <v>1259615</v>
      </c>
      <c r="D21" s="99">
        <f t="shared" si="2"/>
        <v>10076920</v>
      </c>
      <c r="E21" s="99">
        <f>ROUND(D21 - $D$9 - IF($D$11=2, $D$10, 0),2)</f>
        <v>10076920</v>
      </c>
      <c r="F21" s="99">
        <f t="shared" si="3"/>
        <v>18664720</v>
      </c>
      <c r="G21" s="99">
        <f t="shared" ref="G21:H21" si="5">ROUND((E21/$D$14)*100,2)</f>
        <v>658.62</v>
      </c>
      <c r="H21" s="99">
        <f t="shared" si="5"/>
        <v>1219.92</v>
      </c>
      <c r="I21" s="81"/>
      <c r="J21" s="81"/>
      <c r="K21" s="96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</row>
    <row r="22" spans="1:26" ht="14.25" customHeight="1">
      <c r="A22" s="83">
        <v>3</v>
      </c>
      <c r="B22" s="99">
        <f>ROUND(D6 - (D6 - D7) * (2/24),2)</f>
        <v>98.2</v>
      </c>
      <c r="C22" s="99">
        <f t="shared" si="1"/>
        <v>1254505</v>
      </c>
      <c r="D22" s="99">
        <f t="shared" si="2"/>
        <v>10036040</v>
      </c>
      <c r="E22" s="99">
        <f>ROUND(D22 - $D$9 - IF($D$11=3, $D$10, 0),2)</f>
        <v>10036040</v>
      </c>
      <c r="F22" s="99">
        <f t="shared" si="3"/>
        <v>28700760</v>
      </c>
      <c r="G22" s="99">
        <f t="shared" ref="G22:H22" si="6">ROUND((E22/$D$14)*100,2)</f>
        <v>655.95</v>
      </c>
      <c r="H22" s="99">
        <f t="shared" si="6"/>
        <v>1875.87</v>
      </c>
      <c r="I22" s="81"/>
      <c r="J22" s="81"/>
      <c r="K22" s="96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</row>
    <row r="23" spans="1:26" ht="14.25" customHeight="1">
      <c r="A23" s="83">
        <v>4</v>
      </c>
      <c r="B23" s="99">
        <f>ROUND(D6 - (D6 - D7) * (3/24),2)</f>
        <v>97.8</v>
      </c>
      <c r="C23" s="99">
        <f t="shared" si="1"/>
        <v>1249395</v>
      </c>
      <c r="D23" s="99">
        <f t="shared" si="2"/>
        <v>9995160</v>
      </c>
      <c r="E23" s="99">
        <f>ROUND(D23 - $D$9 - IF($D$11=4, $D$10, 0),2)</f>
        <v>9995160</v>
      </c>
      <c r="F23" s="99">
        <f t="shared" si="3"/>
        <v>38695920</v>
      </c>
      <c r="G23" s="99">
        <f t="shared" ref="G23:H23" si="7">ROUND((E23/$D$14)*100,2)</f>
        <v>653.28</v>
      </c>
      <c r="H23" s="99">
        <f t="shared" si="7"/>
        <v>2529.15</v>
      </c>
      <c r="I23" s="81"/>
      <c r="J23" s="81"/>
      <c r="K23" s="96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</row>
    <row r="24" spans="1:26" ht="14.25" customHeight="1">
      <c r="A24" s="83">
        <v>5</v>
      </c>
      <c r="B24" s="99">
        <f>ROUND(D6 - (D6 - D7) * (4/24),2)</f>
        <v>97.4</v>
      </c>
      <c r="C24" s="99">
        <f t="shared" si="1"/>
        <v>1244285</v>
      </c>
      <c r="D24" s="99">
        <f t="shared" si="2"/>
        <v>9954280</v>
      </c>
      <c r="E24" s="99">
        <f>ROUND(D24 - $D$9 - IF($D$11=5, $D$10, 0),2)</f>
        <v>9954280</v>
      </c>
      <c r="F24" s="99">
        <f t="shared" si="3"/>
        <v>48650200</v>
      </c>
      <c r="G24" s="99">
        <f t="shared" ref="G24:H24" si="8">ROUND((E24/$D$14)*100,2)</f>
        <v>650.61</v>
      </c>
      <c r="H24" s="99">
        <f t="shared" si="8"/>
        <v>3179.75</v>
      </c>
      <c r="I24" s="81"/>
      <c r="J24" s="81"/>
      <c r="K24" s="96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</row>
    <row r="25" spans="1:26" ht="14.25" customHeight="1">
      <c r="A25" s="83">
        <v>6</v>
      </c>
      <c r="B25" s="99">
        <f>ROUND(D6 - (D6 - D7) * (5/24),2)</f>
        <v>97</v>
      </c>
      <c r="C25" s="99">
        <f t="shared" si="1"/>
        <v>1239175</v>
      </c>
      <c r="D25" s="99">
        <f t="shared" si="2"/>
        <v>9913400</v>
      </c>
      <c r="E25" s="99">
        <f>ROUND(D25 - $D$9 - IF($D$11=6, $D$10, 0),2)</f>
        <v>9913400</v>
      </c>
      <c r="F25" s="99">
        <f t="shared" si="3"/>
        <v>58563600</v>
      </c>
      <c r="G25" s="99">
        <f t="shared" ref="G25:H25" si="9">ROUND((E25/$D$14)*100,2)</f>
        <v>647.92999999999995</v>
      </c>
      <c r="H25" s="99">
        <f t="shared" si="9"/>
        <v>3827.69</v>
      </c>
      <c r="I25" s="81"/>
      <c r="J25" s="81"/>
      <c r="K25" s="96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</row>
    <row r="26" spans="1:26" ht="14.25" customHeight="1">
      <c r="A26" s="83">
        <v>7</v>
      </c>
      <c r="B26" s="99">
        <f>ROUND(D6 - (D6 - D7) * (6/24),2)</f>
        <v>96.6</v>
      </c>
      <c r="C26" s="99">
        <f t="shared" si="1"/>
        <v>1234065</v>
      </c>
      <c r="D26" s="99">
        <f t="shared" si="2"/>
        <v>9872520</v>
      </c>
      <c r="E26" s="99">
        <f>ROUND(D26 - $D$9 - IF($D$11=7, $D$10, 0),2)</f>
        <v>9872520</v>
      </c>
      <c r="F26" s="99">
        <f t="shared" si="3"/>
        <v>68436120</v>
      </c>
      <c r="G26" s="99">
        <f t="shared" ref="G26:H26" si="10">ROUND((E26/$D$14)*100,2)</f>
        <v>645.26</v>
      </c>
      <c r="H26" s="99">
        <f t="shared" si="10"/>
        <v>4472.95</v>
      </c>
      <c r="I26" s="81"/>
      <c r="J26" s="81"/>
      <c r="K26" s="96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</row>
    <row r="27" spans="1:26" ht="14.25" customHeight="1">
      <c r="A27" s="83">
        <v>8</v>
      </c>
      <c r="B27" s="99">
        <f>ROUND(D6 - (D6 - D7) * (7/24),2)</f>
        <v>96.2</v>
      </c>
      <c r="C27" s="99">
        <f t="shared" si="1"/>
        <v>1228955</v>
      </c>
      <c r="D27" s="99">
        <f t="shared" si="2"/>
        <v>9831640</v>
      </c>
      <c r="E27" s="99">
        <f>ROUND(D27 - $D$9 - IF($D$11=8, $D$10, 0),2)</f>
        <v>9831640</v>
      </c>
      <c r="F27" s="99">
        <f t="shared" si="3"/>
        <v>78267760</v>
      </c>
      <c r="G27" s="99">
        <f t="shared" ref="G27:H27" si="11">ROUND((E27/$D$14)*100,2)</f>
        <v>642.59</v>
      </c>
      <c r="H27" s="99">
        <f t="shared" si="11"/>
        <v>5115.54</v>
      </c>
      <c r="I27" s="81"/>
      <c r="J27" s="81"/>
      <c r="K27" s="96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</row>
    <row r="28" spans="1:26" ht="14.25" customHeight="1">
      <c r="A28" s="83">
        <v>9</v>
      </c>
      <c r="B28" s="99">
        <f>ROUND(D6 - (D6 - D7) * (8/24),2)</f>
        <v>95.8</v>
      </c>
      <c r="C28" s="99">
        <f t="shared" si="1"/>
        <v>1223845</v>
      </c>
      <c r="D28" s="99">
        <f t="shared" si="2"/>
        <v>9790760</v>
      </c>
      <c r="E28" s="99">
        <f>ROUND(D28 - $D$9 - IF($D$11=9, $D$10, 0),2)</f>
        <v>9790760</v>
      </c>
      <c r="F28" s="99">
        <f t="shared" si="3"/>
        <v>88058520</v>
      </c>
      <c r="G28" s="99">
        <f t="shared" ref="G28:H28" si="12">ROUND((E28/$D$14)*100,2)</f>
        <v>639.91999999999996</v>
      </c>
      <c r="H28" s="99">
        <f t="shared" si="12"/>
        <v>5755.46</v>
      </c>
      <c r="I28" s="81"/>
      <c r="J28" s="81"/>
      <c r="K28" s="96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</row>
    <row r="29" spans="1:26" ht="14.25" customHeight="1">
      <c r="A29" s="100">
        <v>10</v>
      </c>
      <c r="B29" s="101">
        <f>ROUND(D6 - (D6 - D7) * (9/24),2)</f>
        <v>95.4</v>
      </c>
      <c r="C29" s="101">
        <f t="shared" si="1"/>
        <v>1218735</v>
      </c>
      <c r="D29" s="101">
        <f t="shared" si="2"/>
        <v>9749880</v>
      </c>
      <c r="E29" s="101">
        <f>ROUND(D29 - $D$9 - IF($D$11=10, $D$10, 0),2)</f>
        <v>9749880</v>
      </c>
      <c r="F29" s="102">
        <f t="shared" si="3"/>
        <v>97808400</v>
      </c>
      <c r="G29" s="101">
        <f t="shared" ref="G29:H29" si="13">ROUND((E29/$D$14)*100,2)</f>
        <v>637.25</v>
      </c>
      <c r="H29" s="102">
        <f t="shared" si="13"/>
        <v>6392.71</v>
      </c>
      <c r="I29" s="81"/>
      <c r="J29" s="81"/>
      <c r="K29" s="96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</row>
    <row r="30" spans="1:26" ht="14.25" customHeight="1">
      <c r="A30" s="83">
        <v>11</v>
      </c>
      <c r="B30" s="99">
        <f>ROUND(D6 - (D6 - D7) * (10/24),2)</f>
        <v>95</v>
      </c>
      <c r="C30" s="99">
        <f t="shared" si="1"/>
        <v>1213625</v>
      </c>
      <c r="D30" s="99">
        <f t="shared" si="2"/>
        <v>9709000</v>
      </c>
      <c r="E30" s="99">
        <f>ROUND(D30 - $D$9 - IF($D$11=11, $D$10, 0),2)</f>
        <v>9709000</v>
      </c>
      <c r="F30" s="99">
        <f t="shared" si="3"/>
        <v>107517400</v>
      </c>
      <c r="G30" s="99">
        <f t="shared" ref="G30:H30" si="14">ROUND((E30/$D$14)*100,2)</f>
        <v>634.58000000000004</v>
      </c>
      <c r="H30" s="99">
        <f t="shared" si="14"/>
        <v>7027.28</v>
      </c>
      <c r="I30" s="81"/>
      <c r="J30" s="81"/>
      <c r="K30" s="96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</row>
    <row r="31" spans="1:26" ht="14.25" customHeight="1">
      <c r="A31" s="83">
        <v>12</v>
      </c>
      <c r="B31" s="99">
        <f>ROUND(D6 - (D6 - D7) * (11/24),2)</f>
        <v>94.6</v>
      </c>
      <c r="C31" s="99">
        <f t="shared" si="1"/>
        <v>1208515</v>
      </c>
      <c r="D31" s="99">
        <f t="shared" si="2"/>
        <v>9668120</v>
      </c>
      <c r="E31" s="99">
        <f>ROUND(D31 - $D$9 - IF($D$11=12, $D$10, 0),2)</f>
        <v>9668120</v>
      </c>
      <c r="F31" s="99">
        <f t="shared" si="3"/>
        <v>117185520</v>
      </c>
      <c r="G31" s="99">
        <f t="shared" ref="G31:H31" si="15">ROUND((E31/$D$14)*100,2)</f>
        <v>631.9</v>
      </c>
      <c r="H31" s="99">
        <f t="shared" si="15"/>
        <v>7659.18</v>
      </c>
      <c r="I31" s="81"/>
      <c r="J31" s="81"/>
      <c r="K31" s="96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ht="14.25" customHeight="1">
      <c r="A32" s="83">
        <v>13</v>
      </c>
      <c r="B32" s="99">
        <f>ROUND(D6 - (D6 - D7) * (12/24),2)</f>
        <v>94.2</v>
      </c>
      <c r="C32" s="99">
        <f t="shared" si="1"/>
        <v>1203405</v>
      </c>
      <c r="D32" s="99">
        <f t="shared" si="2"/>
        <v>9627240</v>
      </c>
      <c r="E32" s="99">
        <f>ROUND(D32 - $D$9 - IF($D$11=13, $D$10, 0),2)</f>
        <v>9627240</v>
      </c>
      <c r="F32" s="99">
        <f t="shared" si="3"/>
        <v>126812760</v>
      </c>
      <c r="G32" s="99">
        <f t="shared" ref="G32:H32" si="16">ROUND((E32/$D$14)*100,2)</f>
        <v>629.23</v>
      </c>
      <c r="H32" s="99">
        <f t="shared" si="16"/>
        <v>8288.42</v>
      </c>
      <c r="I32" s="81"/>
      <c r="J32" s="81"/>
      <c r="K32" s="96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  <row r="33" spans="1:26" ht="14.25" customHeight="1">
      <c r="A33" s="83">
        <v>14</v>
      </c>
      <c r="B33" s="99">
        <f>ROUND(D6 - (D6 - D7) * (13/24),2)</f>
        <v>93.8</v>
      </c>
      <c r="C33" s="99">
        <f t="shared" si="1"/>
        <v>1198295</v>
      </c>
      <c r="D33" s="99">
        <f t="shared" si="2"/>
        <v>9586360</v>
      </c>
      <c r="E33" s="99">
        <f>ROUND(D33 - $D$9 - IF($D$11=14, $D$10, 0),2)</f>
        <v>9586360</v>
      </c>
      <c r="F33" s="99">
        <f t="shared" si="3"/>
        <v>136399120</v>
      </c>
      <c r="G33" s="99">
        <f t="shared" ref="G33:H33" si="17">ROUND((E33/$D$14)*100,2)</f>
        <v>626.55999999999995</v>
      </c>
      <c r="H33" s="99">
        <f t="shared" si="17"/>
        <v>8914.98</v>
      </c>
      <c r="I33" s="81"/>
      <c r="J33" s="81"/>
      <c r="K33" s="96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</row>
    <row r="34" spans="1:26" ht="14.25" customHeight="1">
      <c r="A34" s="83">
        <v>15</v>
      </c>
      <c r="B34" s="99">
        <f>ROUND(D6 - (D6 - D7) * (14/24),2)</f>
        <v>93.4</v>
      </c>
      <c r="C34" s="99">
        <f t="shared" si="1"/>
        <v>1193185</v>
      </c>
      <c r="D34" s="99">
        <f t="shared" si="2"/>
        <v>9545480</v>
      </c>
      <c r="E34" s="99">
        <f>ROUND(D34 - $D$9 - IF($D$11=15, $D$10, 0),2)</f>
        <v>9545480</v>
      </c>
      <c r="F34" s="99">
        <f t="shared" si="3"/>
        <v>145944600</v>
      </c>
      <c r="G34" s="99">
        <f t="shared" ref="G34:H34" si="18">ROUND((E34/$D$14)*100,2)</f>
        <v>623.89</v>
      </c>
      <c r="H34" s="99">
        <f t="shared" si="18"/>
        <v>9538.86</v>
      </c>
      <c r="I34" s="81"/>
      <c r="J34" s="81"/>
      <c r="K34" s="96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</row>
    <row r="35" spans="1:26" ht="14.25" customHeight="1">
      <c r="A35" s="83">
        <v>16</v>
      </c>
      <c r="B35" s="99">
        <f>ROUND(D6 - (D6 - D7) * (15/24),2)</f>
        <v>93</v>
      </c>
      <c r="C35" s="99">
        <f t="shared" si="1"/>
        <v>1188075</v>
      </c>
      <c r="D35" s="99">
        <f t="shared" si="2"/>
        <v>9504600</v>
      </c>
      <c r="E35" s="99">
        <f>ROUND(D35 - $D$9 - IF($D$11=16, $D$10, 0),2)</f>
        <v>9504600</v>
      </c>
      <c r="F35" s="99">
        <f t="shared" si="3"/>
        <v>155449200</v>
      </c>
      <c r="G35" s="99">
        <f t="shared" ref="G35:H35" si="19">ROUND((E35/$D$14)*100,2)</f>
        <v>621.22</v>
      </c>
      <c r="H35" s="99">
        <f t="shared" si="19"/>
        <v>10160.08</v>
      </c>
      <c r="I35" s="81"/>
      <c r="J35" s="81"/>
      <c r="K35" s="96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</row>
    <row r="36" spans="1:26" ht="14.25" customHeight="1">
      <c r="A36" s="83">
        <v>17</v>
      </c>
      <c r="B36" s="99">
        <f>ROUND(D6 - (D6 - D7) * (16/24),2)</f>
        <v>92.6</v>
      </c>
      <c r="C36" s="99">
        <f t="shared" si="1"/>
        <v>1182965</v>
      </c>
      <c r="D36" s="99">
        <f t="shared" si="2"/>
        <v>9463720</v>
      </c>
      <c r="E36" s="99">
        <f>ROUND(D36 - $D$9 - IF($D$11=17, $D$10, 0),2)</f>
        <v>9463720</v>
      </c>
      <c r="F36" s="99">
        <f t="shared" si="3"/>
        <v>164912920</v>
      </c>
      <c r="G36" s="99">
        <f t="shared" ref="G36:H36" si="20">ROUND((E36/$D$14)*100,2)</f>
        <v>618.54</v>
      </c>
      <c r="H36" s="99">
        <f t="shared" si="20"/>
        <v>10778.62</v>
      </c>
      <c r="I36" s="81"/>
      <c r="J36" s="81"/>
      <c r="K36" s="96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</row>
    <row r="37" spans="1:26" ht="14.25" customHeight="1">
      <c r="A37" s="83">
        <v>18</v>
      </c>
      <c r="B37" s="99">
        <f>ROUND(D6 - (D6 - D7) * (17/24),2)</f>
        <v>92.2</v>
      </c>
      <c r="C37" s="99">
        <f t="shared" si="1"/>
        <v>1177855</v>
      </c>
      <c r="D37" s="99">
        <f t="shared" si="2"/>
        <v>9422840</v>
      </c>
      <c r="E37" s="99">
        <f>ROUND(D37 - $D$9 - IF($D$11=18, $D$10, 0),2)</f>
        <v>9422840</v>
      </c>
      <c r="F37" s="99">
        <f t="shared" si="3"/>
        <v>174335760</v>
      </c>
      <c r="G37" s="99">
        <f t="shared" ref="G37:H37" si="21">ROUND((E37/$D$14)*100,2)</f>
        <v>615.87</v>
      </c>
      <c r="H37" s="99">
        <f t="shared" si="21"/>
        <v>11394.49</v>
      </c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</row>
    <row r="38" spans="1:26" ht="14.25" customHeight="1">
      <c r="A38" s="83">
        <v>19</v>
      </c>
      <c r="B38" s="99">
        <f>ROUND(D6 - (D6 - D7) * (18/24),2)</f>
        <v>91.8</v>
      </c>
      <c r="C38" s="99">
        <f t="shared" si="1"/>
        <v>1172745</v>
      </c>
      <c r="D38" s="99">
        <f t="shared" si="2"/>
        <v>9381960</v>
      </c>
      <c r="E38" s="99">
        <f>ROUND(D38 - $D$9 - IF($D$11=19, $D$10, 0),2)</f>
        <v>9381960</v>
      </c>
      <c r="F38" s="99">
        <f t="shared" si="3"/>
        <v>183717720</v>
      </c>
      <c r="G38" s="99">
        <f t="shared" ref="G38:H38" si="22">ROUND((E38/$D$14)*100,2)</f>
        <v>613.20000000000005</v>
      </c>
      <c r="H38" s="99">
        <f t="shared" si="22"/>
        <v>12007.69</v>
      </c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</row>
    <row r="39" spans="1:26" ht="14.25" customHeight="1">
      <c r="A39" s="83">
        <v>20</v>
      </c>
      <c r="B39" s="99">
        <f>ROUND(D6 - (D6 - D7) * (19/24),2)</f>
        <v>91.4</v>
      </c>
      <c r="C39" s="99">
        <f t="shared" si="1"/>
        <v>1167635</v>
      </c>
      <c r="D39" s="99">
        <f t="shared" si="2"/>
        <v>9341080</v>
      </c>
      <c r="E39" s="99">
        <f>ROUND(D39 - $D$9 - IF($D$11=20, $D$10, 0),2)</f>
        <v>9341080</v>
      </c>
      <c r="F39" s="99">
        <f t="shared" si="3"/>
        <v>193058800</v>
      </c>
      <c r="G39" s="99">
        <f t="shared" ref="G39:H39" si="23">ROUND((E39/$D$14)*100,2)</f>
        <v>610.53</v>
      </c>
      <c r="H39" s="99">
        <f t="shared" si="23"/>
        <v>12618.22</v>
      </c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</row>
    <row r="40" spans="1:26" ht="14.25" customHeight="1">
      <c r="A40" s="83">
        <v>21</v>
      </c>
      <c r="B40" s="99">
        <f>ROUND(D6 - (D6 - D7) * (20/24),2)</f>
        <v>91</v>
      </c>
      <c r="C40" s="99">
        <f t="shared" si="1"/>
        <v>1162525</v>
      </c>
      <c r="D40" s="99">
        <f t="shared" si="2"/>
        <v>9300200</v>
      </c>
      <c r="E40" s="99">
        <f>ROUND(D40 - $D$9 - IF($D$11=21, $D$10, 0),2)</f>
        <v>9300200</v>
      </c>
      <c r="F40" s="99">
        <f t="shared" si="3"/>
        <v>202359000</v>
      </c>
      <c r="G40" s="99">
        <f t="shared" ref="G40:H40" si="24">ROUND((E40/$D$14)*100,2)</f>
        <v>607.86</v>
      </c>
      <c r="H40" s="99">
        <f t="shared" si="24"/>
        <v>13226.08</v>
      </c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</row>
    <row r="41" spans="1:26" ht="14.25" customHeight="1">
      <c r="A41" s="83">
        <v>22</v>
      </c>
      <c r="B41" s="99">
        <f>ROUND(D6 - (D6 - D7) * (21/24),2)</f>
        <v>90.6</v>
      </c>
      <c r="C41" s="99">
        <f t="shared" si="1"/>
        <v>1157415</v>
      </c>
      <c r="D41" s="99">
        <f t="shared" si="2"/>
        <v>9259320</v>
      </c>
      <c r="E41" s="99">
        <f>ROUND(D41 - $D$9 - IF($D$11=22, $D$10, 0),2)</f>
        <v>9259320</v>
      </c>
      <c r="F41" s="99">
        <f t="shared" si="3"/>
        <v>211618320</v>
      </c>
      <c r="G41" s="99">
        <f t="shared" ref="G41:H41" si="25">ROUND((E41/$D$14)*100,2)</f>
        <v>605.17999999999995</v>
      </c>
      <c r="H41" s="99">
        <f t="shared" si="25"/>
        <v>13831.26</v>
      </c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</row>
    <row r="42" spans="1:26" ht="14.25" customHeight="1">
      <c r="A42" s="83">
        <v>23</v>
      </c>
      <c r="B42" s="99">
        <f>ROUND(D6 - (D6 - D7) * (22/24),2)</f>
        <v>90.2</v>
      </c>
      <c r="C42" s="99">
        <f t="shared" si="1"/>
        <v>1152305</v>
      </c>
      <c r="D42" s="99">
        <f t="shared" si="2"/>
        <v>9218440</v>
      </c>
      <c r="E42" s="99">
        <f>ROUND(D42 - $D$9 - IF($D$11=23, $D$10, 0),2)</f>
        <v>9218440</v>
      </c>
      <c r="F42" s="99">
        <f t="shared" si="3"/>
        <v>220836760</v>
      </c>
      <c r="G42" s="99">
        <f t="shared" ref="G42:H42" si="26">ROUND((E42/$D$14)*100,2)</f>
        <v>602.51</v>
      </c>
      <c r="H42" s="99">
        <f t="shared" si="26"/>
        <v>14433.78</v>
      </c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</row>
    <row r="43" spans="1:26" ht="14.25" customHeight="1">
      <c r="A43" s="83">
        <v>24</v>
      </c>
      <c r="B43" s="99">
        <f>ROUND(D6 - (D6 - D7) * (23/24),2)</f>
        <v>89.8</v>
      </c>
      <c r="C43" s="99">
        <f t="shared" si="1"/>
        <v>1147195</v>
      </c>
      <c r="D43" s="99">
        <f t="shared" si="2"/>
        <v>9177560</v>
      </c>
      <c r="E43" s="99">
        <f>ROUND(D43 - $D$9 - IF($D$11=24, $D$10, 0),2)</f>
        <v>9177560</v>
      </c>
      <c r="F43" s="99">
        <f t="shared" si="3"/>
        <v>230014320</v>
      </c>
      <c r="G43" s="99">
        <f t="shared" ref="G43:H43" si="27">ROUND((E43/$D$14)*100,2)</f>
        <v>599.84</v>
      </c>
      <c r="H43" s="99">
        <f t="shared" si="27"/>
        <v>15033.62</v>
      </c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</row>
    <row r="44" spans="1:26" ht="14.25" customHeight="1">
      <c r="A44" s="100">
        <v>25</v>
      </c>
      <c r="B44" s="101">
        <f>ROUND(D6 - (D6 - D7) * (24/24),2)</f>
        <v>89.4</v>
      </c>
      <c r="C44" s="100">
        <f t="shared" si="1"/>
        <v>1142085</v>
      </c>
      <c r="D44" s="100">
        <f t="shared" si="2"/>
        <v>9136680</v>
      </c>
      <c r="E44" s="101">
        <f>ROUND(D44 - $D$9 - IF($D$11=25, $D$10, 0),2)</f>
        <v>9136680</v>
      </c>
      <c r="F44" s="102">
        <f t="shared" si="3"/>
        <v>239151000</v>
      </c>
      <c r="G44" s="100">
        <f t="shared" ref="G44:H44" si="28">ROUND((E44/$D$14)*100,2)</f>
        <v>597.16999999999996</v>
      </c>
      <c r="H44" s="103">
        <f t="shared" si="28"/>
        <v>15630.78</v>
      </c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</row>
    <row r="45" spans="1:26" ht="14.25" customHeight="1">
      <c r="A45" s="161"/>
      <c r="B45" s="134"/>
      <c r="C45" s="134"/>
      <c r="D45" s="134"/>
      <c r="E45" s="134"/>
      <c r="F45" s="134"/>
      <c r="G45" s="134"/>
      <c r="H45" s="135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</row>
    <row r="46" spans="1:26" ht="14.25" customHeight="1">
      <c r="A46" s="162" t="s">
        <v>84</v>
      </c>
      <c r="B46" s="134"/>
      <c r="C46" s="134"/>
      <c r="D46" s="134"/>
      <c r="E46" s="134"/>
      <c r="F46" s="134"/>
      <c r="G46" s="134"/>
      <c r="H46" s="135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</row>
    <row r="47" spans="1:26" ht="14.25" customHeight="1">
      <c r="A47" s="162" t="s">
        <v>85</v>
      </c>
      <c r="B47" s="134"/>
      <c r="C47" s="134"/>
      <c r="D47" s="134"/>
      <c r="E47" s="134"/>
      <c r="F47" s="134"/>
      <c r="G47" s="134"/>
      <c r="H47" s="135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</row>
    <row r="48" spans="1:26" ht="14.25" customHeight="1">
      <c r="A48" s="161" t="s">
        <v>86</v>
      </c>
      <c r="B48" s="134"/>
      <c r="C48" s="134"/>
      <c r="D48" s="135"/>
      <c r="E48" s="83" t="s">
        <v>87</v>
      </c>
      <c r="F48" s="163" t="str">
        <f ca="1">IFERROR(__xludf.DUMMYFUNCTION("ARRAY_CONSTRAIN(ARRAYFORMULA(SINGLE(LET(_xlpm.rng,F19:F43,_xlpm.pos,MATCH(1,INDEX((_xlpm.rng&gt;=0)*1,0),0),_xlpm.payYear,INDEX(A19:A43,SINGLE(_xlpm.pos)),_xlpm.prevCum,IF(SINGLE(_xlpm.pos)&gt;1,INDEX(F19:F43,SINGLE(_xlpm.pos)-1), -$D$14),_xlpm.netYear,INDEX(E1"&amp;"9:E43,SINGLE(_xlpm.pos)),_xlpm.f,IF(SINGLE(_xlpm.netYear)&gt;0,-SINGLE(_xlpm.prevCum)/SINGLE(_xlpm.netYear),0),_xlpm.days,ROUND(SINGLE(_xlpm.f)*365,0),_xlpm.yrs,SINGLE(_xlpm.payYear)-1,_xlpm.months,INT(SINGLE(_xlpm.days)/30),_xlpm.ds,MOD(SINGLE(_xlpm.days),3"&amp;"0),IF(SINGLE(_xlpm.pos)&gt;0,SINGLE( _xlpm.yrs) &amp; "" years "" &amp;SINGLE( _xlpm.months) &amp; "" months "" &amp;SINGLE( _xlpm.ds) &amp; "" days"",""Not reached"")))), 1, 1)"),"0 years 1 months 25 days")</f>
        <v>0 years 1 months 25 days</v>
      </c>
      <c r="G48" s="134"/>
      <c r="H48" s="135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</row>
    <row r="49" spans="1:26" ht="14.25" customHeight="1">
      <c r="A49" s="161" t="s">
        <v>88</v>
      </c>
      <c r="B49" s="134"/>
      <c r="C49" s="134"/>
      <c r="D49" s="135"/>
      <c r="E49" s="83" t="s">
        <v>87</v>
      </c>
      <c r="F49" s="165">
        <f>D15</f>
        <v>46019</v>
      </c>
      <c r="G49" s="134"/>
      <c r="H49" s="135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</row>
    <row r="50" spans="1:26" ht="14.25" customHeight="1">
      <c r="A50" s="161" t="s">
        <v>89</v>
      </c>
      <c r="B50" s="134"/>
      <c r="C50" s="134"/>
      <c r="D50" s="135"/>
      <c r="E50" s="83" t="s">
        <v>87</v>
      </c>
      <c r="F50" s="166" t="str">
        <f ca="1">IFERROR(__xludf.DUMMYFUNCTION("ARRAY_CONSTRAIN(ARRAYFORMULA(SINGLE(LET(_xlpm.rng,F19:F43,_xlpm.pos,MATCH(1,INDEX((_xlpm.rng&gt;=0)*1,0),0),_xlpm.payYear,INDEX(A19:A43,SINGLE(_xlpm.pos)),_xlpm.prevCum,IF(SINGLE(_xlpm.pos)&gt;1,INDEX(F19:F43,SINGLE(_xlpm.pos)-1), -$D$14),_xlpm.netYear,INDEX(E1"&amp;"9:E43,SINGLE(_xlpm.pos)),_xlpm.f,IF(SINGLE(_xlpm.netYear)&gt;0,-SINGLE(_xlpm.prevCum)/SINGLE(_xlpm.netYear),0),_xlpm.days,ROUND(SINGLE(_xlpm.f)*365,0),_xlpm.yrs,SINGLE(_xlpm.payYear)-1,_xlpm.start,$D$15,_xlpm.dateCalc,IF(SINGLE(_xlpm.pos)&gt;0,DATE(YEAR(SINGLE("&amp;"_xlpm.start))+SINGLE(_xlpm.yrs),MONTH(SINGLE(_xlpm.start)),DAY(SINGLE(_xlpm.start)))+SINGLE(_xlpm.days),""""),IF(SINGLE(_xlpm.dateCalc)&lt;&gt;"""",TEXT(SINGLE(_xlpm.dateCalc),""dd-mmm-yyyy""),""Not reached"")))), 1, 1)"),"21-Feb-2026")</f>
        <v>21-Feb-2026</v>
      </c>
      <c r="G50" s="134"/>
      <c r="H50" s="135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</row>
    <row r="51" spans="1:26" ht="14.25" customHeight="1">
      <c r="A51" s="161"/>
      <c r="B51" s="134"/>
      <c r="C51" s="134"/>
      <c r="D51" s="134"/>
      <c r="E51" s="134"/>
      <c r="F51" s="134"/>
      <c r="G51" s="134"/>
      <c r="H51" s="135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</row>
    <row r="52" spans="1:26" ht="14.25" customHeight="1">
      <c r="A52" s="162" t="s">
        <v>90</v>
      </c>
      <c r="B52" s="134"/>
      <c r="C52" s="134"/>
      <c r="D52" s="134"/>
      <c r="E52" s="134"/>
      <c r="F52" s="134"/>
      <c r="G52" s="134"/>
      <c r="H52" s="135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</row>
    <row r="53" spans="1:26" ht="14.25" customHeight="1">
      <c r="A53" s="164" t="s">
        <v>91</v>
      </c>
      <c r="B53" s="134"/>
      <c r="C53" s="134"/>
      <c r="D53" s="135"/>
      <c r="E53" s="83" t="s">
        <v>87</v>
      </c>
      <c r="F53" s="104">
        <f>F29</f>
        <v>97808400</v>
      </c>
      <c r="G53" s="83"/>
      <c r="H53" s="83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</row>
    <row r="54" spans="1:26" ht="14.25" customHeight="1">
      <c r="A54" s="161" t="s">
        <v>92</v>
      </c>
      <c r="B54" s="134"/>
      <c r="C54" s="134"/>
      <c r="D54" s="135"/>
      <c r="E54" s="83" t="s">
        <v>87</v>
      </c>
      <c r="F54" s="99" t="str">
        <f>H29 &amp;" %"</f>
        <v>6392.71 %</v>
      </c>
      <c r="G54" s="83"/>
      <c r="H54" s="83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</row>
    <row r="55" spans="1:26" ht="14.25" customHeight="1">
      <c r="A55" s="161"/>
      <c r="B55" s="134"/>
      <c r="C55" s="134"/>
      <c r="D55" s="134"/>
      <c r="E55" s="134"/>
      <c r="F55" s="134"/>
      <c r="G55" s="134"/>
      <c r="H55" s="135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</row>
    <row r="56" spans="1:26" ht="14.25" customHeight="1">
      <c r="A56" s="162" t="s">
        <v>93</v>
      </c>
      <c r="B56" s="134"/>
      <c r="C56" s="134"/>
      <c r="D56" s="134"/>
      <c r="E56" s="134"/>
      <c r="F56" s="134"/>
      <c r="G56" s="134"/>
      <c r="H56" s="135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</row>
    <row r="57" spans="1:26" ht="14.25" customHeight="1">
      <c r="A57" s="164" t="s">
        <v>94</v>
      </c>
      <c r="B57" s="134"/>
      <c r="C57" s="134"/>
      <c r="D57" s="135"/>
      <c r="E57" s="83" t="s">
        <v>87</v>
      </c>
      <c r="F57" s="104">
        <f>F44</f>
        <v>239151000</v>
      </c>
      <c r="G57" s="83"/>
      <c r="H57" s="83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</row>
    <row r="58" spans="1:26" ht="14.25" customHeight="1">
      <c r="A58" s="161" t="s">
        <v>95</v>
      </c>
      <c r="B58" s="134"/>
      <c r="C58" s="134"/>
      <c r="D58" s="135"/>
      <c r="E58" s="83" t="s">
        <v>87</v>
      </c>
      <c r="F58" s="105" t="str">
        <f>H44 &amp;" %"</f>
        <v>15630.78 %</v>
      </c>
      <c r="G58" s="83"/>
      <c r="H58" s="83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</row>
    <row r="59" spans="1:26" ht="14.25" customHeight="1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</row>
    <row r="60" spans="1:26" ht="14.25" customHeight="1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</row>
    <row r="61" spans="1:26" ht="14.25" customHeight="1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</row>
    <row r="62" spans="1:26" ht="14.25" customHeight="1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</row>
    <row r="63" spans="1:26" ht="14.25" customHeight="1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</row>
    <row r="64" spans="1:26" ht="14.25" customHeight="1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</row>
    <row r="65" spans="1:26" ht="14.25" customHeight="1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</row>
    <row r="66" spans="1:26" ht="14.25" customHeight="1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</row>
    <row r="67" spans="1:26" ht="14.25" customHeight="1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</row>
    <row r="68" spans="1:26" ht="14.25" customHeight="1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</row>
    <row r="69" spans="1:26" ht="14.25" customHeight="1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</row>
    <row r="70" spans="1:26" ht="14.25" customHeight="1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</row>
    <row r="71" spans="1:26" ht="14.25" customHeight="1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</row>
    <row r="72" spans="1:26" ht="14.25" customHeight="1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</row>
    <row r="73" spans="1:26" ht="14.25" customHeight="1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</row>
    <row r="74" spans="1:26" ht="14.25" customHeight="1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</row>
    <row r="75" spans="1:26" ht="14.25" customHeight="1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</row>
    <row r="76" spans="1:26" ht="14.25" customHeight="1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</row>
    <row r="77" spans="1:26" ht="14.25" customHeight="1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</row>
    <row r="78" spans="1:26" ht="14.25" customHeight="1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</row>
    <row r="79" spans="1:26" ht="14.25" customHeight="1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</row>
    <row r="80" spans="1:26" ht="14.25" customHeight="1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</row>
    <row r="81" spans="1:26" ht="14.25" customHeight="1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</row>
    <row r="82" spans="1:26" ht="14.25" customHeight="1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</row>
    <row r="83" spans="1:26" ht="14.25" customHeight="1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</row>
    <row r="84" spans="1:26" ht="14.25" customHeight="1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</row>
    <row r="85" spans="1:26" ht="14.25" customHeight="1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</row>
    <row r="86" spans="1:26" ht="14.25" customHeight="1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</row>
    <row r="87" spans="1:26" ht="14.25" customHeight="1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</row>
    <row r="88" spans="1:26" ht="14.25" customHeight="1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</row>
    <row r="89" spans="1:26" ht="14.25" customHeight="1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</row>
    <row r="90" spans="1:26" ht="14.25" customHeight="1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</row>
    <row r="91" spans="1:26" ht="14.25" customHeight="1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</row>
    <row r="92" spans="1:26" ht="14.25" customHeight="1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</row>
    <row r="93" spans="1:26" ht="14.25" customHeight="1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</row>
    <row r="94" spans="1:26" ht="14.25" customHeight="1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</row>
    <row r="95" spans="1:26" ht="14.25" customHeight="1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</row>
    <row r="96" spans="1:26" ht="14.25" customHeight="1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</row>
    <row r="97" spans="1:26" ht="14.25" customHeight="1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</row>
    <row r="98" spans="1:26" ht="14.25" customHeight="1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</row>
    <row r="99" spans="1:26" ht="14.25" customHeight="1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</row>
    <row r="100" spans="1:26" ht="14.25" customHeight="1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</row>
    <row r="101" spans="1:26" ht="14.25" customHeight="1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  <c r="X101" s="81"/>
      <c r="Y101" s="81"/>
      <c r="Z101" s="81"/>
    </row>
    <row r="102" spans="1:26" ht="14.25" customHeight="1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  <c r="X102" s="81"/>
      <c r="Y102" s="81"/>
      <c r="Z102" s="81"/>
    </row>
    <row r="103" spans="1:26" ht="14.25" customHeight="1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</row>
    <row r="104" spans="1:26" ht="14.25" customHeight="1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</row>
    <row r="105" spans="1:26" ht="14.25" customHeight="1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</row>
    <row r="106" spans="1:26" ht="14.25" customHeight="1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</row>
    <row r="107" spans="1:26" ht="14.25" customHeight="1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</row>
    <row r="108" spans="1:26" ht="14.25" customHeight="1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</row>
    <row r="109" spans="1:26" ht="14.25" customHeight="1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</row>
    <row r="110" spans="1:26" ht="14.25" customHeight="1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</row>
    <row r="111" spans="1:26" ht="14.25" customHeight="1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</row>
    <row r="112" spans="1:26" ht="14.25" customHeight="1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</row>
    <row r="113" spans="1:26" ht="14.25" customHeight="1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</row>
    <row r="114" spans="1:26" ht="14.25" customHeight="1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</row>
    <row r="115" spans="1:26" ht="14.25" customHeight="1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</row>
    <row r="116" spans="1:26" ht="14.25" customHeight="1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</row>
    <row r="117" spans="1:26" ht="14.25" customHeight="1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</row>
    <row r="118" spans="1:26" ht="14.25" customHeight="1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</row>
    <row r="119" spans="1:26" ht="14.25" customHeight="1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</row>
    <row r="120" spans="1:26" ht="14.25" customHeight="1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</row>
    <row r="121" spans="1:26" ht="14.25" customHeight="1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</row>
    <row r="122" spans="1:26" ht="14.25" customHeight="1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</row>
    <row r="123" spans="1:26" ht="14.25" customHeight="1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</row>
    <row r="124" spans="1:26" ht="14.25" customHeight="1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</row>
    <row r="125" spans="1:26" ht="14.25" customHeight="1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</row>
    <row r="126" spans="1:26" ht="14.25" customHeight="1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</row>
    <row r="127" spans="1:26" ht="14.25" customHeight="1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</row>
    <row r="128" spans="1:26" ht="14.25" customHeight="1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</row>
    <row r="129" spans="1:26" ht="14.25" customHeight="1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</row>
    <row r="130" spans="1:26" ht="14.25" customHeight="1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</row>
    <row r="131" spans="1:26" ht="14.25" customHeight="1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</row>
    <row r="132" spans="1:26" ht="14.25" customHeight="1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</row>
    <row r="133" spans="1:26" ht="14.25" customHeight="1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</row>
    <row r="134" spans="1:26" ht="14.25" customHeight="1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</row>
    <row r="135" spans="1:26" ht="14.25" customHeight="1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</row>
    <row r="136" spans="1:26" ht="14.25" customHeight="1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</row>
    <row r="137" spans="1:26" ht="14.25" customHeight="1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</row>
    <row r="138" spans="1:26" ht="14.25" customHeight="1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</row>
    <row r="139" spans="1:26" ht="14.25" customHeight="1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</row>
    <row r="140" spans="1:26" ht="14.25" customHeight="1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</row>
    <row r="141" spans="1:26" ht="14.25" customHeight="1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</row>
    <row r="142" spans="1:26" ht="14.25" customHeight="1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</row>
    <row r="143" spans="1:26" ht="14.25" customHeight="1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</row>
    <row r="144" spans="1:26" ht="14.25" customHeight="1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</row>
    <row r="145" spans="1:26" ht="14.25" customHeight="1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</row>
    <row r="146" spans="1:26" ht="14.25" customHeight="1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</row>
    <row r="147" spans="1:26" ht="14.25" customHeight="1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</row>
    <row r="148" spans="1:26" ht="14.25" customHeight="1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</row>
    <row r="149" spans="1:26" ht="14.25" customHeight="1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</row>
    <row r="150" spans="1:26" ht="14.25" customHeight="1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</row>
    <row r="151" spans="1:26" ht="14.25" customHeight="1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</row>
    <row r="152" spans="1:26" ht="14.25" customHeight="1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</row>
    <row r="153" spans="1:26" ht="14.25" customHeight="1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</row>
    <row r="154" spans="1:26" ht="14.25" customHeight="1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</row>
    <row r="155" spans="1:26" ht="14.25" customHeight="1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</row>
    <row r="156" spans="1:26" ht="14.25" customHeight="1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</row>
    <row r="157" spans="1:26" ht="14.25" customHeight="1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</row>
    <row r="158" spans="1:26" ht="14.25" customHeight="1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</row>
    <row r="159" spans="1:26" ht="14.25" customHeight="1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</row>
    <row r="160" spans="1:26" ht="14.25" customHeight="1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</row>
    <row r="161" spans="1:26" ht="14.25" customHeight="1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</row>
    <row r="162" spans="1:26" ht="14.25" customHeight="1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</row>
    <row r="163" spans="1:26" ht="14.25" customHeight="1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</row>
    <row r="164" spans="1:26" ht="14.25" customHeight="1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</row>
    <row r="165" spans="1:26" ht="14.25" customHeight="1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</row>
    <row r="166" spans="1:26" ht="14.25" customHeight="1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</row>
    <row r="167" spans="1:26" ht="14.25" customHeight="1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</row>
    <row r="168" spans="1:26" ht="14.25" customHeight="1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</row>
    <row r="169" spans="1:26" ht="14.25" customHeight="1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</row>
    <row r="170" spans="1:26" ht="14.25" customHeight="1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</row>
    <row r="171" spans="1:26" ht="14.25" customHeight="1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</row>
    <row r="172" spans="1:26" ht="14.25" customHeight="1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</row>
    <row r="173" spans="1:26" ht="14.25" customHeight="1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</row>
    <row r="174" spans="1:26" ht="14.25" customHeight="1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</row>
    <row r="175" spans="1:26" ht="14.25" customHeight="1">
      <c r="A175" s="81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</row>
    <row r="176" spans="1:26" ht="14.25" customHeight="1">
      <c r="A176" s="81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</row>
    <row r="177" spans="1:26" ht="14.25" customHeight="1">
      <c r="A177" s="81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</row>
    <row r="178" spans="1:26" ht="14.25" customHeight="1">
      <c r="A178" s="81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</row>
    <row r="179" spans="1:26" ht="14.25" customHeight="1">
      <c r="A179" s="81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</row>
    <row r="180" spans="1:26" ht="14.25" customHeight="1">
      <c r="A180" s="81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</row>
    <row r="181" spans="1:26" ht="14.25" customHeight="1">
      <c r="A181" s="81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</row>
    <row r="182" spans="1:26" ht="14.25" customHeight="1">
      <c r="A182" s="81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</row>
    <row r="183" spans="1:26" ht="14.25" customHeight="1">
      <c r="A183" s="81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</row>
    <row r="184" spans="1:26" ht="14.25" customHeight="1">
      <c r="A184" s="81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</row>
    <row r="185" spans="1:26" ht="14.25" customHeight="1">
      <c r="A185" s="81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</row>
    <row r="186" spans="1:26" ht="14.25" customHeight="1">
      <c r="A186" s="81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</row>
    <row r="187" spans="1:26" ht="14.25" customHeight="1">
      <c r="A187" s="81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</row>
    <row r="188" spans="1:26" ht="14.25" customHeight="1">
      <c r="A188" s="81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</row>
    <row r="189" spans="1:26" ht="14.25" customHeight="1">
      <c r="A189" s="81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</row>
    <row r="190" spans="1:26" ht="14.25" customHeight="1">
      <c r="A190" s="81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</row>
    <row r="191" spans="1:26" ht="14.25" customHeight="1">
      <c r="A191" s="81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</row>
    <row r="192" spans="1:26" ht="14.25" customHeight="1">
      <c r="A192" s="81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</row>
    <row r="193" spans="1:26" ht="14.25" customHeight="1">
      <c r="A193" s="81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</row>
    <row r="194" spans="1:26" ht="14.25" customHeight="1">
      <c r="A194" s="81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</row>
    <row r="195" spans="1:26" ht="14.25" customHeight="1">
      <c r="A195" s="81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</row>
    <row r="196" spans="1:26" ht="14.25" customHeight="1">
      <c r="A196" s="81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</row>
    <row r="197" spans="1:26" ht="14.25" customHeight="1">
      <c r="A197" s="81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</row>
    <row r="198" spans="1:26" ht="14.25" customHeight="1">
      <c r="A198" s="81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</row>
    <row r="199" spans="1:26" ht="14.25" customHeight="1">
      <c r="A199" s="81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</row>
    <row r="200" spans="1:26" ht="14.25" customHeight="1">
      <c r="A200" s="81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</row>
    <row r="201" spans="1:26" ht="14.25" customHeight="1">
      <c r="A201" s="81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</row>
    <row r="202" spans="1:26" ht="14.25" customHeight="1">
      <c r="A202" s="81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</row>
    <row r="203" spans="1:26" ht="14.25" customHeight="1">
      <c r="A203" s="81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</row>
    <row r="204" spans="1:26" ht="14.25" customHeight="1">
      <c r="A204" s="81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</row>
    <row r="205" spans="1:26" ht="14.25" customHeight="1">
      <c r="A205" s="81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</row>
    <row r="206" spans="1:26" ht="14.25" customHeight="1">
      <c r="A206" s="81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</row>
    <row r="207" spans="1:26" ht="14.25" customHeight="1">
      <c r="A207" s="81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</row>
    <row r="208" spans="1:26" ht="14.25" customHeight="1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</row>
    <row r="209" spans="1:26" ht="14.25" customHeight="1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</row>
    <row r="210" spans="1:26" ht="14.25" customHeight="1">
      <c r="A210" s="81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</row>
    <row r="211" spans="1:26" ht="14.25" customHeight="1">
      <c r="A211" s="81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</row>
    <row r="212" spans="1:26" ht="14.25" customHeight="1">
      <c r="A212" s="81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</row>
    <row r="213" spans="1:26" ht="14.25" customHeight="1">
      <c r="A213" s="81"/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</row>
    <row r="214" spans="1:26" ht="14.25" customHeight="1">
      <c r="A214" s="81"/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</row>
    <row r="215" spans="1:26" ht="14.25" customHeight="1">
      <c r="A215" s="81"/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</row>
    <row r="216" spans="1:26" ht="14.25" customHeight="1">
      <c r="A216" s="81"/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</row>
    <row r="217" spans="1:26" ht="14.25" customHeight="1">
      <c r="A217" s="81"/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</row>
    <row r="218" spans="1:26" ht="14.25" customHeight="1">
      <c r="A218" s="81"/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</row>
    <row r="219" spans="1:26" ht="14.25" customHeight="1">
      <c r="A219" s="81"/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</row>
    <row r="220" spans="1:26" ht="14.25" customHeight="1">
      <c r="A220" s="81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</row>
    <row r="221" spans="1:26" ht="14.25" customHeight="1">
      <c r="A221" s="81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</row>
    <row r="222" spans="1:26" ht="14.25" customHeight="1">
      <c r="A222" s="81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</row>
    <row r="223" spans="1:26" ht="14.25" customHeight="1">
      <c r="A223" s="81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</row>
    <row r="224" spans="1:26" ht="14.25" customHeight="1">
      <c r="A224" s="81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</row>
    <row r="225" spans="1:26" ht="14.25" customHeight="1">
      <c r="A225" s="81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</row>
    <row r="226" spans="1:26" ht="14.25" customHeight="1">
      <c r="A226" s="81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</row>
    <row r="227" spans="1:26" ht="14.25" customHeight="1">
      <c r="A227" s="81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</row>
    <row r="228" spans="1:26" ht="14.25" customHeight="1">
      <c r="A228" s="81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</row>
    <row r="229" spans="1:26" ht="14.25" customHeight="1">
      <c r="A229" s="81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</row>
    <row r="230" spans="1:26" ht="14.25" customHeight="1">
      <c r="A230" s="81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</row>
    <row r="231" spans="1:26" ht="14.25" customHeight="1">
      <c r="A231" s="81"/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</row>
    <row r="232" spans="1:26" ht="14.25" customHeight="1">
      <c r="A232" s="81"/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</row>
    <row r="233" spans="1:26" ht="14.25" customHeight="1">
      <c r="A233" s="81"/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</row>
    <row r="234" spans="1:26" ht="14.25" customHeight="1">
      <c r="A234" s="81"/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</row>
    <row r="235" spans="1:26" ht="14.25" customHeight="1">
      <c r="A235" s="81"/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</row>
    <row r="236" spans="1:26" ht="14.25" customHeight="1">
      <c r="A236" s="81"/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</row>
    <row r="237" spans="1:26" ht="14.25" customHeight="1">
      <c r="A237" s="81"/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</row>
    <row r="238" spans="1:26" ht="14.25" customHeight="1">
      <c r="A238" s="81"/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</row>
    <row r="239" spans="1:26" ht="14.25" customHeight="1">
      <c r="A239" s="81"/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</row>
    <row r="240" spans="1:26" ht="14.25" customHeight="1">
      <c r="A240" s="81"/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</row>
    <row r="241" spans="1:26" ht="14.25" customHeight="1">
      <c r="A241" s="81"/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</row>
    <row r="242" spans="1:26" ht="14.25" customHeight="1">
      <c r="A242" s="81"/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</row>
    <row r="243" spans="1:26" ht="14.25" customHeight="1">
      <c r="A243" s="81"/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</row>
    <row r="244" spans="1:26" ht="14.25" customHeight="1">
      <c r="A244" s="81"/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</row>
    <row r="245" spans="1:26" ht="14.25" customHeight="1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</row>
    <row r="246" spans="1:26" ht="14.25" customHeight="1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</row>
    <row r="247" spans="1:26" ht="14.25" customHeight="1">
      <c r="A247" s="81"/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</row>
    <row r="248" spans="1:26" ht="14.25" customHeight="1">
      <c r="A248" s="8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</row>
    <row r="249" spans="1:26" ht="14.25" customHeight="1">
      <c r="A249" s="8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</row>
    <row r="250" spans="1:26" ht="14.25" customHeight="1">
      <c r="A250" s="8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</row>
    <row r="251" spans="1:26" ht="14.25" customHeight="1">
      <c r="A251" s="8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</row>
    <row r="252" spans="1:26" ht="14.25" customHeight="1">
      <c r="A252" s="8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</row>
    <row r="253" spans="1:26" ht="14.25" customHeight="1">
      <c r="A253" s="8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</row>
    <row r="254" spans="1:26" ht="14.25" customHeight="1">
      <c r="A254" s="8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</row>
    <row r="255" spans="1:26" ht="14.25" customHeight="1">
      <c r="A255" s="8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</row>
    <row r="256" spans="1:26" ht="14.25" customHeight="1">
      <c r="A256" s="8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</row>
    <row r="257" spans="1:26" ht="14.25" customHeight="1">
      <c r="A257" s="8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</row>
    <row r="258" spans="1:26" ht="14.25" customHeight="1">
      <c r="A258" s="81"/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</row>
    <row r="259" spans="1:26" ht="14.25" customHeight="1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</row>
    <row r="260" spans="1:26" ht="14.25" customHeight="1">
      <c r="A260" s="81"/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</row>
    <row r="261" spans="1:26" ht="14.25" customHeight="1">
      <c r="A261" s="81"/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</row>
    <row r="262" spans="1:26" ht="14.25" customHeight="1">
      <c r="A262" s="81"/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</row>
    <row r="263" spans="1:26" ht="14.25" customHeight="1">
      <c r="A263" s="81"/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</row>
    <row r="264" spans="1:26" ht="14.25" customHeight="1">
      <c r="A264" s="81"/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</row>
    <row r="265" spans="1:26" ht="14.25" customHeight="1">
      <c r="A265" s="81"/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</row>
    <row r="266" spans="1:26" ht="14.25" customHeight="1">
      <c r="A266" s="81"/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</row>
    <row r="267" spans="1:26" ht="14.25" customHeight="1">
      <c r="A267" s="81"/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</row>
    <row r="268" spans="1:26" ht="14.25" customHeight="1">
      <c r="A268" s="81"/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</row>
    <row r="269" spans="1:26" ht="14.25" customHeight="1">
      <c r="A269" s="81"/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</row>
    <row r="270" spans="1:26" ht="14.25" customHeight="1">
      <c r="A270" s="81"/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</row>
    <row r="271" spans="1:26" ht="14.25" customHeight="1">
      <c r="A271" s="81"/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</row>
    <row r="272" spans="1:26" ht="14.25" customHeight="1">
      <c r="A272" s="81"/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</row>
    <row r="273" spans="1:26" ht="14.25" customHeight="1">
      <c r="A273" s="81"/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</row>
    <row r="274" spans="1:26" ht="14.25" customHeight="1">
      <c r="A274" s="81"/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</row>
    <row r="275" spans="1:26" ht="14.25" customHeight="1">
      <c r="A275" s="81"/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</row>
    <row r="276" spans="1:26" ht="14.25" customHeight="1">
      <c r="A276" s="81"/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</row>
    <row r="277" spans="1:26" ht="14.25" customHeight="1">
      <c r="A277" s="81"/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</row>
    <row r="278" spans="1:26" ht="14.25" customHeight="1">
      <c r="A278" s="81"/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</row>
    <row r="279" spans="1:26" ht="14.25" customHeight="1">
      <c r="A279" s="81"/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</row>
    <row r="280" spans="1:26" ht="14.25" customHeight="1">
      <c r="A280" s="81"/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</row>
    <row r="281" spans="1:26" ht="14.25" customHeight="1">
      <c r="A281" s="81"/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</row>
    <row r="282" spans="1:26" ht="14.25" customHeight="1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</row>
    <row r="283" spans="1:26" ht="14.25" customHeight="1">
      <c r="A283" s="81"/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</row>
    <row r="284" spans="1:26" ht="14.25" customHeight="1">
      <c r="A284" s="81"/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</row>
    <row r="285" spans="1:26" ht="14.25" customHeight="1">
      <c r="A285" s="81"/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</row>
    <row r="286" spans="1:26" ht="14.25" customHeight="1">
      <c r="A286" s="81"/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</row>
    <row r="287" spans="1:26" ht="14.25" customHeight="1">
      <c r="A287" s="81"/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</row>
    <row r="288" spans="1:26" ht="14.25" customHeight="1">
      <c r="A288" s="81"/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</row>
    <row r="289" spans="1:26" ht="14.25" customHeight="1">
      <c r="A289" s="81"/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</row>
    <row r="290" spans="1:26" ht="14.25" customHeight="1">
      <c r="A290" s="81"/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</row>
    <row r="291" spans="1:26" ht="14.25" customHeight="1">
      <c r="A291" s="81"/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</row>
    <row r="292" spans="1:26" ht="14.25" customHeight="1">
      <c r="A292" s="81"/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</row>
    <row r="293" spans="1:26" ht="14.25" customHeight="1">
      <c r="A293" s="81"/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</row>
    <row r="294" spans="1:26" ht="14.25" customHeight="1">
      <c r="A294" s="81"/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</row>
    <row r="295" spans="1:26" ht="14.25" customHeight="1">
      <c r="A295" s="81"/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</row>
    <row r="296" spans="1:26" ht="14.25" customHeight="1">
      <c r="A296" s="81"/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</row>
    <row r="297" spans="1:26" ht="14.25" customHeight="1">
      <c r="A297" s="81"/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</row>
    <row r="298" spans="1:26" ht="14.25" customHeight="1">
      <c r="A298" s="81"/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</row>
    <row r="299" spans="1:26" ht="14.25" customHeight="1">
      <c r="A299" s="81"/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</row>
    <row r="300" spans="1:26" ht="14.25" customHeight="1">
      <c r="A300" s="81"/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</row>
    <row r="301" spans="1:26" ht="14.25" customHeight="1">
      <c r="A301" s="81"/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</row>
    <row r="302" spans="1:26" ht="14.25" customHeight="1">
      <c r="A302" s="81"/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</row>
    <row r="303" spans="1:26" ht="14.25" customHeight="1">
      <c r="A303" s="81"/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</row>
    <row r="304" spans="1:26" ht="14.25" customHeight="1">
      <c r="A304" s="81"/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</row>
    <row r="305" spans="1:26" ht="14.25" customHeight="1">
      <c r="A305" s="81"/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</row>
    <row r="306" spans="1:26" ht="14.25" customHeight="1">
      <c r="A306" s="81"/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</row>
    <row r="307" spans="1:26" ht="14.25" customHeight="1">
      <c r="A307" s="81"/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</row>
    <row r="308" spans="1:26" ht="14.25" customHeight="1">
      <c r="A308" s="81"/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</row>
    <row r="309" spans="1:26" ht="14.25" customHeight="1">
      <c r="A309" s="81"/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</row>
    <row r="310" spans="1:26" ht="14.25" customHeight="1">
      <c r="A310" s="81"/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</row>
    <row r="311" spans="1:26" ht="14.25" customHeight="1">
      <c r="A311" s="81"/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</row>
    <row r="312" spans="1:26" ht="14.25" customHeight="1">
      <c r="A312" s="81"/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</row>
    <row r="313" spans="1:26" ht="14.25" customHeight="1">
      <c r="A313" s="81"/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</row>
    <row r="314" spans="1:26" ht="14.25" customHeight="1">
      <c r="A314" s="81"/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</row>
    <row r="315" spans="1:26" ht="14.25" customHeight="1">
      <c r="A315" s="81"/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</row>
    <row r="316" spans="1:26" ht="14.25" customHeight="1">
      <c r="A316" s="81"/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</row>
    <row r="317" spans="1:26" ht="14.25" customHeight="1">
      <c r="A317" s="81"/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</row>
    <row r="318" spans="1:26" ht="14.25" customHeight="1">
      <c r="A318" s="81"/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</row>
    <row r="319" spans="1:26" ht="14.25" customHeight="1">
      <c r="A319" s="81"/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</row>
    <row r="320" spans="1:26" ht="14.25" customHeight="1">
      <c r="A320" s="81"/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</row>
    <row r="321" spans="1:26" ht="14.25" customHeight="1">
      <c r="A321" s="81"/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</row>
    <row r="322" spans="1:26" ht="14.25" customHeight="1">
      <c r="A322" s="81"/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</row>
    <row r="323" spans="1:26" ht="14.25" customHeight="1">
      <c r="A323" s="81"/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</row>
    <row r="324" spans="1:26" ht="14.25" customHeight="1">
      <c r="A324" s="81"/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</row>
    <row r="325" spans="1:26" ht="14.25" customHeight="1">
      <c r="A325" s="81"/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</row>
    <row r="326" spans="1:26" ht="14.25" customHeight="1">
      <c r="A326" s="81"/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</row>
    <row r="327" spans="1:26" ht="14.25" customHeight="1">
      <c r="A327" s="81"/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</row>
    <row r="328" spans="1:26" ht="14.25" customHeight="1">
      <c r="A328" s="81"/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</row>
    <row r="329" spans="1:26" ht="14.25" customHeight="1">
      <c r="A329" s="81"/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</row>
    <row r="330" spans="1:26" ht="14.25" customHeight="1">
      <c r="A330" s="81"/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</row>
    <row r="331" spans="1:26" ht="14.25" customHeight="1">
      <c r="A331" s="81"/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</row>
    <row r="332" spans="1:26" ht="14.25" customHeight="1">
      <c r="A332" s="81"/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</row>
    <row r="333" spans="1:26" ht="14.25" customHeight="1">
      <c r="A333" s="81"/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</row>
    <row r="334" spans="1:26" ht="14.25" customHeight="1">
      <c r="A334" s="81"/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</row>
    <row r="335" spans="1:26" ht="14.25" customHeight="1">
      <c r="A335" s="81"/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</row>
    <row r="336" spans="1:26" ht="14.25" customHeight="1">
      <c r="A336" s="81"/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</row>
    <row r="337" spans="1:26" ht="14.25" customHeight="1">
      <c r="A337" s="81"/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</row>
    <row r="338" spans="1:26" ht="14.25" customHeight="1">
      <c r="A338" s="81"/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</row>
    <row r="339" spans="1:26" ht="14.25" customHeight="1">
      <c r="A339" s="81"/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</row>
    <row r="340" spans="1:26" ht="14.25" customHeight="1">
      <c r="A340" s="81"/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</row>
    <row r="341" spans="1:26" ht="14.25" customHeight="1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</row>
    <row r="342" spans="1:26" ht="14.25" customHeight="1">
      <c r="A342" s="81"/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</row>
    <row r="343" spans="1:26" ht="14.25" customHeight="1">
      <c r="A343" s="81"/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</row>
    <row r="344" spans="1:26" ht="14.25" customHeight="1">
      <c r="A344" s="81"/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</row>
    <row r="345" spans="1:26" ht="14.25" customHeight="1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</row>
    <row r="346" spans="1:26" ht="14.25" customHeight="1">
      <c r="A346" s="81"/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</row>
    <row r="347" spans="1:26" ht="14.25" customHeight="1">
      <c r="A347" s="81"/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</row>
    <row r="348" spans="1:26" ht="14.25" customHeight="1">
      <c r="A348" s="81"/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</row>
    <row r="349" spans="1:26" ht="14.25" customHeight="1">
      <c r="A349" s="81"/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</row>
    <row r="350" spans="1:26" ht="14.25" customHeight="1">
      <c r="A350" s="81"/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</row>
    <row r="351" spans="1:26" ht="14.25" customHeight="1">
      <c r="A351" s="81"/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</row>
    <row r="352" spans="1:26" ht="14.25" customHeight="1">
      <c r="A352" s="81"/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</row>
    <row r="353" spans="1:26" ht="14.25" customHeight="1">
      <c r="A353" s="81"/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</row>
    <row r="354" spans="1:26" ht="14.25" customHeight="1">
      <c r="A354" s="81"/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</row>
    <row r="355" spans="1:26" ht="14.25" customHeight="1">
      <c r="A355" s="81"/>
      <c r="B355" s="81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</row>
    <row r="356" spans="1:26" ht="14.25" customHeight="1">
      <c r="A356" s="81"/>
      <c r="B356" s="81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</row>
    <row r="357" spans="1:26" ht="14.25" customHeight="1">
      <c r="A357" s="81"/>
      <c r="B357" s="81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</row>
    <row r="358" spans="1:26" ht="14.25" customHeight="1">
      <c r="A358" s="81"/>
      <c r="B358" s="81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</row>
    <row r="359" spans="1:26" ht="14.25" customHeight="1">
      <c r="A359" s="81"/>
      <c r="B359" s="81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</row>
    <row r="360" spans="1:26" ht="14.25" customHeight="1">
      <c r="A360" s="81"/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</row>
    <row r="361" spans="1:26" ht="14.25" customHeight="1">
      <c r="A361" s="81"/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</row>
    <row r="362" spans="1:26" ht="14.25" customHeight="1">
      <c r="A362" s="81"/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</row>
    <row r="363" spans="1:26" ht="14.25" customHeight="1">
      <c r="A363" s="81"/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</row>
    <row r="364" spans="1:26" ht="14.25" customHeight="1">
      <c r="A364" s="81"/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</row>
    <row r="365" spans="1:26" ht="14.25" customHeight="1">
      <c r="A365" s="81"/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</row>
    <row r="366" spans="1:26" ht="14.25" customHeight="1">
      <c r="A366" s="81"/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</row>
    <row r="367" spans="1:26" ht="14.25" customHeight="1">
      <c r="A367" s="81"/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</row>
    <row r="368" spans="1:26" ht="14.25" customHeight="1">
      <c r="A368" s="81"/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</row>
    <row r="369" spans="1:26" ht="14.25" customHeight="1">
      <c r="A369" s="81"/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</row>
    <row r="370" spans="1:26" ht="14.25" customHeight="1">
      <c r="A370" s="81"/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</row>
    <row r="371" spans="1:26" ht="14.25" customHeight="1">
      <c r="A371" s="81"/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</row>
    <row r="372" spans="1:26" ht="14.25" customHeight="1">
      <c r="A372" s="81"/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</row>
    <row r="373" spans="1:26" ht="14.25" customHeight="1">
      <c r="A373" s="81"/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</row>
    <row r="374" spans="1:26" ht="14.25" customHeight="1">
      <c r="A374" s="81"/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</row>
    <row r="375" spans="1:26" ht="14.25" customHeight="1">
      <c r="A375" s="81"/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</row>
    <row r="376" spans="1:26" ht="14.25" customHeight="1">
      <c r="A376" s="81"/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</row>
    <row r="377" spans="1:26" ht="14.25" customHeight="1">
      <c r="A377" s="81"/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</row>
    <row r="378" spans="1:26" ht="14.25" customHeight="1">
      <c r="A378" s="81"/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</row>
    <row r="379" spans="1:26" ht="14.25" customHeight="1">
      <c r="A379" s="81"/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</row>
    <row r="380" spans="1:26" ht="14.25" customHeight="1">
      <c r="A380" s="81"/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</row>
    <row r="381" spans="1:26" ht="14.25" customHeight="1">
      <c r="A381" s="81"/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</row>
    <row r="382" spans="1:26" ht="14.25" customHeight="1">
      <c r="A382" s="81"/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</row>
    <row r="383" spans="1:26" ht="14.25" customHeight="1">
      <c r="A383" s="81"/>
      <c r="B383" s="81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</row>
    <row r="384" spans="1:26" ht="14.25" customHeight="1">
      <c r="A384" s="81"/>
      <c r="B384" s="81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</row>
    <row r="385" spans="1:26" ht="14.25" customHeight="1">
      <c r="A385" s="81"/>
      <c r="B385" s="81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</row>
    <row r="386" spans="1:26" ht="14.25" customHeight="1">
      <c r="A386" s="81"/>
      <c r="B386" s="81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</row>
    <row r="387" spans="1:26" ht="14.25" customHeight="1">
      <c r="A387" s="81"/>
      <c r="B387" s="81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</row>
    <row r="388" spans="1:26" ht="14.25" customHeight="1">
      <c r="A388" s="81"/>
      <c r="B388" s="81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</row>
    <row r="389" spans="1:26" ht="14.25" customHeight="1">
      <c r="A389" s="81"/>
      <c r="B389" s="81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</row>
    <row r="390" spans="1:26" ht="14.25" customHeight="1">
      <c r="A390" s="81"/>
      <c r="B390" s="81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</row>
    <row r="391" spans="1:26" ht="14.25" customHeight="1">
      <c r="A391" s="81"/>
      <c r="B391" s="81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</row>
    <row r="392" spans="1:26" ht="14.25" customHeight="1">
      <c r="A392" s="81"/>
      <c r="B392" s="81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</row>
    <row r="393" spans="1:26" ht="14.25" customHeight="1">
      <c r="A393" s="81"/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</row>
    <row r="394" spans="1:26" ht="14.25" customHeight="1">
      <c r="A394" s="81"/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</row>
    <row r="395" spans="1:26" ht="14.25" customHeight="1">
      <c r="A395" s="81"/>
      <c r="B395" s="81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</row>
    <row r="396" spans="1:26" ht="14.25" customHeight="1">
      <c r="A396" s="81"/>
      <c r="B396" s="81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</row>
    <row r="397" spans="1:26" ht="14.25" customHeight="1">
      <c r="A397" s="81"/>
      <c r="B397" s="81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</row>
    <row r="398" spans="1:26" ht="14.25" customHeight="1">
      <c r="A398" s="81"/>
      <c r="B398" s="81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</row>
    <row r="399" spans="1:26" ht="14.25" customHeight="1">
      <c r="A399" s="81"/>
      <c r="B399" s="81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</row>
    <row r="400" spans="1:26" ht="14.25" customHeight="1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</row>
    <row r="401" spans="1:26" ht="14.25" customHeight="1">
      <c r="A401" s="81"/>
      <c r="B401" s="81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</row>
    <row r="402" spans="1:26" ht="14.25" customHeight="1">
      <c r="A402" s="81"/>
      <c r="B402" s="81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</row>
    <row r="403" spans="1:26" ht="14.25" customHeight="1">
      <c r="A403" s="81"/>
      <c r="B403" s="81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</row>
    <row r="404" spans="1:26" ht="14.25" customHeight="1">
      <c r="A404" s="81"/>
      <c r="B404" s="81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</row>
    <row r="405" spans="1:26" ht="14.25" customHeight="1">
      <c r="A405" s="81"/>
      <c r="B405" s="81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</row>
    <row r="406" spans="1:26" ht="14.25" customHeight="1">
      <c r="A406" s="81"/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</row>
    <row r="407" spans="1:26" ht="14.25" customHeight="1">
      <c r="A407" s="81"/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</row>
    <row r="408" spans="1:26" ht="14.25" customHeight="1">
      <c r="A408" s="81"/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</row>
    <row r="409" spans="1:26" ht="14.25" customHeight="1">
      <c r="A409" s="81"/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</row>
    <row r="410" spans="1:26" ht="14.25" customHeight="1">
      <c r="A410" s="81"/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</row>
    <row r="411" spans="1:26" ht="14.25" customHeight="1">
      <c r="A411" s="81"/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</row>
    <row r="412" spans="1:26" ht="14.25" customHeight="1">
      <c r="A412" s="81"/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</row>
    <row r="413" spans="1:26" ht="14.25" customHeight="1">
      <c r="A413" s="81"/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</row>
    <row r="414" spans="1:26" ht="14.25" customHeight="1">
      <c r="A414" s="81"/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</row>
    <row r="415" spans="1:26" ht="14.25" customHeight="1">
      <c r="A415" s="81"/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</row>
    <row r="416" spans="1:26" ht="14.25" customHeight="1">
      <c r="A416" s="81"/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</row>
    <row r="417" spans="1:26" ht="14.25" customHeight="1">
      <c r="A417" s="81"/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</row>
    <row r="418" spans="1:26" ht="14.25" customHeight="1">
      <c r="A418" s="81"/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</row>
    <row r="419" spans="1:26" ht="14.25" customHeight="1">
      <c r="A419" s="81"/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</row>
    <row r="420" spans="1:26" ht="14.25" customHeight="1">
      <c r="A420" s="81"/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</row>
    <row r="421" spans="1:26" ht="14.25" customHeight="1">
      <c r="A421" s="81"/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</row>
    <row r="422" spans="1:26" ht="14.25" customHeight="1">
      <c r="A422" s="81"/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</row>
    <row r="423" spans="1:26" ht="14.25" customHeight="1">
      <c r="A423" s="81"/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</row>
    <row r="424" spans="1:26" ht="14.25" customHeight="1">
      <c r="A424" s="81"/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</row>
    <row r="425" spans="1:26" ht="14.25" customHeight="1">
      <c r="A425" s="81"/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</row>
    <row r="426" spans="1:26" ht="14.25" customHeight="1">
      <c r="A426" s="81"/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</row>
    <row r="427" spans="1:26" ht="14.25" customHeight="1">
      <c r="A427" s="81"/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</row>
    <row r="428" spans="1:26" ht="14.25" customHeight="1">
      <c r="A428" s="81"/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</row>
    <row r="429" spans="1:26" ht="14.25" customHeight="1">
      <c r="A429" s="81"/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</row>
    <row r="430" spans="1:26" ht="14.25" customHeight="1">
      <c r="A430" s="81"/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</row>
    <row r="431" spans="1:26" ht="14.25" customHeight="1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</row>
    <row r="432" spans="1:26" ht="14.25" customHeight="1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</row>
    <row r="433" spans="1:26" ht="14.25" customHeight="1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</row>
    <row r="434" spans="1:26" ht="14.25" customHeight="1">
      <c r="A434" s="81"/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</row>
    <row r="435" spans="1:26" ht="14.25" customHeight="1">
      <c r="A435" s="81"/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</row>
    <row r="436" spans="1:26" ht="14.25" customHeight="1">
      <c r="A436" s="81"/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</row>
    <row r="437" spans="1:26" ht="14.25" customHeight="1">
      <c r="A437" s="81"/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</row>
    <row r="438" spans="1:26" ht="14.25" customHeight="1">
      <c r="A438" s="81"/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</row>
    <row r="439" spans="1:26" ht="14.25" customHeight="1">
      <c r="A439" s="81"/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</row>
    <row r="440" spans="1:26" ht="14.25" customHeight="1">
      <c r="A440" s="81"/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</row>
    <row r="441" spans="1:26" ht="14.25" customHeight="1">
      <c r="A441" s="81"/>
      <c r="B441" s="81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</row>
    <row r="442" spans="1:26" ht="14.25" customHeight="1">
      <c r="A442" s="81"/>
      <c r="B442" s="81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</row>
    <row r="443" spans="1:26" ht="14.25" customHeight="1">
      <c r="A443" s="81"/>
      <c r="B443" s="81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</row>
    <row r="444" spans="1:26" ht="14.25" customHeight="1">
      <c r="A444" s="81"/>
      <c r="B444" s="81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</row>
    <row r="445" spans="1:26" ht="14.25" customHeight="1">
      <c r="A445" s="81"/>
      <c r="B445" s="81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</row>
    <row r="446" spans="1:26" ht="14.25" customHeight="1">
      <c r="A446" s="81"/>
      <c r="B446" s="81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</row>
    <row r="447" spans="1:26" ht="14.25" customHeight="1">
      <c r="A447" s="81"/>
      <c r="B447" s="81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</row>
    <row r="448" spans="1:26" ht="14.25" customHeight="1">
      <c r="A448" s="81"/>
      <c r="B448" s="81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</row>
    <row r="449" spans="1:26" ht="14.25" customHeight="1">
      <c r="A449" s="81"/>
      <c r="B449" s="81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</row>
    <row r="450" spans="1:26" ht="14.25" customHeight="1">
      <c r="A450" s="81"/>
      <c r="B450" s="81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</row>
    <row r="451" spans="1:26" ht="14.25" customHeight="1">
      <c r="A451" s="81"/>
      <c r="B451" s="81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</row>
    <row r="452" spans="1:26" ht="14.25" customHeight="1">
      <c r="A452" s="81"/>
      <c r="B452" s="81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</row>
    <row r="453" spans="1:26" ht="14.25" customHeight="1">
      <c r="A453" s="81"/>
      <c r="B453" s="81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</row>
    <row r="454" spans="1:26" ht="14.25" customHeight="1">
      <c r="A454" s="81"/>
      <c r="B454" s="81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</row>
    <row r="455" spans="1:26" ht="14.25" customHeight="1">
      <c r="A455" s="81"/>
      <c r="B455" s="81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</row>
    <row r="456" spans="1:26" ht="14.25" customHeight="1">
      <c r="A456" s="81"/>
      <c r="B456" s="81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</row>
    <row r="457" spans="1:26" ht="14.25" customHeight="1">
      <c r="A457" s="81"/>
      <c r="B457" s="81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</row>
    <row r="458" spans="1:26" ht="14.25" customHeight="1">
      <c r="A458" s="81"/>
      <c r="B458" s="81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</row>
    <row r="459" spans="1:26" ht="14.25" customHeight="1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</row>
    <row r="460" spans="1:26" ht="14.25" customHeight="1">
      <c r="A460" s="81"/>
      <c r="B460" s="81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</row>
    <row r="461" spans="1:26" ht="14.25" customHeight="1">
      <c r="A461" s="81"/>
      <c r="B461" s="81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</row>
    <row r="462" spans="1:26" ht="14.25" customHeight="1">
      <c r="A462" s="81"/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</row>
    <row r="463" spans="1:26" ht="14.25" customHeight="1">
      <c r="A463" s="81"/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</row>
    <row r="464" spans="1:26" ht="14.25" customHeight="1">
      <c r="A464" s="81"/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</row>
    <row r="465" spans="1:26" ht="14.25" customHeight="1">
      <c r="A465" s="81"/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</row>
    <row r="466" spans="1:26" ht="14.25" customHeight="1">
      <c r="A466" s="81"/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</row>
    <row r="467" spans="1:26" ht="14.25" customHeight="1">
      <c r="A467" s="81"/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</row>
    <row r="468" spans="1:26" ht="14.25" customHeight="1">
      <c r="A468" s="81"/>
      <c r="B468" s="81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</row>
    <row r="469" spans="1:26" ht="14.25" customHeight="1">
      <c r="A469" s="81"/>
      <c r="B469" s="81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</row>
    <row r="470" spans="1:26" ht="14.25" customHeight="1">
      <c r="A470" s="81"/>
      <c r="B470" s="81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</row>
    <row r="471" spans="1:26" ht="14.25" customHeight="1">
      <c r="A471" s="81"/>
      <c r="B471" s="81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</row>
    <row r="472" spans="1:26" ht="14.25" customHeight="1">
      <c r="A472" s="81"/>
      <c r="B472" s="81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</row>
    <row r="473" spans="1:26" ht="14.25" customHeight="1">
      <c r="A473" s="81"/>
      <c r="B473" s="81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</row>
    <row r="474" spans="1:26" ht="14.25" customHeight="1">
      <c r="A474" s="81"/>
      <c r="B474" s="81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</row>
    <row r="475" spans="1:26" ht="14.25" customHeight="1">
      <c r="A475" s="81"/>
      <c r="B475" s="81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</row>
    <row r="476" spans="1:26" ht="14.25" customHeight="1">
      <c r="A476" s="81"/>
      <c r="B476" s="81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</row>
    <row r="477" spans="1:26" ht="14.25" customHeight="1">
      <c r="A477" s="81"/>
      <c r="B477" s="81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</row>
    <row r="478" spans="1:26" ht="14.25" customHeight="1">
      <c r="A478" s="81"/>
      <c r="B478" s="81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</row>
    <row r="479" spans="1:26" ht="14.25" customHeight="1">
      <c r="A479" s="81"/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</row>
    <row r="480" spans="1:26" ht="14.25" customHeight="1">
      <c r="A480" s="81"/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</row>
    <row r="481" spans="1:26" ht="14.25" customHeight="1">
      <c r="A481" s="81"/>
      <c r="B481" s="81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</row>
    <row r="482" spans="1:26" ht="14.25" customHeight="1">
      <c r="A482" s="81"/>
      <c r="B482" s="81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</row>
    <row r="483" spans="1:26" ht="14.25" customHeight="1">
      <c r="A483" s="81"/>
      <c r="B483" s="81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</row>
    <row r="484" spans="1:26" ht="14.25" customHeight="1">
      <c r="A484" s="81"/>
      <c r="B484" s="81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</row>
    <row r="485" spans="1:26" ht="14.25" customHeight="1">
      <c r="A485" s="81"/>
      <c r="B485" s="81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</row>
    <row r="486" spans="1:26" ht="14.25" customHeight="1">
      <c r="A486" s="81"/>
      <c r="B486" s="81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</row>
    <row r="487" spans="1:26" ht="14.25" customHeight="1">
      <c r="A487" s="81"/>
      <c r="B487" s="81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</row>
    <row r="488" spans="1:26" ht="14.25" customHeight="1">
      <c r="A488" s="81"/>
      <c r="B488" s="81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</row>
    <row r="489" spans="1:26" ht="14.25" customHeight="1">
      <c r="A489" s="81"/>
      <c r="B489" s="81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</row>
    <row r="490" spans="1:26" ht="14.25" customHeight="1">
      <c r="A490" s="81"/>
      <c r="B490" s="81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</row>
    <row r="491" spans="1:26" ht="14.25" customHeight="1">
      <c r="A491" s="81"/>
      <c r="B491" s="81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</row>
    <row r="492" spans="1:26" ht="14.25" customHeight="1">
      <c r="A492" s="81"/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</row>
    <row r="493" spans="1:26" ht="14.25" customHeight="1">
      <c r="A493" s="81"/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</row>
    <row r="494" spans="1:26" ht="14.25" customHeight="1">
      <c r="A494" s="81"/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</row>
    <row r="495" spans="1:26" ht="14.25" customHeight="1">
      <c r="A495" s="81"/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</row>
    <row r="496" spans="1:26" ht="14.25" customHeight="1">
      <c r="A496" s="81"/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</row>
    <row r="497" spans="1:26" ht="14.25" customHeight="1">
      <c r="A497" s="81"/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</row>
    <row r="498" spans="1:26" ht="14.25" customHeight="1">
      <c r="A498" s="81"/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</row>
    <row r="499" spans="1:26" ht="14.25" customHeight="1">
      <c r="A499" s="81"/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</row>
    <row r="500" spans="1:26" ht="14.25" customHeight="1">
      <c r="A500" s="81"/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</row>
    <row r="501" spans="1:26" ht="14.25" customHeight="1">
      <c r="A501" s="81"/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</row>
    <row r="502" spans="1:26" ht="14.25" customHeight="1">
      <c r="A502" s="81"/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</row>
    <row r="503" spans="1:26" ht="14.25" customHeight="1">
      <c r="A503" s="81"/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</row>
    <row r="504" spans="1:26" ht="14.25" customHeight="1">
      <c r="A504" s="81"/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</row>
    <row r="505" spans="1:26" ht="14.25" customHeight="1">
      <c r="A505" s="81"/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</row>
    <row r="506" spans="1:26" ht="14.25" customHeight="1">
      <c r="A506" s="81"/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</row>
    <row r="507" spans="1:26" ht="14.25" customHeight="1">
      <c r="A507" s="81"/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</row>
    <row r="508" spans="1:26" ht="14.25" customHeight="1">
      <c r="A508" s="81"/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</row>
    <row r="509" spans="1:26" ht="14.25" customHeight="1">
      <c r="A509" s="81"/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</row>
    <row r="510" spans="1:26" ht="14.25" customHeight="1">
      <c r="A510" s="81"/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</row>
    <row r="511" spans="1:26" ht="14.25" customHeight="1">
      <c r="A511" s="81"/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</row>
    <row r="512" spans="1:26" ht="14.25" customHeight="1">
      <c r="A512" s="81"/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</row>
    <row r="513" spans="1:26" ht="14.25" customHeight="1">
      <c r="A513" s="81"/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</row>
    <row r="514" spans="1:26" ht="14.25" customHeight="1">
      <c r="A514" s="81"/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</row>
    <row r="515" spans="1:26" ht="14.25" customHeight="1">
      <c r="A515" s="81"/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</row>
    <row r="516" spans="1:26" ht="14.25" customHeight="1">
      <c r="A516" s="81"/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</row>
    <row r="517" spans="1:26" ht="14.25" customHeight="1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</row>
    <row r="518" spans="1:26" ht="14.25" customHeight="1">
      <c r="A518" s="81"/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</row>
    <row r="519" spans="1:26" ht="14.25" customHeight="1">
      <c r="A519" s="81"/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</row>
    <row r="520" spans="1:26" ht="14.25" customHeight="1">
      <c r="A520" s="81"/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</row>
    <row r="521" spans="1:26" ht="14.25" customHeight="1">
      <c r="A521" s="81"/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</row>
    <row r="522" spans="1:26" ht="14.25" customHeight="1">
      <c r="A522" s="81"/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</row>
    <row r="523" spans="1:26" ht="14.25" customHeight="1">
      <c r="A523" s="81"/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</row>
    <row r="524" spans="1:26" ht="14.25" customHeight="1">
      <c r="A524" s="81"/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</row>
    <row r="525" spans="1:26" ht="14.25" customHeight="1">
      <c r="A525" s="81"/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</row>
    <row r="526" spans="1:26" ht="14.25" customHeight="1">
      <c r="A526" s="81"/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</row>
    <row r="527" spans="1:26" ht="14.25" customHeight="1">
      <c r="A527" s="81"/>
      <c r="B527" s="81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</row>
    <row r="528" spans="1:26" ht="14.25" customHeight="1">
      <c r="A528" s="81"/>
      <c r="B528" s="81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</row>
    <row r="529" spans="1:26" ht="14.25" customHeight="1">
      <c r="A529" s="81"/>
      <c r="B529" s="81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</row>
    <row r="530" spans="1:26" ht="14.25" customHeight="1">
      <c r="A530" s="81"/>
      <c r="B530" s="81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</row>
    <row r="531" spans="1:26" ht="14.25" customHeight="1">
      <c r="A531" s="81"/>
      <c r="B531" s="81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</row>
    <row r="532" spans="1:26" ht="14.25" customHeight="1">
      <c r="A532" s="81"/>
      <c r="B532" s="81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</row>
    <row r="533" spans="1:26" ht="14.25" customHeight="1">
      <c r="A533" s="81"/>
      <c r="B533" s="81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</row>
    <row r="534" spans="1:26" ht="14.25" customHeight="1">
      <c r="A534" s="81"/>
      <c r="B534" s="81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</row>
    <row r="535" spans="1:26" ht="14.25" customHeight="1">
      <c r="A535" s="81"/>
      <c r="B535" s="81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</row>
    <row r="536" spans="1:26" ht="14.25" customHeight="1">
      <c r="A536" s="81"/>
      <c r="B536" s="81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</row>
    <row r="537" spans="1:26" ht="14.25" customHeight="1">
      <c r="A537" s="81"/>
      <c r="B537" s="81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</row>
    <row r="538" spans="1:26" ht="14.25" customHeight="1">
      <c r="A538" s="81"/>
      <c r="B538" s="81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</row>
    <row r="539" spans="1:26" ht="14.25" customHeight="1">
      <c r="A539" s="81"/>
      <c r="B539" s="81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</row>
    <row r="540" spans="1:26" ht="14.25" customHeight="1">
      <c r="A540" s="81"/>
      <c r="B540" s="81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</row>
    <row r="541" spans="1:26" ht="14.25" customHeight="1">
      <c r="A541" s="81"/>
      <c r="B541" s="81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</row>
    <row r="542" spans="1:26" ht="14.25" customHeight="1">
      <c r="A542" s="81"/>
      <c r="B542" s="81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</row>
    <row r="543" spans="1:26" ht="14.25" customHeight="1">
      <c r="A543" s="81"/>
      <c r="B543" s="81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</row>
    <row r="544" spans="1:26" ht="14.25" customHeight="1">
      <c r="A544" s="81"/>
      <c r="B544" s="81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</row>
    <row r="545" spans="1:26" ht="14.25" customHeight="1">
      <c r="A545" s="81"/>
      <c r="B545" s="81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</row>
    <row r="546" spans="1:26" ht="14.25" customHeight="1">
      <c r="A546" s="81"/>
      <c r="B546" s="81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</row>
    <row r="547" spans="1:26" ht="14.25" customHeight="1">
      <c r="A547" s="81"/>
      <c r="B547" s="81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</row>
    <row r="548" spans="1:26" ht="14.25" customHeight="1">
      <c r="A548" s="81"/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</row>
    <row r="549" spans="1:26" ht="14.25" customHeight="1">
      <c r="A549" s="81"/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</row>
    <row r="550" spans="1:26" ht="14.25" customHeight="1">
      <c r="A550" s="81"/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</row>
    <row r="551" spans="1:26" ht="14.25" customHeight="1">
      <c r="A551" s="81"/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</row>
    <row r="552" spans="1:26" ht="14.25" customHeight="1">
      <c r="A552" s="81"/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</row>
    <row r="553" spans="1:26" ht="14.25" customHeight="1">
      <c r="A553" s="81"/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</row>
    <row r="554" spans="1:26" ht="14.25" customHeight="1">
      <c r="A554" s="81"/>
      <c r="B554" s="81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</row>
    <row r="555" spans="1:26" ht="14.25" customHeight="1">
      <c r="A555" s="81"/>
      <c r="B555" s="81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</row>
    <row r="556" spans="1:26" ht="14.25" customHeight="1">
      <c r="A556" s="81"/>
      <c r="B556" s="81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</row>
    <row r="557" spans="1:26" ht="14.25" customHeight="1">
      <c r="A557" s="81"/>
      <c r="B557" s="81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</row>
    <row r="558" spans="1:26" ht="14.25" customHeight="1">
      <c r="A558" s="81"/>
      <c r="B558" s="81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</row>
    <row r="559" spans="1:26" ht="14.25" customHeight="1">
      <c r="A559" s="81"/>
      <c r="B559" s="81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</row>
    <row r="560" spans="1:26" ht="14.25" customHeight="1">
      <c r="A560" s="81"/>
      <c r="B560" s="81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</row>
    <row r="561" spans="1:26" ht="14.25" customHeight="1">
      <c r="A561" s="81"/>
      <c r="B561" s="81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</row>
    <row r="562" spans="1:26" ht="14.25" customHeight="1">
      <c r="A562" s="81"/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</row>
    <row r="563" spans="1:26" ht="14.25" customHeight="1">
      <c r="A563" s="81"/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</row>
    <row r="564" spans="1:26" ht="14.25" customHeight="1">
      <c r="A564" s="81"/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</row>
    <row r="565" spans="1:26" ht="14.25" customHeight="1">
      <c r="A565" s="81"/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</row>
    <row r="566" spans="1:26" ht="14.25" customHeight="1">
      <c r="A566" s="81"/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</row>
    <row r="567" spans="1:26" ht="14.25" customHeight="1">
      <c r="A567" s="81"/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</row>
    <row r="568" spans="1:26" ht="14.25" customHeight="1">
      <c r="A568" s="81"/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</row>
    <row r="569" spans="1:26" ht="14.25" customHeight="1">
      <c r="A569" s="81"/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</row>
    <row r="570" spans="1:26" ht="14.25" customHeight="1">
      <c r="A570" s="81"/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</row>
    <row r="571" spans="1:26" ht="14.25" customHeight="1">
      <c r="A571" s="81"/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</row>
    <row r="572" spans="1:26" ht="14.25" customHeight="1">
      <c r="A572" s="81"/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</row>
    <row r="573" spans="1:26" ht="14.25" customHeight="1">
      <c r="A573" s="81"/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</row>
    <row r="574" spans="1:26" ht="14.25" customHeight="1">
      <c r="A574" s="81"/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</row>
    <row r="575" spans="1:26" ht="14.25" customHeight="1">
      <c r="A575" s="81"/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</row>
    <row r="576" spans="1:26" ht="14.25" customHeight="1">
      <c r="A576" s="81"/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</row>
    <row r="577" spans="1:26" ht="14.25" customHeight="1">
      <c r="A577" s="81"/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</row>
    <row r="578" spans="1:26" ht="14.25" customHeight="1">
      <c r="A578" s="81"/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</row>
    <row r="579" spans="1:26" ht="14.25" customHeight="1">
      <c r="A579" s="81"/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</row>
    <row r="580" spans="1:26" ht="14.25" customHeight="1">
      <c r="A580" s="81"/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</row>
    <row r="581" spans="1:26" ht="14.25" customHeight="1">
      <c r="A581" s="81"/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</row>
    <row r="582" spans="1:26" ht="14.25" customHeight="1">
      <c r="A582" s="81"/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</row>
    <row r="583" spans="1:26" ht="14.25" customHeight="1">
      <c r="A583" s="81"/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</row>
    <row r="584" spans="1:26" ht="14.25" customHeight="1">
      <c r="A584" s="81"/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</row>
    <row r="585" spans="1:26" ht="14.25" customHeight="1">
      <c r="A585" s="81"/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</row>
    <row r="586" spans="1:26" ht="14.25" customHeight="1">
      <c r="A586" s="81"/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</row>
    <row r="587" spans="1:26" ht="14.25" customHeight="1">
      <c r="A587" s="81"/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</row>
    <row r="588" spans="1:26" ht="14.25" customHeight="1">
      <c r="A588" s="81"/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</row>
    <row r="589" spans="1:26" ht="14.25" customHeight="1">
      <c r="A589" s="81"/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</row>
    <row r="590" spans="1:26" ht="14.25" customHeight="1">
      <c r="A590" s="81"/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</row>
    <row r="591" spans="1:26" ht="14.25" customHeight="1">
      <c r="A591" s="81"/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</row>
    <row r="592" spans="1:26" ht="14.25" customHeight="1">
      <c r="A592" s="81"/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</row>
    <row r="593" spans="1:26" ht="14.25" customHeight="1">
      <c r="A593" s="81"/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</row>
    <row r="594" spans="1:26" ht="14.25" customHeight="1">
      <c r="A594" s="81"/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</row>
    <row r="595" spans="1:26" ht="14.25" customHeight="1">
      <c r="A595" s="81"/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</row>
    <row r="596" spans="1:26" ht="14.25" customHeight="1">
      <c r="A596" s="81"/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</row>
    <row r="597" spans="1:26" ht="14.25" customHeight="1">
      <c r="A597" s="81"/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</row>
    <row r="598" spans="1:26" ht="14.25" customHeight="1">
      <c r="A598" s="81"/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</row>
    <row r="599" spans="1:26" ht="14.25" customHeight="1">
      <c r="A599" s="81"/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</row>
    <row r="600" spans="1:26" ht="14.25" customHeight="1">
      <c r="A600" s="81"/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</row>
    <row r="601" spans="1:26" ht="14.25" customHeight="1">
      <c r="A601" s="81"/>
      <c r="B601" s="81"/>
      <c r="C601" s="81"/>
      <c r="D601" s="81"/>
      <c r="E601" s="81"/>
      <c r="F601" s="81"/>
      <c r="G601" s="81"/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</row>
    <row r="602" spans="1:26" ht="14.25" customHeight="1">
      <c r="A602" s="81"/>
      <c r="B602" s="81"/>
      <c r="C602" s="81"/>
      <c r="D602" s="81"/>
      <c r="E602" s="81"/>
      <c r="F602" s="81"/>
      <c r="G602" s="81"/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</row>
    <row r="603" spans="1:26" ht="14.25" customHeight="1">
      <c r="A603" s="81"/>
      <c r="B603" s="81"/>
      <c r="C603" s="81"/>
      <c r="D603" s="81"/>
      <c r="E603" s="81"/>
      <c r="F603" s="81"/>
      <c r="G603" s="81"/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  <c r="X603" s="81"/>
      <c r="Y603" s="81"/>
      <c r="Z603" s="81"/>
    </row>
    <row r="604" spans="1:26" ht="14.25" customHeight="1">
      <c r="A604" s="81"/>
      <c r="B604" s="81"/>
      <c r="C604" s="81"/>
      <c r="D604" s="81"/>
      <c r="E604" s="81"/>
      <c r="F604" s="81"/>
      <c r="G604" s="81"/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  <c r="X604" s="81"/>
      <c r="Y604" s="81"/>
      <c r="Z604" s="81"/>
    </row>
    <row r="605" spans="1:26" ht="14.25" customHeight="1">
      <c r="A605" s="81"/>
      <c r="B605" s="81"/>
      <c r="C605" s="81"/>
      <c r="D605" s="81"/>
      <c r="E605" s="81"/>
      <c r="F605" s="81"/>
      <c r="G605" s="81"/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  <c r="X605" s="81"/>
      <c r="Y605" s="81"/>
      <c r="Z605" s="81"/>
    </row>
    <row r="606" spans="1:26" ht="14.25" customHeight="1">
      <c r="A606" s="81"/>
      <c r="B606" s="81"/>
      <c r="C606" s="81"/>
      <c r="D606" s="81"/>
      <c r="E606" s="81"/>
      <c r="F606" s="81"/>
      <c r="G606" s="81"/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  <c r="X606" s="81"/>
      <c r="Y606" s="81"/>
      <c r="Z606" s="81"/>
    </row>
    <row r="607" spans="1:26" ht="14.25" customHeight="1">
      <c r="A607" s="81"/>
      <c r="B607" s="81"/>
      <c r="C607" s="81"/>
      <c r="D607" s="81"/>
      <c r="E607" s="81"/>
      <c r="F607" s="81"/>
      <c r="G607" s="81"/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  <c r="X607" s="81"/>
      <c r="Y607" s="81"/>
      <c r="Z607" s="81"/>
    </row>
    <row r="608" spans="1:26" ht="14.25" customHeight="1">
      <c r="A608" s="81"/>
      <c r="B608" s="81"/>
      <c r="C608" s="81"/>
      <c r="D608" s="81"/>
      <c r="E608" s="81"/>
      <c r="F608" s="81"/>
      <c r="G608" s="81"/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  <c r="X608" s="81"/>
      <c r="Y608" s="81"/>
      <c r="Z608" s="81"/>
    </row>
    <row r="609" spans="1:26" ht="14.25" customHeight="1">
      <c r="A609" s="81"/>
      <c r="B609" s="81"/>
      <c r="C609" s="81"/>
      <c r="D609" s="81"/>
      <c r="E609" s="81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</row>
    <row r="610" spans="1:26" ht="14.25" customHeight="1">
      <c r="A610" s="81"/>
      <c r="B610" s="81"/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  <c r="X610" s="81"/>
      <c r="Y610" s="81"/>
      <c r="Z610" s="81"/>
    </row>
    <row r="611" spans="1:26" ht="14.25" customHeight="1">
      <c r="A611" s="81"/>
      <c r="B611" s="81"/>
      <c r="C611" s="81"/>
      <c r="D611" s="81"/>
      <c r="E611" s="81"/>
      <c r="F611" s="81"/>
      <c r="G611" s="81"/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  <c r="X611" s="81"/>
      <c r="Y611" s="81"/>
      <c r="Z611" s="81"/>
    </row>
    <row r="612" spans="1:26" ht="14.25" customHeight="1">
      <c r="A612" s="81"/>
      <c r="B612" s="81"/>
      <c r="C612" s="81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  <c r="X612" s="81"/>
      <c r="Y612" s="81"/>
      <c r="Z612" s="81"/>
    </row>
    <row r="613" spans="1:26" ht="14.25" customHeight="1">
      <c r="A613" s="81"/>
      <c r="B613" s="81"/>
      <c r="C613" s="81"/>
      <c r="D613" s="81"/>
      <c r="E613" s="81"/>
      <c r="F613" s="81"/>
      <c r="G613" s="81"/>
      <c r="H613" s="81"/>
      <c r="I613" s="81"/>
      <c r="J613" s="81"/>
      <c r="K613" s="81"/>
      <c r="L613" s="81"/>
      <c r="M613" s="81"/>
      <c r="N613" s="81"/>
      <c r="O613" s="81"/>
      <c r="P613" s="81"/>
      <c r="Q613" s="81"/>
      <c r="R613" s="81"/>
      <c r="S613" s="81"/>
      <c r="T613" s="81"/>
      <c r="U613" s="81"/>
      <c r="V613" s="81"/>
      <c r="W613" s="81"/>
      <c r="X613" s="81"/>
      <c r="Y613" s="81"/>
      <c r="Z613" s="81"/>
    </row>
    <row r="614" spans="1:26" ht="14.25" customHeight="1">
      <c r="A614" s="81"/>
      <c r="B614" s="81"/>
      <c r="C614" s="81"/>
      <c r="D614" s="81"/>
      <c r="E614" s="81"/>
      <c r="F614" s="81"/>
      <c r="G614" s="81"/>
      <c r="H614" s="81"/>
      <c r="I614" s="81"/>
      <c r="J614" s="81"/>
      <c r="K614" s="81"/>
      <c r="L614" s="81"/>
      <c r="M614" s="81"/>
      <c r="N614" s="81"/>
      <c r="O614" s="81"/>
      <c r="P614" s="81"/>
      <c r="Q614" s="81"/>
      <c r="R614" s="81"/>
      <c r="S614" s="81"/>
      <c r="T614" s="81"/>
      <c r="U614" s="81"/>
      <c r="V614" s="81"/>
      <c r="W614" s="81"/>
      <c r="X614" s="81"/>
      <c r="Y614" s="81"/>
      <c r="Z614" s="81"/>
    </row>
    <row r="615" spans="1:26" ht="14.25" customHeight="1">
      <c r="A615" s="81"/>
      <c r="B615" s="81"/>
      <c r="C615" s="81"/>
      <c r="D615" s="81"/>
      <c r="E615" s="81"/>
      <c r="F615" s="81"/>
      <c r="G615" s="81"/>
      <c r="H615" s="81"/>
      <c r="I615" s="81"/>
      <c r="J615" s="81"/>
      <c r="K615" s="81"/>
      <c r="L615" s="81"/>
      <c r="M615" s="81"/>
      <c r="N615" s="81"/>
      <c r="O615" s="81"/>
      <c r="P615" s="81"/>
      <c r="Q615" s="81"/>
      <c r="R615" s="81"/>
      <c r="S615" s="81"/>
      <c r="T615" s="81"/>
      <c r="U615" s="81"/>
      <c r="V615" s="81"/>
      <c r="W615" s="81"/>
      <c r="X615" s="81"/>
      <c r="Y615" s="81"/>
      <c r="Z615" s="81"/>
    </row>
    <row r="616" spans="1:26" ht="14.25" customHeight="1">
      <c r="A616" s="81"/>
      <c r="B616" s="81"/>
      <c r="C616" s="81"/>
      <c r="D616" s="81"/>
      <c r="E616" s="81"/>
      <c r="F616" s="81"/>
      <c r="G616" s="81"/>
      <c r="H616" s="81"/>
      <c r="I616" s="81"/>
      <c r="J616" s="81"/>
      <c r="K616" s="81"/>
      <c r="L616" s="81"/>
      <c r="M616" s="81"/>
      <c r="N616" s="81"/>
      <c r="O616" s="81"/>
      <c r="P616" s="81"/>
      <c r="Q616" s="81"/>
      <c r="R616" s="81"/>
      <c r="S616" s="81"/>
      <c r="T616" s="81"/>
      <c r="U616" s="81"/>
      <c r="V616" s="81"/>
      <c r="W616" s="81"/>
      <c r="X616" s="81"/>
      <c r="Y616" s="81"/>
      <c r="Z616" s="81"/>
    </row>
    <row r="617" spans="1:26" ht="14.25" customHeight="1">
      <c r="A617" s="81"/>
      <c r="B617" s="81"/>
      <c r="C617" s="81"/>
      <c r="D617" s="81"/>
      <c r="E617" s="81"/>
      <c r="F617" s="81"/>
      <c r="G617" s="81"/>
      <c r="H617" s="81"/>
      <c r="I617" s="81"/>
      <c r="J617" s="81"/>
      <c r="K617" s="81"/>
      <c r="L617" s="81"/>
      <c r="M617" s="81"/>
      <c r="N617" s="81"/>
      <c r="O617" s="81"/>
      <c r="P617" s="81"/>
      <c r="Q617" s="81"/>
      <c r="R617" s="81"/>
      <c r="S617" s="81"/>
      <c r="T617" s="81"/>
      <c r="U617" s="81"/>
      <c r="V617" s="81"/>
      <c r="W617" s="81"/>
      <c r="X617" s="81"/>
      <c r="Y617" s="81"/>
      <c r="Z617" s="81"/>
    </row>
    <row r="618" spans="1:26" ht="14.25" customHeight="1">
      <c r="A618" s="81"/>
      <c r="B618" s="81"/>
      <c r="C618" s="81"/>
      <c r="D618" s="81"/>
      <c r="E618" s="81"/>
      <c r="F618" s="81"/>
      <c r="G618" s="81"/>
      <c r="H618" s="81"/>
      <c r="I618" s="81"/>
      <c r="J618" s="81"/>
      <c r="K618" s="81"/>
      <c r="L618" s="81"/>
      <c r="M618" s="81"/>
      <c r="N618" s="81"/>
      <c r="O618" s="81"/>
      <c r="P618" s="81"/>
      <c r="Q618" s="81"/>
      <c r="R618" s="81"/>
      <c r="S618" s="81"/>
      <c r="T618" s="81"/>
      <c r="U618" s="81"/>
      <c r="V618" s="81"/>
      <c r="W618" s="81"/>
      <c r="X618" s="81"/>
      <c r="Y618" s="81"/>
      <c r="Z618" s="81"/>
    </row>
    <row r="619" spans="1:26" ht="14.25" customHeight="1">
      <c r="A619" s="81"/>
      <c r="B619" s="81"/>
      <c r="C619" s="81"/>
      <c r="D619" s="81"/>
      <c r="E619" s="81"/>
      <c r="F619" s="81"/>
      <c r="G619" s="81"/>
      <c r="H619" s="81"/>
      <c r="I619" s="81"/>
      <c r="J619" s="81"/>
      <c r="K619" s="81"/>
      <c r="L619" s="81"/>
      <c r="M619" s="81"/>
      <c r="N619" s="81"/>
      <c r="O619" s="81"/>
      <c r="P619" s="81"/>
      <c r="Q619" s="81"/>
      <c r="R619" s="81"/>
      <c r="S619" s="81"/>
      <c r="T619" s="81"/>
      <c r="U619" s="81"/>
      <c r="V619" s="81"/>
      <c r="W619" s="81"/>
      <c r="X619" s="81"/>
      <c r="Y619" s="81"/>
      <c r="Z619" s="81"/>
    </row>
    <row r="620" spans="1:26" ht="14.25" customHeight="1">
      <c r="A620" s="81"/>
      <c r="B620" s="81"/>
      <c r="C620" s="81"/>
      <c r="D620" s="81"/>
      <c r="E620" s="81"/>
      <c r="F620" s="81"/>
      <c r="G620" s="81"/>
      <c r="H620" s="81"/>
      <c r="I620" s="81"/>
      <c r="J620" s="81"/>
      <c r="K620" s="81"/>
      <c r="L620" s="81"/>
      <c r="M620" s="81"/>
      <c r="N620" s="81"/>
      <c r="O620" s="81"/>
      <c r="P620" s="81"/>
      <c r="Q620" s="81"/>
      <c r="R620" s="81"/>
      <c r="S620" s="81"/>
      <c r="T620" s="81"/>
      <c r="U620" s="81"/>
      <c r="V620" s="81"/>
      <c r="W620" s="81"/>
      <c r="X620" s="81"/>
      <c r="Y620" s="81"/>
      <c r="Z620" s="81"/>
    </row>
    <row r="621" spans="1:26" ht="14.25" customHeight="1">
      <c r="A621" s="81"/>
      <c r="B621" s="81"/>
      <c r="C621" s="81"/>
      <c r="D621" s="81"/>
      <c r="E621" s="81"/>
      <c r="F621" s="81"/>
      <c r="G621" s="81"/>
      <c r="H621" s="81"/>
      <c r="I621" s="81"/>
      <c r="J621" s="81"/>
      <c r="K621" s="81"/>
      <c r="L621" s="81"/>
      <c r="M621" s="81"/>
      <c r="N621" s="81"/>
      <c r="O621" s="81"/>
      <c r="P621" s="81"/>
      <c r="Q621" s="81"/>
      <c r="R621" s="81"/>
      <c r="S621" s="81"/>
      <c r="T621" s="81"/>
      <c r="U621" s="81"/>
      <c r="V621" s="81"/>
      <c r="W621" s="81"/>
      <c r="X621" s="81"/>
      <c r="Y621" s="81"/>
      <c r="Z621" s="81"/>
    </row>
    <row r="622" spans="1:26" ht="14.25" customHeight="1">
      <c r="A622" s="81"/>
      <c r="B622" s="81"/>
      <c r="C622" s="81"/>
      <c r="D622" s="81"/>
      <c r="E622" s="81"/>
      <c r="F622" s="81"/>
      <c r="G622" s="81"/>
      <c r="H622" s="81"/>
      <c r="I622" s="81"/>
      <c r="J622" s="81"/>
      <c r="K622" s="81"/>
      <c r="L622" s="81"/>
      <c r="M622" s="81"/>
      <c r="N622" s="81"/>
      <c r="O622" s="81"/>
      <c r="P622" s="81"/>
      <c r="Q622" s="81"/>
      <c r="R622" s="81"/>
      <c r="S622" s="81"/>
      <c r="T622" s="81"/>
      <c r="U622" s="81"/>
      <c r="V622" s="81"/>
      <c r="W622" s="81"/>
      <c r="X622" s="81"/>
      <c r="Y622" s="81"/>
      <c r="Z622" s="81"/>
    </row>
    <row r="623" spans="1:26" ht="14.25" customHeight="1">
      <c r="A623" s="81"/>
      <c r="B623" s="81"/>
      <c r="C623" s="81"/>
      <c r="D623" s="81"/>
      <c r="E623" s="81"/>
      <c r="F623" s="81"/>
      <c r="G623" s="81"/>
      <c r="H623" s="81"/>
      <c r="I623" s="81"/>
      <c r="J623" s="81"/>
      <c r="K623" s="81"/>
      <c r="L623" s="81"/>
      <c r="M623" s="81"/>
      <c r="N623" s="81"/>
      <c r="O623" s="81"/>
      <c r="P623" s="81"/>
      <c r="Q623" s="81"/>
      <c r="R623" s="81"/>
      <c r="S623" s="81"/>
      <c r="T623" s="81"/>
      <c r="U623" s="81"/>
      <c r="V623" s="81"/>
      <c r="W623" s="81"/>
      <c r="X623" s="81"/>
      <c r="Y623" s="81"/>
      <c r="Z623" s="81"/>
    </row>
    <row r="624" spans="1:26" ht="14.25" customHeight="1">
      <c r="A624" s="81"/>
      <c r="B624" s="81"/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</row>
    <row r="625" spans="1:26" ht="14.25" customHeight="1">
      <c r="A625" s="81"/>
      <c r="B625" s="81"/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</row>
    <row r="626" spans="1:26" ht="14.25" customHeight="1">
      <c r="A626" s="81"/>
      <c r="B626" s="81"/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</row>
    <row r="627" spans="1:26" ht="14.25" customHeight="1">
      <c r="A627" s="81"/>
      <c r="B627" s="81"/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</row>
    <row r="628" spans="1:26" ht="14.25" customHeight="1">
      <c r="A628" s="81"/>
      <c r="B628" s="81"/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</row>
    <row r="629" spans="1:26" ht="14.25" customHeight="1">
      <c r="A629" s="81"/>
      <c r="B629" s="81"/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</row>
    <row r="630" spans="1:26" ht="14.25" customHeight="1">
      <c r="A630" s="81"/>
      <c r="B630" s="81"/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</row>
    <row r="631" spans="1:26" ht="14.25" customHeight="1">
      <c r="A631" s="81"/>
      <c r="B631" s="81"/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</row>
    <row r="632" spans="1:26" ht="14.25" customHeight="1">
      <c r="A632" s="81"/>
      <c r="B632" s="81"/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</row>
    <row r="633" spans="1:26" ht="14.25" customHeight="1">
      <c r="A633" s="81"/>
      <c r="B633" s="81"/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</row>
    <row r="634" spans="1:26" ht="14.25" customHeight="1">
      <c r="A634" s="81"/>
      <c r="B634" s="81"/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</row>
    <row r="635" spans="1:26" ht="14.25" customHeight="1">
      <c r="A635" s="81"/>
      <c r="B635" s="81"/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</row>
    <row r="636" spans="1:26" ht="14.25" customHeight="1">
      <c r="A636" s="81"/>
      <c r="B636" s="81"/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</row>
    <row r="637" spans="1:26" ht="14.25" customHeight="1">
      <c r="A637" s="81"/>
      <c r="B637" s="81"/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</row>
    <row r="638" spans="1:26" ht="14.25" customHeight="1">
      <c r="A638" s="81"/>
      <c r="B638" s="81"/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</row>
    <row r="639" spans="1:26" ht="14.25" customHeight="1">
      <c r="A639" s="81"/>
      <c r="B639" s="81"/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</row>
    <row r="640" spans="1:26" ht="14.25" customHeight="1">
      <c r="A640" s="81"/>
      <c r="B640" s="81"/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</row>
    <row r="641" spans="1:26" ht="14.25" customHeight="1">
      <c r="A641" s="81"/>
      <c r="B641" s="81"/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</row>
    <row r="642" spans="1:26" ht="14.25" customHeight="1">
      <c r="A642" s="81"/>
      <c r="B642" s="81"/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</row>
    <row r="643" spans="1:26" ht="14.25" customHeight="1">
      <c r="A643" s="81"/>
      <c r="B643" s="81"/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</row>
    <row r="644" spans="1:26" ht="14.25" customHeight="1">
      <c r="A644" s="81"/>
      <c r="B644" s="81"/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</row>
    <row r="645" spans="1:26" ht="14.25" customHeight="1">
      <c r="A645" s="81"/>
      <c r="B645" s="81"/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</row>
    <row r="646" spans="1:26" ht="14.25" customHeight="1">
      <c r="A646" s="81"/>
      <c r="B646" s="81"/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</row>
    <row r="647" spans="1:26" ht="14.25" customHeight="1">
      <c r="A647" s="81"/>
      <c r="B647" s="81"/>
      <c r="C647" s="81"/>
      <c r="D647" s="81"/>
      <c r="E647" s="81"/>
      <c r="F647" s="81"/>
      <c r="G647" s="81"/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1"/>
      <c r="W647" s="81"/>
      <c r="X647" s="81"/>
      <c r="Y647" s="81"/>
      <c r="Z647" s="81"/>
    </row>
    <row r="648" spans="1:26" ht="14.25" customHeight="1">
      <c r="A648" s="81"/>
      <c r="B648" s="81"/>
      <c r="C648" s="81"/>
      <c r="D648" s="81"/>
      <c r="E648" s="81"/>
      <c r="F648" s="81"/>
      <c r="G648" s="81"/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1"/>
      <c r="W648" s="81"/>
      <c r="X648" s="81"/>
      <c r="Y648" s="81"/>
      <c r="Z648" s="81"/>
    </row>
    <row r="649" spans="1:26" ht="14.25" customHeight="1">
      <c r="A649" s="81"/>
      <c r="B649" s="81"/>
      <c r="C649" s="81"/>
      <c r="D649" s="81"/>
      <c r="E649" s="81"/>
      <c r="F649" s="81"/>
      <c r="G649" s="81"/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1"/>
      <c r="W649" s="81"/>
      <c r="X649" s="81"/>
      <c r="Y649" s="81"/>
      <c r="Z649" s="81"/>
    </row>
    <row r="650" spans="1:26" ht="14.25" customHeight="1">
      <c r="A650" s="81"/>
      <c r="B650" s="81"/>
      <c r="C650" s="81"/>
      <c r="D650" s="81"/>
      <c r="E650" s="81"/>
      <c r="F650" s="81"/>
      <c r="G650" s="81"/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1"/>
      <c r="W650" s="81"/>
      <c r="X650" s="81"/>
      <c r="Y650" s="81"/>
      <c r="Z650" s="81"/>
    </row>
    <row r="651" spans="1:26" ht="14.25" customHeight="1">
      <c r="A651" s="81"/>
      <c r="B651" s="81"/>
      <c r="C651" s="81"/>
      <c r="D651" s="81"/>
      <c r="E651" s="81"/>
      <c r="F651" s="81"/>
      <c r="G651" s="81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1"/>
      <c r="W651" s="81"/>
      <c r="X651" s="81"/>
      <c r="Y651" s="81"/>
      <c r="Z651" s="81"/>
    </row>
    <row r="652" spans="1:26" ht="14.25" customHeight="1">
      <c r="A652" s="81"/>
      <c r="B652" s="81"/>
      <c r="C652" s="81"/>
      <c r="D652" s="81"/>
      <c r="E652" s="81"/>
      <c r="F652" s="81"/>
      <c r="G652" s="81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1"/>
      <c r="W652" s="81"/>
      <c r="X652" s="81"/>
      <c r="Y652" s="81"/>
      <c r="Z652" s="81"/>
    </row>
    <row r="653" spans="1:26" ht="14.25" customHeight="1">
      <c r="A653" s="81"/>
      <c r="B653" s="81"/>
      <c r="C653" s="81"/>
      <c r="D653" s="81"/>
      <c r="E653" s="81"/>
      <c r="F653" s="81"/>
      <c r="G653" s="81"/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1"/>
      <c r="W653" s="81"/>
      <c r="X653" s="81"/>
      <c r="Y653" s="81"/>
      <c r="Z653" s="81"/>
    </row>
    <row r="654" spans="1:26" ht="14.25" customHeight="1">
      <c r="A654" s="81"/>
      <c r="B654" s="81"/>
      <c r="C654" s="81"/>
      <c r="D654" s="81"/>
      <c r="E654" s="81"/>
      <c r="F654" s="81"/>
      <c r="G654" s="81"/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1"/>
      <c r="W654" s="81"/>
      <c r="X654" s="81"/>
      <c r="Y654" s="81"/>
      <c r="Z654" s="81"/>
    </row>
    <row r="655" spans="1:26" ht="14.25" customHeight="1">
      <c r="A655" s="81"/>
      <c r="B655" s="81"/>
      <c r="C655" s="81"/>
      <c r="D655" s="81"/>
      <c r="E655" s="81"/>
      <c r="F655" s="81"/>
      <c r="G655" s="81"/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1"/>
      <c r="W655" s="81"/>
      <c r="X655" s="81"/>
      <c r="Y655" s="81"/>
      <c r="Z655" s="81"/>
    </row>
    <row r="656" spans="1:26" ht="14.25" customHeight="1">
      <c r="A656" s="81"/>
      <c r="B656" s="81"/>
      <c r="C656" s="81"/>
      <c r="D656" s="81"/>
      <c r="E656" s="81"/>
      <c r="F656" s="81"/>
      <c r="G656" s="81"/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1"/>
      <c r="W656" s="81"/>
      <c r="X656" s="81"/>
      <c r="Y656" s="81"/>
      <c r="Z656" s="81"/>
    </row>
    <row r="657" spans="1:26" ht="14.25" customHeight="1">
      <c r="A657" s="81"/>
      <c r="B657" s="81"/>
      <c r="C657" s="81"/>
      <c r="D657" s="81"/>
      <c r="E657" s="81"/>
      <c r="F657" s="81"/>
      <c r="G657" s="81"/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1"/>
      <c r="W657" s="81"/>
      <c r="X657" s="81"/>
      <c r="Y657" s="81"/>
      <c r="Z657" s="81"/>
    </row>
    <row r="658" spans="1:26" ht="14.25" customHeight="1">
      <c r="A658" s="81"/>
      <c r="B658" s="81"/>
      <c r="C658" s="81"/>
      <c r="D658" s="81"/>
      <c r="E658" s="81"/>
      <c r="F658" s="81"/>
      <c r="G658" s="81"/>
      <c r="H658" s="81"/>
      <c r="I658" s="81"/>
      <c r="J658" s="81"/>
      <c r="K658" s="81"/>
      <c r="L658" s="81"/>
      <c r="M658" s="81"/>
      <c r="N658" s="81"/>
      <c r="O658" s="81"/>
      <c r="P658" s="81"/>
      <c r="Q658" s="81"/>
      <c r="R658" s="81"/>
      <c r="S658" s="81"/>
      <c r="T658" s="81"/>
      <c r="U658" s="81"/>
      <c r="V658" s="81"/>
      <c r="W658" s="81"/>
      <c r="X658" s="81"/>
      <c r="Y658" s="81"/>
      <c r="Z658" s="81"/>
    </row>
    <row r="659" spans="1:26" ht="14.25" customHeight="1">
      <c r="A659" s="81"/>
      <c r="B659" s="81"/>
      <c r="C659" s="81"/>
      <c r="D659" s="81"/>
      <c r="E659" s="81"/>
      <c r="F659" s="81"/>
      <c r="G659" s="81"/>
      <c r="H659" s="81"/>
      <c r="I659" s="81"/>
      <c r="J659" s="81"/>
      <c r="K659" s="81"/>
      <c r="L659" s="81"/>
      <c r="M659" s="81"/>
      <c r="N659" s="81"/>
      <c r="O659" s="81"/>
      <c r="P659" s="81"/>
      <c r="Q659" s="81"/>
      <c r="R659" s="81"/>
      <c r="S659" s="81"/>
      <c r="T659" s="81"/>
      <c r="U659" s="81"/>
      <c r="V659" s="81"/>
      <c r="W659" s="81"/>
      <c r="X659" s="81"/>
      <c r="Y659" s="81"/>
      <c r="Z659" s="81"/>
    </row>
    <row r="660" spans="1:26" ht="14.25" customHeight="1">
      <c r="A660" s="81"/>
      <c r="B660" s="81"/>
      <c r="C660" s="81"/>
      <c r="D660" s="81"/>
      <c r="E660" s="81"/>
      <c r="F660" s="81"/>
      <c r="G660" s="81"/>
      <c r="H660" s="81"/>
      <c r="I660" s="81"/>
      <c r="J660" s="81"/>
      <c r="K660" s="81"/>
      <c r="L660" s="81"/>
      <c r="M660" s="81"/>
      <c r="N660" s="81"/>
      <c r="O660" s="81"/>
      <c r="P660" s="81"/>
      <c r="Q660" s="81"/>
      <c r="R660" s="81"/>
      <c r="S660" s="81"/>
      <c r="T660" s="81"/>
      <c r="U660" s="81"/>
      <c r="V660" s="81"/>
      <c r="W660" s="81"/>
      <c r="X660" s="81"/>
      <c r="Y660" s="81"/>
      <c r="Z660" s="81"/>
    </row>
    <row r="661" spans="1:26" ht="14.25" customHeight="1">
      <c r="A661" s="81"/>
      <c r="B661" s="81"/>
      <c r="C661" s="81"/>
      <c r="D661" s="81"/>
      <c r="E661" s="81"/>
      <c r="F661" s="81"/>
      <c r="G661" s="81"/>
      <c r="H661" s="81"/>
      <c r="I661" s="81"/>
      <c r="J661" s="81"/>
      <c r="K661" s="81"/>
      <c r="L661" s="81"/>
      <c r="M661" s="81"/>
      <c r="N661" s="81"/>
      <c r="O661" s="81"/>
      <c r="P661" s="81"/>
      <c r="Q661" s="81"/>
      <c r="R661" s="81"/>
      <c r="S661" s="81"/>
      <c r="T661" s="81"/>
      <c r="U661" s="81"/>
      <c r="V661" s="81"/>
      <c r="W661" s="81"/>
      <c r="X661" s="81"/>
      <c r="Y661" s="81"/>
      <c r="Z661" s="81"/>
    </row>
    <row r="662" spans="1:26" ht="14.25" customHeight="1">
      <c r="A662" s="81"/>
      <c r="B662" s="81"/>
      <c r="C662" s="81"/>
      <c r="D662" s="81"/>
      <c r="E662" s="81"/>
      <c r="F662" s="81"/>
      <c r="G662" s="81"/>
      <c r="H662" s="81"/>
      <c r="I662" s="81"/>
      <c r="J662" s="81"/>
      <c r="K662" s="81"/>
      <c r="L662" s="81"/>
      <c r="M662" s="81"/>
      <c r="N662" s="81"/>
      <c r="O662" s="81"/>
      <c r="P662" s="81"/>
      <c r="Q662" s="81"/>
      <c r="R662" s="81"/>
      <c r="S662" s="81"/>
      <c r="T662" s="81"/>
      <c r="U662" s="81"/>
      <c r="V662" s="81"/>
      <c r="W662" s="81"/>
      <c r="X662" s="81"/>
      <c r="Y662" s="81"/>
      <c r="Z662" s="81"/>
    </row>
    <row r="663" spans="1:26" ht="14.25" customHeight="1">
      <c r="A663" s="81"/>
      <c r="B663" s="81"/>
      <c r="C663" s="81"/>
      <c r="D663" s="81"/>
      <c r="E663" s="81"/>
      <c r="F663" s="81"/>
      <c r="G663" s="81"/>
      <c r="H663" s="81"/>
      <c r="I663" s="81"/>
      <c r="J663" s="81"/>
      <c r="K663" s="81"/>
      <c r="L663" s="81"/>
      <c r="M663" s="81"/>
      <c r="N663" s="81"/>
      <c r="O663" s="81"/>
      <c r="P663" s="81"/>
      <c r="Q663" s="81"/>
      <c r="R663" s="81"/>
      <c r="S663" s="81"/>
      <c r="T663" s="81"/>
      <c r="U663" s="81"/>
      <c r="V663" s="81"/>
      <c r="W663" s="81"/>
      <c r="X663" s="81"/>
      <c r="Y663" s="81"/>
      <c r="Z663" s="81"/>
    </row>
    <row r="664" spans="1:26" ht="14.25" customHeight="1">
      <c r="A664" s="81"/>
      <c r="B664" s="81"/>
      <c r="C664" s="81"/>
      <c r="D664" s="81"/>
      <c r="E664" s="81"/>
      <c r="F664" s="81"/>
      <c r="G664" s="81"/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/>
      <c r="S664" s="81"/>
      <c r="T664" s="81"/>
      <c r="U664" s="81"/>
      <c r="V664" s="81"/>
      <c r="W664" s="81"/>
      <c r="X664" s="81"/>
      <c r="Y664" s="81"/>
      <c r="Z664" s="81"/>
    </row>
    <row r="665" spans="1:26" ht="14.25" customHeight="1">
      <c r="A665" s="81"/>
      <c r="B665" s="81"/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1"/>
      <c r="W665" s="81"/>
      <c r="X665" s="81"/>
      <c r="Y665" s="81"/>
      <c r="Z665" s="81"/>
    </row>
    <row r="666" spans="1:26" ht="14.25" customHeight="1">
      <c r="A666" s="81"/>
      <c r="B666" s="81"/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1"/>
      <c r="W666" s="81"/>
      <c r="X666" s="81"/>
      <c r="Y666" s="81"/>
      <c r="Z666" s="81"/>
    </row>
    <row r="667" spans="1:26" ht="14.25" customHeight="1">
      <c r="A667" s="81"/>
      <c r="B667" s="81"/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1"/>
      <c r="W667" s="81"/>
      <c r="X667" s="81"/>
      <c r="Y667" s="81"/>
      <c r="Z667" s="81"/>
    </row>
    <row r="668" spans="1:26" ht="14.25" customHeight="1">
      <c r="A668" s="81"/>
      <c r="B668" s="81"/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1"/>
      <c r="W668" s="81"/>
      <c r="X668" s="81"/>
      <c r="Y668" s="81"/>
      <c r="Z668" s="81"/>
    </row>
    <row r="669" spans="1:26" ht="14.25" customHeight="1">
      <c r="A669" s="81"/>
      <c r="B669" s="81"/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1"/>
      <c r="W669" s="81"/>
      <c r="X669" s="81"/>
      <c r="Y669" s="81"/>
      <c r="Z669" s="81"/>
    </row>
    <row r="670" spans="1:26" ht="14.25" customHeight="1">
      <c r="A670" s="81"/>
      <c r="B670" s="81"/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</row>
    <row r="671" spans="1:26" ht="14.25" customHeight="1">
      <c r="A671" s="81"/>
      <c r="B671" s="81"/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</row>
    <row r="672" spans="1:26" ht="14.25" customHeight="1">
      <c r="A672" s="81"/>
      <c r="B672" s="81"/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</row>
    <row r="673" spans="1:26" ht="14.25" customHeight="1">
      <c r="A673" s="81"/>
      <c r="B673" s="81"/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</row>
    <row r="674" spans="1:26" ht="14.25" customHeight="1">
      <c r="A674" s="81"/>
      <c r="B674" s="81"/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</row>
    <row r="675" spans="1:26" ht="14.25" customHeight="1">
      <c r="A675" s="81"/>
      <c r="B675" s="81"/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</row>
    <row r="676" spans="1:26" ht="14.25" customHeight="1">
      <c r="A676" s="81"/>
      <c r="B676" s="81"/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</row>
    <row r="677" spans="1:26" ht="14.25" customHeight="1">
      <c r="A677" s="81"/>
      <c r="B677" s="81"/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</row>
    <row r="678" spans="1:26" ht="14.25" customHeight="1">
      <c r="A678" s="81"/>
      <c r="B678" s="81"/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</row>
    <row r="679" spans="1:26" ht="14.25" customHeight="1">
      <c r="A679" s="81"/>
      <c r="B679" s="81"/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</row>
    <row r="680" spans="1:26" ht="14.25" customHeight="1">
      <c r="A680" s="81"/>
      <c r="B680" s="81"/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</row>
    <row r="681" spans="1:26" ht="14.25" customHeight="1">
      <c r="A681" s="81"/>
      <c r="B681" s="81"/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</row>
    <row r="682" spans="1:26" ht="14.25" customHeight="1">
      <c r="A682" s="81"/>
      <c r="B682" s="81"/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</row>
    <row r="683" spans="1:26" ht="14.25" customHeight="1">
      <c r="A683" s="81"/>
      <c r="B683" s="81"/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</row>
    <row r="684" spans="1:26" ht="14.25" customHeight="1">
      <c r="A684" s="81"/>
      <c r="B684" s="81"/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</row>
    <row r="685" spans="1:26" ht="14.25" customHeight="1">
      <c r="A685" s="81"/>
      <c r="B685" s="81"/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</row>
    <row r="686" spans="1:26" ht="14.25" customHeight="1">
      <c r="A686" s="81"/>
      <c r="B686" s="81"/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</row>
    <row r="687" spans="1:26" ht="14.25" customHeight="1">
      <c r="A687" s="81"/>
      <c r="B687" s="81"/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</row>
    <row r="688" spans="1:26" ht="14.25" customHeight="1">
      <c r="A688" s="81"/>
      <c r="B688" s="81"/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</row>
    <row r="689" spans="1:26" ht="14.25" customHeight="1">
      <c r="A689" s="81"/>
      <c r="B689" s="81"/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</row>
    <row r="690" spans="1:26" ht="14.25" customHeight="1">
      <c r="A690" s="81"/>
      <c r="B690" s="81"/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</row>
    <row r="691" spans="1:26" ht="14.25" customHeight="1">
      <c r="A691" s="81"/>
      <c r="B691" s="81"/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</row>
    <row r="692" spans="1:26" ht="14.25" customHeight="1">
      <c r="A692" s="81"/>
      <c r="B692" s="81"/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</row>
    <row r="693" spans="1:26" ht="14.25" customHeight="1">
      <c r="A693" s="81"/>
      <c r="B693" s="81"/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1"/>
      <c r="W693" s="81"/>
      <c r="X693" s="81"/>
      <c r="Y693" s="81"/>
      <c r="Z693" s="81"/>
    </row>
    <row r="694" spans="1:26" ht="14.25" customHeight="1">
      <c r="A694" s="81"/>
      <c r="B694" s="81"/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1"/>
      <c r="W694" s="81"/>
      <c r="X694" s="81"/>
      <c r="Y694" s="81"/>
      <c r="Z694" s="81"/>
    </row>
    <row r="695" spans="1:26" ht="14.25" customHeight="1">
      <c r="A695" s="81"/>
      <c r="B695" s="81"/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1"/>
      <c r="W695" s="81"/>
      <c r="X695" s="81"/>
      <c r="Y695" s="81"/>
      <c r="Z695" s="81"/>
    </row>
    <row r="696" spans="1:26" ht="14.25" customHeight="1">
      <c r="A696" s="81"/>
      <c r="B696" s="81"/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1"/>
      <c r="W696" s="81"/>
      <c r="X696" s="81"/>
      <c r="Y696" s="81"/>
      <c r="Z696" s="81"/>
    </row>
    <row r="697" spans="1:26" ht="14.25" customHeight="1">
      <c r="A697" s="81"/>
      <c r="B697" s="81"/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1"/>
      <c r="W697" s="81"/>
      <c r="X697" s="81"/>
      <c r="Y697" s="81"/>
      <c r="Z697" s="81"/>
    </row>
    <row r="698" spans="1:26" ht="14.25" customHeight="1">
      <c r="A698" s="81"/>
      <c r="B698" s="81"/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1"/>
      <c r="W698" s="81"/>
      <c r="X698" s="81"/>
      <c r="Y698" s="81"/>
      <c r="Z698" s="81"/>
    </row>
    <row r="699" spans="1:26" ht="14.25" customHeight="1">
      <c r="A699" s="81"/>
      <c r="B699" s="81"/>
      <c r="C699" s="81"/>
      <c r="D699" s="81"/>
      <c r="E699" s="81"/>
      <c r="F699" s="81"/>
      <c r="G699" s="81"/>
      <c r="H699" s="81"/>
      <c r="I699" s="81"/>
      <c r="J699" s="81"/>
      <c r="K699" s="81"/>
      <c r="L699" s="81"/>
      <c r="M699" s="81"/>
      <c r="N699" s="81"/>
      <c r="O699" s="81"/>
      <c r="P699" s="81"/>
      <c r="Q699" s="81"/>
      <c r="R699" s="81"/>
      <c r="S699" s="81"/>
      <c r="T699" s="81"/>
      <c r="U699" s="81"/>
      <c r="V699" s="81"/>
      <c r="W699" s="81"/>
      <c r="X699" s="81"/>
      <c r="Y699" s="81"/>
      <c r="Z699" s="81"/>
    </row>
    <row r="700" spans="1:26" ht="14.25" customHeight="1">
      <c r="A700" s="81"/>
      <c r="B700" s="81"/>
      <c r="C700" s="81"/>
      <c r="D700" s="81"/>
      <c r="E700" s="81"/>
      <c r="F700" s="81"/>
      <c r="G700" s="81"/>
      <c r="H700" s="81"/>
      <c r="I700" s="81"/>
      <c r="J700" s="81"/>
      <c r="K700" s="81"/>
      <c r="L700" s="81"/>
      <c r="M700" s="81"/>
      <c r="N700" s="81"/>
      <c r="O700" s="81"/>
      <c r="P700" s="81"/>
      <c r="Q700" s="81"/>
      <c r="R700" s="81"/>
      <c r="S700" s="81"/>
      <c r="T700" s="81"/>
      <c r="U700" s="81"/>
      <c r="V700" s="81"/>
      <c r="W700" s="81"/>
      <c r="X700" s="81"/>
      <c r="Y700" s="81"/>
      <c r="Z700" s="81"/>
    </row>
    <row r="701" spans="1:26" ht="14.25" customHeight="1">
      <c r="A701" s="81"/>
      <c r="B701" s="81"/>
      <c r="C701" s="81"/>
      <c r="D701" s="81"/>
      <c r="E701" s="81"/>
      <c r="F701" s="81"/>
      <c r="G701" s="81"/>
      <c r="H701" s="81"/>
      <c r="I701" s="81"/>
      <c r="J701" s="81"/>
      <c r="K701" s="81"/>
      <c r="L701" s="81"/>
      <c r="M701" s="81"/>
      <c r="N701" s="81"/>
      <c r="O701" s="81"/>
      <c r="P701" s="81"/>
      <c r="Q701" s="81"/>
      <c r="R701" s="81"/>
      <c r="S701" s="81"/>
      <c r="T701" s="81"/>
      <c r="U701" s="81"/>
      <c r="V701" s="81"/>
      <c r="W701" s="81"/>
      <c r="X701" s="81"/>
      <c r="Y701" s="81"/>
      <c r="Z701" s="81"/>
    </row>
    <row r="702" spans="1:26" ht="14.25" customHeight="1">
      <c r="A702" s="81"/>
      <c r="B702" s="81"/>
      <c r="C702" s="81"/>
      <c r="D702" s="81"/>
      <c r="E702" s="81"/>
      <c r="F702" s="81"/>
      <c r="G702" s="81"/>
      <c r="H702" s="81"/>
      <c r="I702" s="81"/>
      <c r="J702" s="81"/>
      <c r="K702" s="81"/>
      <c r="L702" s="81"/>
      <c r="M702" s="81"/>
      <c r="N702" s="81"/>
      <c r="O702" s="81"/>
      <c r="P702" s="81"/>
      <c r="Q702" s="81"/>
      <c r="R702" s="81"/>
      <c r="S702" s="81"/>
      <c r="T702" s="81"/>
      <c r="U702" s="81"/>
      <c r="V702" s="81"/>
      <c r="W702" s="81"/>
      <c r="X702" s="81"/>
      <c r="Y702" s="81"/>
      <c r="Z702" s="81"/>
    </row>
    <row r="703" spans="1:26" ht="14.25" customHeight="1">
      <c r="A703" s="81"/>
      <c r="B703" s="81"/>
      <c r="C703" s="81"/>
      <c r="D703" s="81"/>
      <c r="E703" s="81"/>
      <c r="F703" s="81"/>
      <c r="G703" s="81"/>
      <c r="H703" s="81"/>
      <c r="I703" s="81"/>
      <c r="J703" s="81"/>
      <c r="K703" s="81"/>
      <c r="L703" s="81"/>
      <c r="M703" s="81"/>
      <c r="N703" s="81"/>
      <c r="O703" s="81"/>
      <c r="P703" s="81"/>
      <c r="Q703" s="81"/>
      <c r="R703" s="81"/>
      <c r="S703" s="81"/>
      <c r="T703" s="81"/>
      <c r="U703" s="81"/>
      <c r="V703" s="81"/>
      <c r="W703" s="81"/>
      <c r="X703" s="81"/>
      <c r="Y703" s="81"/>
      <c r="Z703" s="81"/>
    </row>
    <row r="704" spans="1:26" ht="14.25" customHeight="1">
      <c r="A704" s="81"/>
      <c r="B704" s="81"/>
      <c r="C704" s="81"/>
      <c r="D704" s="81"/>
      <c r="E704" s="81"/>
      <c r="F704" s="81"/>
      <c r="G704" s="81"/>
      <c r="H704" s="81"/>
      <c r="I704" s="81"/>
      <c r="J704" s="81"/>
      <c r="K704" s="81"/>
      <c r="L704" s="81"/>
      <c r="M704" s="81"/>
      <c r="N704" s="81"/>
      <c r="O704" s="81"/>
      <c r="P704" s="81"/>
      <c r="Q704" s="81"/>
      <c r="R704" s="81"/>
      <c r="S704" s="81"/>
      <c r="T704" s="81"/>
      <c r="U704" s="81"/>
      <c r="V704" s="81"/>
      <c r="W704" s="81"/>
      <c r="X704" s="81"/>
      <c r="Y704" s="81"/>
      <c r="Z704" s="81"/>
    </row>
    <row r="705" spans="1:26" ht="14.25" customHeight="1">
      <c r="A705" s="81"/>
      <c r="B705" s="81"/>
      <c r="C705" s="81"/>
      <c r="D705" s="81"/>
      <c r="E705" s="81"/>
      <c r="F705" s="81"/>
      <c r="G705" s="81"/>
      <c r="H705" s="81"/>
      <c r="I705" s="81"/>
      <c r="J705" s="81"/>
      <c r="K705" s="81"/>
      <c r="L705" s="81"/>
      <c r="M705" s="81"/>
      <c r="N705" s="81"/>
      <c r="O705" s="81"/>
      <c r="P705" s="81"/>
      <c r="Q705" s="81"/>
      <c r="R705" s="81"/>
      <c r="S705" s="81"/>
      <c r="T705" s="81"/>
      <c r="U705" s="81"/>
      <c r="V705" s="81"/>
      <c r="W705" s="81"/>
      <c r="X705" s="81"/>
      <c r="Y705" s="81"/>
      <c r="Z705" s="81"/>
    </row>
    <row r="706" spans="1:26" ht="14.25" customHeight="1">
      <c r="A706" s="81"/>
      <c r="B706" s="81"/>
      <c r="C706" s="81"/>
      <c r="D706" s="81"/>
      <c r="E706" s="81"/>
      <c r="F706" s="81"/>
      <c r="G706" s="81"/>
      <c r="H706" s="81"/>
      <c r="I706" s="81"/>
      <c r="J706" s="81"/>
      <c r="K706" s="81"/>
      <c r="L706" s="81"/>
      <c r="M706" s="81"/>
      <c r="N706" s="81"/>
      <c r="O706" s="81"/>
      <c r="P706" s="81"/>
      <c r="Q706" s="81"/>
      <c r="R706" s="81"/>
      <c r="S706" s="81"/>
      <c r="T706" s="81"/>
      <c r="U706" s="81"/>
      <c r="V706" s="81"/>
      <c r="W706" s="81"/>
      <c r="X706" s="81"/>
      <c r="Y706" s="81"/>
      <c r="Z706" s="81"/>
    </row>
    <row r="707" spans="1:26" ht="14.25" customHeight="1">
      <c r="A707" s="81"/>
      <c r="B707" s="81"/>
      <c r="C707" s="81"/>
      <c r="D707" s="81"/>
      <c r="E707" s="81"/>
      <c r="F707" s="81"/>
      <c r="G707" s="81"/>
      <c r="H707" s="81"/>
      <c r="I707" s="81"/>
      <c r="J707" s="81"/>
      <c r="K707" s="81"/>
      <c r="L707" s="81"/>
      <c r="M707" s="81"/>
      <c r="N707" s="81"/>
      <c r="O707" s="81"/>
      <c r="P707" s="81"/>
      <c r="Q707" s="81"/>
      <c r="R707" s="81"/>
      <c r="S707" s="81"/>
      <c r="T707" s="81"/>
      <c r="U707" s="81"/>
      <c r="V707" s="81"/>
      <c r="W707" s="81"/>
      <c r="X707" s="81"/>
      <c r="Y707" s="81"/>
      <c r="Z707" s="81"/>
    </row>
    <row r="708" spans="1:26" ht="14.25" customHeight="1">
      <c r="A708" s="81"/>
      <c r="B708" s="81"/>
      <c r="C708" s="81"/>
      <c r="D708" s="81"/>
      <c r="E708" s="81"/>
      <c r="F708" s="81"/>
      <c r="G708" s="81"/>
      <c r="H708" s="81"/>
      <c r="I708" s="81"/>
      <c r="J708" s="81"/>
      <c r="K708" s="81"/>
      <c r="L708" s="81"/>
      <c r="M708" s="81"/>
      <c r="N708" s="81"/>
      <c r="O708" s="81"/>
      <c r="P708" s="81"/>
      <c r="Q708" s="81"/>
      <c r="R708" s="81"/>
      <c r="S708" s="81"/>
      <c r="T708" s="81"/>
      <c r="U708" s="81"/>
      <c r="V708" s="81"/>
      <c r="W708" s="81"/>
      <c r="X708" s="81"/>
      <c r="Y708" s="81"/>
      <c r="Z708" s="81"/>
    </row>
    <row r="709" spans="1:26" ht="14.25" customHeight="1">
      <c r="A709" s="81"/>
      <c r="B709" s="81"/>
      <c r="C709" s="81"/>
      <c r="D709" s="81"/>
      <c r="E709" s="81"/>
      <c r="F709" s="81"/>
      <c r="G709" s="81"/>
      <c r="H709" s="81"/>
      <c r="I709" s="81"/>
      <c r="J709" s="81"/>
      <c r="K709" s="81"/>
      <c r="L709" s="81"/>
      <c r="M709" s="81"/>
      <c r="N709" s="81"/>
      <c r="O709" s="81"/>
      <c r="P709" s="81"/>
      <c r="Q709" s="81"/>
      <c r="R709" s="81"/>
      <c r="S709" s="81"/>
      <c r="T709" s="81"/>
      <c r="U709" s="81"/>
      <c r="V709" s="81"/>
      <c r="W709" s="81"/>
      <c r="X709" s="81"/>
      <c r="Y709" s="81"/>
      <c r="Z709" s="81"/>
    </row>
    <row r="710" spans="1:26" ht="14.25" customHeight="1">
      <c r="A710" s="81"/>
      <c r="B710" s="81"/>
      <c r="C710" s="81"/>
      <c r="D710" s="81"/>
      <c r="E710" s="81"/>
      <c r="F710" s="81"/>
      <c r="G710" s="81"/>
      <c r="H710" s="81"/>
      <c r="I710" s="81"/>
      <c r="J710" s="81"/>
      <c r="K710" s="81"/>
      <c r="L710" s="81"/>
      <c r="M710" s="81"/>
      <c r="N710" s="81"/>
      <c r="O710" s="81"/>
      <c r="P710" s="81"/>
      <c r="Q710" s="81"/>
      <c r="R710" s="81"/>
      <c r="S710" s="81"/>
      <c r="T710" s="81"/>
      <c r="U710" s="81"/>
      <c r="V710" s="81"/>
      <c r="W710" s="81"/>
      <c r="X710" s="81"/>
      <c r="Y710" s="81"/>
      <c r="Z710" s="81"/>
    </row>
    <row r="711" spans="1:26" ht="14.25" customHeight="1">
      <c r="A711" s="81"/>
      <c r="B711" s="81"/>
      <c r="C711" s="81"/>
      <c r="D711" s="81"/>
      <c r="E711" s="81"/>
      <c r="F711" s="81"/>
      <c r="G711" s="81"/>
      <c r="H711" s="81"/>
      <c r="I711" s="81"/>
      <c r="J711" s="81"/>
      <c r="K711" s="81"/>
      <c r="L711" s="81"/>
      <c r="M711" s="81"/>
      <c r="N711" s="81"/>
      <c r="O711" s="81"/>
      <c r="P711" s="81"/>
      <c r="Q711" s="81"/>
      <c r="R711" s="81"/>
      <c r="S711" s="81"/>
      <c r="T711" s="81"/>
      <c r="U711" s="81"/>
      <c r="V711" s="81"/>
      <c r="W711" s="81"/>
      <c r="X711" s="81"/>
      <c r="Y711" s="81"/>
      <c r="Z711" s="81"/>
    </row>
    <row r="712" spans="1:26" ht="14.25" customHeight="1">
      <c r="A712" s="81"/>
      <c r="B712" s="81"/>
      <c r="C712" s="81"/>
      <c r="D712" s="81"/>
      <c r="E712" s="81"/>
      <c r="F712" s="81"/>
      <c r="G712" s="81"/>
      <c r="H712" s="81"/>
      <c r="I712" s="81"/>
      <c r="J712" s="81"/>
      <c r="K712" s="81"/>
      <c r="L712" s="81"/>
      <c r="M712" s="81"/>
      <c r="N712" s="81"/>
      <c r="O712" s="81"/>
      <c r="P712" s="81"/>
      <c r="Q712" s="81"/>
      <c r="R712" s="81"/>
      <c r="S712" s="81"/>
      <c r="T712" s="81"/>
      <c r="U712" s="81"/>
      <c r="V712" s="81"/>
      <c r="W712" s="81"/>
      <c r="X712" s="81"/>
      <c r="Y712" s="81"/>
      <c r="Z712" s="81"/>
    </row>
    <row r="713" spans="1:26" ht="14.25" customHeight="1">
      <c r="A713" s="81"/>
      <c r="B713" s="81"/>
      <c r="C713" s="81"/>
      <c r="D713" s="81"/>
      <c r="E713" s="81"/>
      <c r="F713" s="81"/>
      <c r="G713" s="81"/>
      <c r="H713" s="81"/>
      <c r="I713" s="81"/>
      <c r="J713" s="81"/>
      <c r="K713" s="81"/>
      <c r="L713" s="81"/>
      <c r="M713" s="81"/>
      <c r="N713" s="81"/>
      <c r="O713" s="81"/>
      <c r="P713" s="81"/>
      <c r="Q713" s="81"/>
      <c r="R713" s="81"/>
      <c r="S713" s="81"/>
      <c r="T713" s="81"/>
      <c r="U713" s="81"/>
      <c r="V713" s="81"/>
      <c r="W713" s="81"/>
      <c r="X713" s="81"/>
      <c r="Y713" s="81"/>
      <c r="Z713" s="81"/>
    </row>
    <row r="714" spans="1:26" ht="14.25" customHeight="1">
      <c r="A714" s="81"/>
      <c r="B714" s="81"/>
      <c r="C714" s="81"/>
      <c r="D714" s="81"/>
      <c r="E714" s="81"/>
      <c r="F714" s="81"/>
      <c r="G714" s="81"/>
      <c r="H714" s="81"/>
      <c r="I714" s="81"/>
      <c r="J714" s="81"/>
      <c r="K714" s="81"/>
      <c r="L714" s="81"/>
      <c r="M714" s="81"/>
      <c r="N714" s="81"/>
      <c r="O714" s="81"/>
      <c r="P714" s="81"/>
      <c r="Q714" s="81"/>
      <c r="R714" s="81"/>
      <c r="S714" s="81"/>
      <c r="T714" s="81"/>
      <c r="U714" s="81"/>
      <c r="V714" s="81"/>
      <c r="W714" s="81"/>
      <c r="X714" s="81"/>
      <c r="Y714" s="81"/>
      <c r="Z714" s="81"/>
    </row>
    <row r="715" spans="1:26" ht="14.25" customHeight="1">
      <c r="A715" s="81"/>
      <c r="B715" s="81"/>
      <c r="C715" s="81"/>
      <c r="D715" s="81"/>
      <c r="E715" s="81"/>
      <c r="F715" s="81"/>
      <c r="G715" s="81"/>
      <c r="H715" s="81"/>
      <c r="I715" s="81"/>
      <c r="J715" s="81"/>
      <c r="K715" s="81"/>
      <c r="L715" s="81"/>
      <c r="M715" s="81"/>
      <c r="N715" s="81"/>
      <c r="O715" s="81"/>
      <c r="P715" s="81"/>
      <c r="Q715" s="81"/>
      <c r="R715" s="81"/>
      <c r="S715" s="81"/>
      <c r="T715" s="81"/>
      <c r="U715" s="81"/>
      <c r="V715" s="81"/>
      <c r="W715" s="81"/>
      <c r="X715" s="81"/>
      <c r="Y715" s="81"/>
      <c r="Z715" s="81"/>
    </row>
    <row r="716" spans="1:26" ht="14.25" customHeight="1">
      <c r="A716" s="81"/>
      <c r="B716" s="81"/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</row>
    <row r="717" spans="1:26" ht="14.25" customHeight="1">
      <c r="A717" s="81"/>
      <c r="B717" s="81"/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</row>
    <row r="718" spans="1:26" ht="14.25" customHeight="1">
      <c r="A718" s="81"/>
      <c r="B718" s="81"/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</row>
    <row r="719" spans="1:26" ht="14.25" customHeight="1">
      <c r="A719" s="81"/>
      <c r="B719" s="81"/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</row>
    <row r="720" spans="1:26" ht="14.25" customHeight="1">
      <c r="A720" s="81"/>
      <c r="B720" s="81"/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</row>
    <row r="721" spans="1:26" ht="14.25" customHeight="1">
      <c r="A721" s="81"/>
      <c r="B721" s="81"/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</row>
    <row r="722" spans="1:26" ht="14.25" customHeight="1">
      <c r="A722" s="81"/>
      <c r="B722" s="81"/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</row>
    <row r="723" spans="1:26" ht="14.25" customHeight="1">
      <c r="A723" s="81"/>
      <c r="B723" s="81"/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</row>
    <row r="724" spans="1:26" ht="14.25" customHeight="1">
      <c r="A724" s="81"/>
      <c r="B724" s="81"/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</row>
    <row r="725" spans="1:26" ht="14.25" customHeight="1">
      <c r="A725" s="81"/>
      <c r="B725" s="81"/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</row>
    <row r="726" spans="1:26" ht="14.25" customHeight="1">
      <c r="A726" s="81"/>
      <c r="B726" s="81"/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</row>
    <row r="727" spans="1:26" ht="14.25" customHeight="1">
      <c r="A727" s="81"/>
      <c r="B727" s="81"/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</row>
    <row r="728" spans="1:26" ht="14.25" customHeight="1">
      <c r="A728" s="81"/>
      <c r="B728" s="81"/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</row>
    <row r="729" spans="1:26" ht="14.25" customHeight="1">
      <c r="A729" s="81"/>
      <c r="B729" s="81"/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</row>
    <row r="730" spans="1:26" ht="14.25" customHeight="1">
      <c r="A730" s="81"/>
      <c r="B730" s="81"/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</row>
    <row r="731" spans="1:26" ht="14.25" customHeight="1">
      <c r="A731" s="81"/>
      <c r="B731" s="81"/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</row>
    <row r="732" spans="1:26" ht="14.25" customHeight="1">
      <c r="A732" s="81"/>
      <c r="B732" s="81"/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</row>
    <row r="733" spans="1:26" ht="14.25" customHeight="1">
      <c r="A733" s="81"/>
      <c r="B733" s="81"/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</row>
    <row r="734" spans="1:26" ht="14.25" customHeight="1">
      <c r="A734" s="81"/>
      <c r="B734" s="81"/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</row>
    <row r="735" spans="1:26" ht="14.25" customHeight="1">
      <c r="A735" s="81"/>
      <c r="B735" s="81"/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</row>
    <row r="736" spans="1:26" ht="14.25" customHeight="1">
      <c r="A736" s="81"/>
      <c r="B736" s="81"/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</row>
    <row r="737" spans="1:26" ht="14.25" customHeight="1">
      <c r="A737" s="81"/>
      <c r="B737" s="81"/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</row>
    <row r="738" spans="1:26" ht="14.25" customHeight="1">
      <c r="A738" s="81"/>
      <c r="B738" s="81"/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</row>
    <row r="739" spans="1:26" ht="14.25" customHeight="1">
      <c r="A739" s="81"/>
      <c r="B739" s="81"/>
      <c r="C739" s="81"/>
      <c r="D739" s="81"/>
      <c r="E739" s="81"/>
      <c r="F739" s="81"/>
      <c r="G739" s="81"/>
      <c r="H739" s="81"/>
      <c r="I739" s="81"/>
      <c r="J739" s="81"/>
      <c r="K739" s="81"/>
      <c r="L739" s="81"/>
      <c r="M739" s="81"/>
      <c r="N739" s="81"/>
      <c r="O739" s="81"/>
      <c r="P739" s="81"/>
      <c r="Q739" s="81"/>
      <c r="R739" s="81"/>
      <c r="S739" s="81"/>
      <c r="T739" s="81"/>
      <c r="U739" s="81"/>
      <c r="V739" s="81"/>
      <c r="W739" s="81"/>
      <c r="X739" s="81"/>
      <c r="Y739" s="81"/>
      <c r="Z739" s="81"/>
    </row>
    <row r="740" spans="1:26" ht="14.25" customHeight="1">
      <c r="A740" s="81"/>
      <c r="B740" s="81"/>
      <c r="C740" s="81"/>
      <c r="D740" s="81"/>
      <c r="E740" s="81"/>
      <c r="F740" s="81"/>
      <c r="G740" s="81"/>
      <c r="H740" s="81"/>
      <c r="I740" s="81"/>
      <c r="J740" s="81"/>
      <c r="K740" s="81"/>
      <c r="L740" s="81"/>
      <c r="M740" s="81"/>
      <c r="N740" s="81"/>
      <c r="O740" s="81"/>
      <c r="P740" s="81"/>
      <c r="Q740" s="81"/>
      <c r="R740" s="81"/>
      <c r="S740" s="81"/>
      <c r="T740" s="81"/>
      <c r="U740" s="81"/>
      <c r="V740" s="81"/>
      <c r="W740" s="81"/>
      <c r="X740" s="81"/>
      <c r="Y740" s="81"/>
      <c r="Z740" s="81"/>
    </row>
    <row r="741" spans="1:26" ht="14.25" customHeight="1">
      <c r="A741" s="81"/>
      <c r="B741" s="81"/>
      <c r="C741" s="81"/>
      <c r="D741" s="81"/>
      <c r="E741" s="81"/>
      <c r="F741" s="81"/>
      <c r="G741" s="81"/>
      <c r="H741" s="81"/>
      <c r="I741" s="81"/>
      <c r="J741" s="81"/>
      <c r="K741" s="81"/>
      <c r="L741" s="81"/>
      <c r="M741" s="81"/>
      <c r="N741" s="81"/>
      <c r="O741" s="81"/>
      <c r="P741" s="81"/>
      <c r="Q741" s="81"/>
      <c r="R741" s="81"/>
      <c r="S741" s="81"/>
      <c r="T741" s="81"/>
      <c r="U741" s="81"/>
      <c r="V741" s="81"/>
      <c r="W741" s="81"/>
      <c r="X741" s="81"/>
      <c r="Y741" s="81"/>
      <c r="Z741" s="81"/>
    </row>
    <row r="742" spans="1:26" ht="14.25" customHeight="1">
      <c r="A742" s="81"/>
      <c r="B742" s="81"/>
      <c r="C742" s="81"/>
      <c r="D742" s="81"/>
      <c r="E742" s="81"/>
      <c r="F742" s="81"/>
      <c r="G742" s="81"/>
      <c r="H742" s="81"/>
      <c r="I742" s="81"/>
      <c r="J742" s="81"/>
      <c r="K742" s="81"/>
      <c r="L742" s="81"/>
      <c r="M742" s="81"/>
      <c r="N742" s="81"/>
      <c r="O742" s="81"/>
      <c r="P742" s="81"/>
      <c r="Q742" s="81"/>
      <c r="R742" s="81"/>
      <c r="S742" s="81"/>
      <c r="T742" s="81"/>
      <c r="U742" s="81"/>
      <c r="V742" s="81"/>
      <c r="W742" s="81"/>
      <c r="X742" s="81"/>
      <c r="Y742" s="81"/>
      <c r="Z742" s="81"/>
    </row>
    <row r="743" spans="1:26" ht="14.25" customHeight="1">
      <c r="A743" s="81"/>
      <c r="B743" s="81"/>
      <c r="C743" s="81"/>
      <c r="D743" s="81"/>
      <c r="E743" s="81"/>
      <c r="F743" s="81"/>
      <c r="G743" s="81"/>
      <c r="H743" s="81"/>
      <c r="I743" s="81"/>
      <c r="J743" s="81"/>
      <c r="K743" s="81"/>
      <c r="L743" s="81"/>
      <c r="M743" s="81"/>
      <c r="N743" s="81"/>
      <c r="O743" s="81"/>
      <c r="P743" s="81"/>
      <c r="Q743" s="81"/>
      <c r="R743" s="81"/>
      <c r="S743" s="81"/>
      <c r="T743" s="81"/>
      <c r="U743" s="81"/>
      <c r="V743" s="81"/>
      <c r="W743" s="81"/>
      <c r="X743" s="81"/>
      <c r="Y743" s="81"/>
      <c r="Z743" s="81"/>
    </row>
    <row r="744" spans="1:26" ht="14.25" customHeight="1">
      <c r="A744" s="81"/>
      <c r="B744" s="81"/>
      <c r="C744" s="81"/>
      <c r="D744" s="81"/>
      <c r="E744" s="81"/>
      <c r="F744" s="81"/>
      <c r="G744" s="81"/>
      <c r="H744" s="81"/>
      <c r="I744" s="81"/>
      <c r="J744" s="81"/>
      <c r="K744" s="81"/>
      <c r="L744" s="81"/>
      <c r="M744" s="81"/>
      <c r="N744" s="81"/>
      <c r="O744" s="81"/>
      <c r="P744" s="81"/>
      <c r="Q744" s="81"/>
      <c r="R744" s="81"/>
      <c r="S744" s="81"/>
      <c r="T744" s="81"/>
      <c r="U744" s="81"/>
      <c r="V744" s="81"/>
      <c r="W744" s="81"/>
      <c r="X744" s="81"/>
      <c r="Y744" s="81"/>
      <c r="Z744" s="81"/>
    </row>
    <row r="745" spans="1:26" ht="14.25" customHeight="1">
      <c r="A745" s="81"/>
      <c r="B745" s="81"/>
      <c r="C745" s="81"/>
      <c r="D745" s="81"/>
      <c r="E745" s="81"/>
      <c r="F745" s="81"/>
      <c r="G745" s="81"/>
      <c r="H745" s="81"/>
      <c r="I745" s="81"/>
      <c r="J745" s="81"/>
      <c r="K745" s="81"/>
      <c r="L745" s="81"/>
      <c r="M745" s="81"/>
      <c r="N745" s="81"/>
      <c r="O745" s="81"/>
      <c r="P745" s="81"/>
      <c r="Q745" s="81"/>
      <c r="R745" s="81"/>
      <c r="S745" s="81"/>
      <c r="T745" s="81"/>
      <c r="U745" s="81"/>
      <c r="V745" s="81"/>
      <c r="W745" s="81"/>
      <c r="X745" s="81"/>
      <c r="Y745" s="81"/>
      <c r="Z745" s="81"/>
    </row>
    <row r="746" spans="1:26" ht="14.25" customHeight="1">
      <c r="A746" s="81"/>
      <c r="B746" s="81"/>
      <c r="C746" s="81"/>
      <c r="D746" s="81"/>
      <c r="E746" s="81"/>
      <c r="F746" s="81"/>
      <c r="G746" s="81"/>
      <c r="H746" s="81"/>
      <c r="I746" s="81"/>
      <c r="J746" s="81"/>
      <c r="K746" s="81"/>
      <c r="L746" s="81"/>
      <c r="M746" s="81"/>
      <c r="N746" s="81"/>
      <c r="O746" s="81"/>
      <c r="P746" s="81"/>
      <c r="Q746" s="81"/>
      <c r="R746" s="81"/>
      <c r="S746" s="81"/>
      <c r="T746" s="81"/>
      <c r="U746" s="81"/>
      <c r="V746" s="81"/>
      <c r="W746" s="81"/>
      <c r="X746" s="81"/>
      <c r="Y746" s="81"/>
      <c r="Z746" s="81"/>
    </row>
    <row r="747" spans="1:26" ht="14.25" customHeight="1">
      <c r="A747" s="81"/>
      <c r="B747" s="81"/>
      <c r="C747" s="81"/>
      <c r="D747" s="81"/>
      <c r="E747" s="81"/>
      <c r="F747" s="81"/>
      <c r="G747" s="81"/>
      <c r="H747" s="81"/>
      <c r="I747" s="81"/>
      <c r="J747" s="81"/>
      <c r="K747" s="81"/>
      <c r="L747" s="81"/>
      <c r="M747" s="81"/>
      <c r="N747" s="81"/>
      <c r="O747" s="81"/>
      <c r="P747" s="81"/>
      <c r="Q747" s="81"/>
      <c r="R747" s="81"/>
      <c r="S747" s="81"/>
      <c r="T747" s="81"/>
      <c r="U747" s="81"/>
      <c r="V747" s="81"/>
      <c r="W747" s="81"/>
      <c r="X747" s="81"/>
      <c r="Y747" s="81"/>
      <c r="Z747" s="81"/>
    </row>
    <row r="748" spans="1:26" ht="14.25" customHeight="1">
      <c r="A748" s="81"/>
      <c r="B748" s="81"/>
      <c r="C748" s="81"/>
      <c r="D748" s="81"/>
      <c r="E748" s="81"/>
      <c r="F748" s="81"/>
      <c r="G748" s="81"/>
      <c r="H748" s="81"/>
      <c r="I748" s="81"/>
      <c r="J748" s="81"/>
      <c r="K748" s="81"/>
      <c r="L748" s="81"/>
      <c r="M748" s="81"/>
      <c r="N748" s="81"/>
      <c r="O748" s="81"/>
      <c r="P748" s="81"/>
      <c r="Q748" s="81"/>
      <c r="R748" s="81"/>
      <c r="S748" s="81"/>
      <c r="T748" s="81"/>
      <c r="U748" s="81"/>
      <c r="V748" s="81"/>
      <c r="W748" s="81"/>
      <c r="X748" s="81"/>
      <c r="Y748" s="81"/>
      <c r="Z748" s="81"/>
    </row>
    <row r="749" spans="1:26" ht="14.25" customHeight="1">
      <c r="A749" s="81"/>
      <c r="B749" s="81"/>
      <c r="C749" s="81"/>
      <c r="D749" s="81"/>
      <c r="E749" s="81"/>
      <c r="F749" s="81"/>
      <c r="G749" s="81"/>
      <c r="H749" s="81"/>
      <c r="I749" s="81"/>
      <c r="J749" s="81"/>
      <c r="K749" s="81"/>
      <c r="L749" s="81"/>
      <c r="M749" s="81"/>
      <c r="N749" s="81"/>
      <c r="O749" s="81"/>
      <c r="P749" s="81"/>
      <c r="Q749" s="81"/>
      <c r="R749" s="81"/>
      <c r="S749" s="81"/>
      <c r="T749" s="81"/>
      <c r="U749" s="81"/>
      <c r="V749" s="81"/>
      <c r="W749" s="81"/>
      <c r="X749" s="81"/>
      <c r="Y749" s="81"/>
      <c r="Z749" s="81"/>
    </row>
    <row r="750" spans="1:26" ht="14.25" customHeight="1">
      <c r="A750" s="81"/>
      <c r="B750" s="81"/>
      <c r="C750" s="81"/>
      <c r="D750" s="81"/>
      <c r="E750" s="81"/>
      <c r="F750" s="81"/>
      <c r="G750" s="81"/>
      <c r="H750" s="81"/>
      <c r="I750" s="81"/>
      <c r="J750" s="81"/>
      <c r="K750" s="81"/>
      <c r="L750" s="81"/>
      <c r="M750" s="81"/>
      <c r="N750" s="81"/>
      <c r="O750" s="81"/>
      <c r="P750" s="81"/>
      <c r="Q750" s="81"/>
      <c r="R750" s="81"/>
      <c r="S750" s="81"/>
      <c r="T750" s="81"/>
      <c r="U750" s="81"/>
      <c r="V750" s="81"/>
      <c r="W750" s="81"/>
      <c r="X750" s="81"/>
      <c r="Y750" s="81"/>
      <c r="Z750" s="81"/>
    </row>
    <row r="751" spans="1:26" ht="14.25" customHeight="1">
      <c r="A751" s="81"/>
      <c r="B751" s="81"/>
      <c r="C751" s="81"/>
      <c r="D751" s="81"/>
      <c r="E751" s="81"/>
      <c r="F751" s="81"/>
      <c r="G751" s="81"/>
      <c r="H751" s="81"/>
      <c r="I751" s="81"/>
      <c r="J751" s="81"/>
      <c r="K751" s="81"/>
      <c r="L751" s="81"/>
      <c r="M751" s="81"/>
      <c r="N751" s="81"/>
      <c r="O751" s="81"/>
      <c r="P751" s="81"/>
      <c r="Q751" s="81"/>
      <c r="R751" s="81"/>
      <c r="S751" s="81"/>
      <c r="T751" s="81"/>
      <c r="U751" s="81"/>
      <c r="V751" s="81"/>
      <c r="W751" s="81"/>
      <c r="X751" s="81"/>
      <c r="Y751" s="81"/>
      <c r="Z751" s="81"/>
    </row>
    <row r="752" spans="1:26" ht="14.25" customHeight="1">
      <c r="A752" s="81"/>
      <c r="B752" s="81"/>
      <c r="C752" s="81"/>
      <c r="D752" s="81"/>
      <c r="E752" s="81"/>
      <c r="F752" s="81"/>
      <c r="G752" s="81"/>
      <c r="H752" s="81"/>
      <c r="I752" s="81"/>
      <c r="J752" s="81"/>
      <c r="K752" s="81"/>
      <c r="L752" s="81"/>
      <c r="M752" s="81"/>
      <c r="N752" s="81"/>
      <c r="O752" s="81"/>
      <c r="P752" s="81"/>
      <c r="Q752" s="81"/>
      <c r="R752" s="81"/>
      <c r="S752" s="81"/>
      <c r="T752" s="81"/>
      <c r="U752" s="81"/>
      <c r="V752" s="81"/>
      <c r="W752" s="81"/>
      <c r="X752" s="81"/>
      <c r="Y752" s="81"/>
      <c r="Z752" s="81"/>
    </row>
    <row r="753" spans="1:26" ht="14.25" customHeight="1">
      <c r="A753" s="81"/>
      <c r="B753" s="81"/>
      <c r="C753" s="81"/>
      <c r="D753" s="81"/>
      <c r="E753" s="81"/>
      <c r="F753" s="81"/>
      <c r="G753" s="81"/>
      <c r="H753" s="81"/>
      <c r="I753" s="81"/>
      <c r="J753" s="81"/>
      <c r="K753" s="81"/>
      <c r="L753" s="81"/>
      <c r="M753" s="81"/>
      <c r="N753" s="81"/>
      <c r="O753" s="81"/>
      <c r="P753" s="81"/>
      <c r="Q753" s="81"/>
      <c r="R753" s="81"/>
      <c r="S753" s="81"/>
      <c r="T753" s="81"/>
      <c r="U753" s="81"/>
      <c r="V753" s="81"/>
      <c r="W753" s="81"/>
      <c r="X753" s="81"/>
      <c r="Y753" s="81"/>
      <c r="Z753" s="81"/>
    </row>
    <row r="754" spans="1:26" ht="14.25" customHeight="1">
      <c r="A754" s="81"/>
      <c r="B754" s="81"/>
      <c r="C754" s="81"/>
      <c r="D754" s="81"/>
      <c r="E754" s="81"/>
      <c r="F754" s="81"/>
      <c r="G754" s="81"/>
      <c r="H754" s="81"/>
      <c r="I754" s="81"/>
      <c r="J754" s="81"/>
      <c r="K754" s="81"/>
      <c r="L754" s="81"/>
      <c r="M754" s="81"/>
      <c r="N754" s="81"/>
      <c r="O754" s="81"/>
      <c r="P754" s="81"/>
      <c r="Q754" s="81"/>
      <c r="R754" s="81"/>
      <c r="S754" s="81"/>
      <c r="T754" s="81"/>
      <c r="U754" s="81"/>
      <c r="V754" s="81"/>
      <c r="W754" s="81"/>
      <c r="X754" s="81"/>
      <c r="Y754" s="81"/>
      <c r="Z754" s="81"/>
    </row>
    <row r="755" spans="1:26" ht="14.25" customHeight="1">
      <c r="A755" s="81"/>
      <c r="B755" s="81"/>
      <c r="C755" s="81"/>
      <c r="D755" s="81"/>
      <c r="E755" s="81"/>
      <c r="F755" s="81"/>
      <c r="G755" s="81"/>
      <c r="H755" s="81"/>
      <c r="I755" s="81"/>
      <c r="J755" s="81"/>
      <c r="K755" s="81"/>
      <c r="L755" s="81"/>
      <c r="M755" s="81"/>
      <c r="N755" s="81"/>
      <c r="O755" s="81"/>
      <c r="P755" s="81"/>
      <c r="Q755" s="81"/>
      <c r="R755" s="81"/>
      <c r="S755" s="81"/>
      <c r="T755" s="81"/>
      <c r="U755" s="81"/>
      <c r="V755" s="81"/>
      <c r="W755" s="81"/>
      <c r="X755" s="81"/>
      <c r="Y755" s="81"/>
      <c r="Z755" s="81"/>
    </row>
    <row r="756" spans="1:26" ht="14.25" customHeight="1">
      <c r="A756" s="81"/>
      <c r="B756" s="81"/>
      <c r="C756" s="81"/>
      <c r="D756" s="81"/>
      <c r="E756" s="81"/>
      <c r="F756" s="81"/>
      <c r="G756" s="81"/>
      <c r="H756" s="81"/>
      <c r="I756" s="81"/>
      <c r="J756" s="81"/>
      <c r="K756" s="81"/>
      <c r="L756" s="81"/>
      <c r="M756" s="81"/>
      <c r="N756" s="81"/>
      <c r="O756" s="81"/>
      <c r="P756" s="81"/>
      <c r="Q756" s="81"/>
      <c r="R756" s="81"/>
      <c r="S756" s="81"/>
      <c r="T756" s="81"/>
      <c r="U756" s="81"/>
      <c r="V756" s="81"/>
      <c r="W756" s="81"/>
      <c r="X756" s="81"/>
      <c r="Y756" s="81"/>
      <c r="Z756" s="81"/>
    </row>
    <row r="757" spans="1:26" ht="14.25" customHeight="1">
      <c r="A757" s="81"/>
      <c r="B757" s="81"/>
      <c r="C757" s="81"/>
      <c r="D757" s="81"/>
      <c r="E757" s="81"/>
      <c r="F757" s="81"/>
      <c r="G757" s="81"/>
      <c r="H757" s="81"/>
      <c r="I757" s="81"/>
      <c r="J757" s="81"/>
      <c r="K757" s="81"/>
      <c r="L757" s="81"/>
      <c r="M757" s="81"/>
      <c r="N757" s="81"/>
      <c r="O757" s="81"/>
      <c r="P757" s="81"/>
      <c r="Q757" s="81"/>
      <c r="R757" s="81"/>
      <c r="S757" s="81"/>
      <c r="T757" s="81"/>
      <c r="U757" s="81"/>
      <c r="V757" s="81"/>
      <c r="W757" s="81"/>
      <c r="X757" s="81"/>
      <c r="Y757" s="81"/>
      <c r="Z757" s="81"/>
    </row>
    <row r="758" spans="1:26" ht="14.25" customHeight="1">
      <c r="A758" s="81"/>
      <c r="B758" s="81"/>
      <c r="C758" s="81"/>
      <c r="D758" s="81"/>
      <c r="E758" s="81"/>
      <c r="F758" s="81"/>
      <c r="G758" s="81"/>
      <c r="H758" s="81"/>
      <c r="I758" s="81"/>
      <c r="J758" s="81"/>
      <c r="K758" s="81"/>
      <c r="L758" s="81"/>
      <c r="M758" s="81"/>
      <c r="N758" s="81"/>
      <c r="O758" s="81"/>
      <c r="P758" s="81"/>
      <c r="Q758" s="81"/>
      <c r="R758" s="81"/>
      <c r="S758" s="81"/>
      <c r="T758" s="81"/>
      <c r="U758" s="81"/>
      <c r="V758" s="81"/>
      <c r="W758" s="81"/>
      <c r="X758" s="81"/>
      <c r="Y758" s="81"/>
      <c r="Z758" s="81"/>
    </row>
    <row r="759" spans="1:26" ht="14.25" customHeight="1">
      <c r="A759" s="81"/>
      <c r="B759" s="81"/>
      <c r="C759" s="81"/>
      <c r="D759" s="81"/>
      <c r="E759" s="81"/>
      <c r="F759" s="81"/>
      <c r="G759" s="81"/>
      <c r="H759" s="81"/>
      <c r="I759" s="81"/>
      <c r="J759" s="81"/>
      <c r="K759" s="81"/>
      <c r="L759" s="81"/>
      <c r="M759" s="81"/>
      <c r="N759" s="81"/>
      <c r="O759" s="81"/>
      <c r="P759" s="81"/>
      <c r="Q759" s="81"/>
      <c r="R759" s="81"/>
      <c r="S759" s="81"/>
      <c r="T759" s="81"/>
      <c r="U759" s="81"/>
      <c r="V759" s="81"/>
      <c r="W759" s="81"/>
      <c r="X759" s="81"/>
      <c r="Y759" s="81"/>
      <c r="Z759" s="81"/>
    </row>
    <row r="760" spans="1:26" ht="14.25" customHeight="1">
      <c r="A760" s="81"/>
      <c r="B760" s="81"/>
      <c r="C760" s="81"/>
      <c r="D760" s="81"/>
      <c r="E760" s="81"/>
      <c r="F760" s="81"/>
      <c r="G760" s="81"/>
      <c r="H760" s="81"/>
      <c r="I760" s="81"/>
      <c r="J760" s="81"/>
      <c r="K760" s="81"/>
      <c r="L760" s="81"/>
      <c r="M760" s="81"/>
      <c r="N760" s="81"/>
      <c r="O760" s="81"/>
      <c r="P760" s="81"/>
      <c r="Q760" s="81"/>
      <c r="R760" s="81"/>
      <c r="S760" s="81"/>
      <c r="T760" s="81"/>
      <c r="U760" s="81"/>
      <c r="V760" s="81"/>
      <c r="W760" s="81"/>
      <c r="X760" s="81"/>
      <c r="Y760" s="81"/>
      <c r="Z760" s="81"/>
    </row>
    <row r="761" spans="1:26" ht="14.25" customHeight="1">
      <c r="A761" s="81"/>
      <c r="B761" s="81"/>
      <c r="C761" s="81"/>
      <c r="D761" s="81"/>
      <c r="E761" s="81"/>
      <c r="F761" s="81"/>
      <c r="G761" s="81"/>
      <c r="H761" s="81"/>
      <c r="I761" s="81"/>
      <c r="J761" s="81"/>
      <c r="K761" s="81"/>
      <c r="L761" s="81"/>
      <c r="M761" s="81"/>
      <c r="N761" s="81"/>
      <c r="O761" s="81"/>
      <c r="P761" s="81"/>
      <c r="Q761" s="81"/>
      <c r="R761" s="81"/>
      <c r="S761" s="81"/>
      <c r="T761" s="81"/>
      <c r="U761" s="81"/>
      <c r="V761" s="81"/>
      <c r="W761" s="81"/>
      <c r="X761" s="81"/>
      <c r="Y761" s="81"/>
      <c r="Z761" s="81"/>
    </row>
    <row r="762" spans="1:26" ht="14.25" customHeight="1">
      <c r="A762" s="81"/>
      <c r="B762" s="81"/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</row>
    <row r="763" spans="1:26" ht="14.25" customHeight="1">
      <c r="A763" s="81"/>
      <c r="B763" s="81"/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</row>
    <row r="764" spans="1:26" ht="14.25" customHeight="1">
      <c r="A764" s="81"/>
      <c r="B764" s="81"/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</row>
    <row r="765" spans="1:26" ht="14.25" customHeight="1">
      <c r="A765" s="81"/>
      <c r="B765" s="81"/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</row>
    <row r="766" spans="1:26" ht="14.25" customHeight="1">
      <c r="A766" s="81"/>
      <c r="B766" s="81"/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</row>
    <row r="767" spans="1:26" ht="14.25" customHeight="1">
      <c r="A767" s="81"/>
      <c r="B767" s="81"/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</row>
    <row r="768" spans="1:26" ht="14.25" customHeight="1">
      <c r="A768" s="81"/>
      <c r="B768" s="81"/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</row>
    <row r="769" spans="1:26" ht="14.25" customHeight="1">
      <c r="A769" s="81"/>
      <c r="B769" s="81"/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</row>
    <row r="770" spans="1:26" ht="14.25" customHeight="1">
      <c r="A770" s="81"/>
      <c r="B770" s="81"/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</row>
    <row r="771" spans="1:26" ht="14.25" customHeight="1">
      <c r="A771" s="81"/>
      <c r="B771" s="81"/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</row>
    <row r="772" spans="1:26" ht="14.25" customHeight="1">
      <c r="A772" s="81"/>
      <c r="B772" s="81"/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</row>
    <row r="773" spans="1:26" ht="14.25" customHeight="1">
      <c r="A773" s="81"/>
      <c r="B773" s="81"/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</row>
    <row r="774" spans="1:26" ht="14.25" customHeight="1">
      <c r="A774" s="81"/>
      <c r="B774" s="81"/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</row>
    <row r="775" spans="1:26" ht="14.25" customHeight="1">
      <c r="A775" s="81"/>
      <c r="B775" s="81"/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</row>
    <row r="776" spans="1:26" ht="14.25" customHeight="1">
      <c r="A776" s="81"/>
      <c r="B776" s="81"/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</row>
    <row r="777" spans="1:26" ht="14.25" customHeight="1">
      <c r="A777" s="81"/>
      <c r="B777" s="81"/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</row>
    <row r="778" spans="1:26" ht="14.25" customHeight="1">
      <c r="A778" s="81"/>
      <c r="B778" s="81"/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</row>
    <row r="779" spans="1:26" ht="14.25" customHeight="1">
      <c r="A779" s="81"/>
      <c r="B779" s="81"/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</row>
    <row r="780" spans="1:26" ht="14.25" customHeight="1">
      <c r="A780" s="81"/>
      <c r="B780" s="81"/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</row>
    <row r="781" spans="1:26" ht="14.25" customHeight="1">
      <c r="A781" s="81"/>
      <c r="B781" s="81"/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</row>
    <row r="782" spans="1:26" ht="14.25" customHeight="1">
      <c r="A782" s="81"/>
      <c r="B782" s="81"/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</row>
    <row r="783" spans="1:26" ht="14.25" customHeight="1">
      <c r="A783" s="81"/>
      <c r="B783" s="81"/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</row>
    <row r="784" spans="1:26" ht="14.25" customHeight="1">
      <c r="A784" s="81"/>
      <c r="B784" s="81"/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</row>
    <row r="785" spans="1:26" ht="14.25" customHeight="1">
      <c r="A785" s="81"/>
      <c r="B785" s="81"/>
      <c r="C785" s="81"/>
      <c r="D785" s="81"/>
      <c r="E785" s="81"/>
      <c r="F785" s="81"/>
      <c r="G785" s="81"/>
      <c r="H785" s="81"/>
      <c r="I785" s="81"/>
      <c r="J785" s="81"/>
      <c r="K785" s="81"/>
      <c r="L785" s="81"/>
      <c r="M785" s="81"/>
      <c r="N785" s="81"/>
      <c r="O785" s="81"/>
      <c r="P785" s="81"/>
      <c r="Q785" s="81"/>
      <c r="R785" s="81"/>
      <c r="S785" s="81"/>
      <c r="T785" s="81"/>
      <c r="U785" s="81"/>
      <c r="V785" s="81"/>
      <c r="W785" s="81"/>
      <c r="X785" s="81"/>
      <c r="Y785" s="81"/>
      <c r="Z785" s="81"/>
    </row>
    <row r="786" spans="1:26" ht="14.25" customHeight="1">
      <c r="A786" s="81"/>
      <c r="B786" s="81"/>
      <c r="C786" s="81"/>
      <c r="D786" s="81"/>
      <c r="E786" s="81"/>
      <c r="F786" s="81"/>
      <c r="G786" s="81"/>
      <c r="H786" s="81"/>
      <c r="I786" s="81"/>
      <c r="J786" s="81"/>
      <c r="K786" s="81"/>
      <c r="L786" s="81"/>
      <c r="M786" s="81"/>
      <c r="N786" s="81"/>
      <c r="O786" s="81"/>
      <c r="P786" s="81"/>
      <c r="Q786" s="81"/>
      <c r="R786" s="81"/>
      <c r="S786" s="81"/>
      <c r="T786" s="81"/>
      <c r="U786" s="81"/>
      <c r="V786" s="81"/>
      <c r="W786" s="81"/>
      <c r="X786" s="81"/>
      <c r="Y786" s="81"/>
      <c r="Z786" s="81"/>
    </row>
    <row r="787" spans="1:26" ht="14.25" customHeight="1">
      <c r="A787" s="81"/>
      <c r="B787" s="81"/>
      <c r="C787" s="81"/>
      <c r="D787" s="81"/>
      <c r="E787" s="81"/>
      <c r="F787" s="81"/>
      <c r="G787" s="81"/>
      <c r="H787" s="81"/>
      <c r="I787" s="81"/>
      <c r="J787" s="81"/>
      <c r="K787" s="81"/>
      <c r="L787" s="81"/>
      <c r="M787" s="81"/>
      <c r="N787" s="81"/>
      <c r="O787" s="81"/>
      <c r="P787" s="81"/>
      <c r="Q787" s="81"/>
      <c r="R787" s="81"/>
      <c r="S787" s="81"/>
      <c r="T787" s="81"/>
      <c r="U787" s="81"/>
      <c r="V787" s="81"/>
      <c r="W787" s="81"/>
      <c r="X787" s="81"/>
      <c r="Y787" s="81"/>
      <c r="Z787" s="81"/>
    </row>
    <row r="788" spans="1:26" ht="14.25" customHeight="1">
      <c r="A788" s="81"/>
      <c r="B788" s="81"/>
      <c r="C788" s="81"/>
      <c r="D788" s="81"/>
      <c r="E788" s="81"/>
      <c r="F788" s="81"/>
      <c r="G788" s="81"/>
      <c r="H788" s="81"/>
      <c r="I788" s="81"/>
      <c r="J788" s="81"/>
      <c r="K788" s="81"/>
      <c r="L788" s="81"/>
      <c r="M788" s="81"/>
      <c r="N788" s="81"/>
      <c r="O788" s="81"/>
      <c r="P788" s="81"/>
      <c r="Q788" s="81"/>
      <c r="R788" s="81"/>
      <c r="S788" s="81"/>
      <c r="T788" s="81"/>
      <c r="U788" s="81"/>
      <c r="V788" s="81"/>
      <c r="W788" s="81"/>
      <c r="X788" s="81"/>
      <c r="Y788" s="81"/>
      <c r="Z788" s="81"/>
    </row>
    <row r="789" spans="1:26" ht="14.25" customHeight="1">
      <c r="A789" s="81"/>
      <c r="B789" s="81"/>
      <c r="C789" s="81"/>
      <c r="D789" s="81"/>
      <c r="E789" s="81"/>
      <c r="F789" s="81"/>
      <c r="G789" s="81"/>
      <c r="H789" s="81"/>
      <c r="I789" s="81"/>
      <c r="J789" s="81"/>
      <c r="K789" s="81"/>
      <c r="L789" s="81"/>
      <c r="M789" s="81"/>
      <c r="N789" s="81"/>
      <c r="O789" s="81"/>
      <c r="P789" s="81"/>
      <c r="Q789" s="81"/>
      <c r="R789" s="81"/>
      <c r="S789" s="81"/>
      <c r="T789" s="81"/>
      <c r="U789" s="81"/>
      <c r="V789" s="81"/>
      <c r="W789" s="81"/>
      <c r="X789" s="81"/>
      <c r="Y789" s="81"/>
      <c r="Z789" s="81"/>
    </row>
    <row r="790" spans="1:26" ht="14.25" customHeight="1">
      <c r="A790" s="81"/>
      <c r="B790" s="81"/>
      <c r="C790" s="81"/>
      <c r="D790" s="81"/>
      <c r="E790" s="81"/>
      <c r="F790" s="81"/>
      <c r="G790" s="81"/>
      <c r="H790" s="81"/>
      <c r="I790" s="81"/>
      <c r="J790" s="81"/>
      <c r="K790" s="81"/>
      <c r="L790" s="81"/>
      <c r="M790" s="81"/>
      <c r="N790" s="81"/>
      <c r="O790" s="81"/>
      <c r="P790" s="81"/>
      <c r="Q790" s="81"/>
      <c r="R790" s="81"/>
      <c r="S790" s="81"/>
      <c r="T790" s="81"/>
      <c r="U790" s="81"/>
      <c r="V790" s="81"/>
      <c r="W790" s="81"/>
      <c r="X790" s="81"/>
      <c r="Y790" s="81"/>
      <c r="Z790" s="81"/>
    </row>
    <row r="791" spans="1:26" ht="14.25" customHeight="1">
      <c r="A791" s="81"/>
      <c r="B791" s="81"/>
      <c r="C791" s="81"/>
      <c r="D791" s="81"/>
      <c r="E791" s="81"/>
      <c r="F791" s="81"/>
      <c r="G791" s="81"/>
      <c r="H791" s="81"/>
      <c r="I791" s="81"/>
      <c r="J791" s="81"/>
      <c r="K791" s="81"/>
      <c r="L791" s="81"/>
      <c r="M791" s="81"/>
      <c r="N791" s="81"/>
      <c r="O791" s="81"/>
      <c r="P791" s="81"/>
      <c r="Q791" s="81"/>
      <c r="R791" s="81"/>
      <c r="S791" s="81"/>
      <c r="T791" s="81"/>
      <c r="U791" s="81"/>
      <c r="V791" s="81"/>
      <c r="W791" s="81"/>
      <c r="X791" s="81"/>
      <c r="Y791" s="81"/>
      <c r="Z791" s="81"/>
    </row>
    <row r="792" spans="1:26" ht="14.25" customHeight="1">
      <c r="A792" s="81"/>
      <c r="B792" s="81"/>
      <c r="C792" s="81"/>
      <c r="D792" s="81"/>
      <c r="E792" s="81"/>
      <c r="F792" s="81"/>
      <c r="G792" s="81"/>
      <c r="H792" s="81"/>
      <c r="I792" s="81"/>
      <c r="J792" s="81"/>
      <c r="K792" s="81"/>
      <c r="L792" s="81"/>
      <c r="M792" s="81"/>
      <c r="N792" s="81"/>
      <c r="O792" s="81"/>
      <c r="P792" s="81"/>
      <c r="Q792" s="81"/>
      <c r="R792" s="81"/>
      <c r="S792" s="81"/>
      <c r="T792" s="81"/>
      <c r="U792" s="81"/>
      <c r="V792" s="81"/>
      <c r="W792" s="81"/>
      <c r="X792" s="81"/>
      <c r="Y792" s="81"/>
      <c r="Z792" s="81"/>
    </row>
    <row r="793" spans="1:26" ht="14.25" customHeight="1">
      <c r="A793" s="81"/>
      <c r="B793" s="81"/>
      <c r="C793" s="81"/>
      <c r="D793" s="81"/>
      <c r="E793" s="81"/>
      <c r="F793" s="81"/>
      <c r="G793" s="81"/>
      <c r="H793" s="81"/>
      <c r="I793" s="81"/>
      <c r="J793" s="81"/>
      <c r="K793" s="81"/>
      <c r="L793" s="81"/>
      <c r="M793" s="81"/>
      <c r="N793" s="81"/>
      <c r="O793" s="81"/>
      <c r="P793" s="81"/>
      <c r="Q793" s="81"/>
      <c r="R793" s="81"/>
      <c r="S793" s="81"/>
      <c r="T793" s="81"/>
      <c r="U793" s="81"/>
      <c r="V793" s="81"/>
      <c r="W793" s="81"/>
      <c r="X793" s="81"/>
      <c r="Y793" s="81"/>
      <c r="Z793" s="81"/>
    </row>
    <row r="794" spans="1:26" ht="14.25" customHeight="1">
      <c r="A794" s="81"/>
      <c r="B794" s="81"/>
      <c r="C794" s="81"/>
      <c r="D794" s="81"/>
      <c r="E794" s="81"/>
      <c r="F794" s="81"/>
      <c r="G794" s="81"/>
      <c r="H794" s="81"/>
      <c r="I794" s="81"/>
      <c r="J794" s="81"/>
      <c r="K794" s="81"/>
      <c r="L794" s="81"/>
      <c r="M794" s="81"/>
      <c r="N794" s="81"/>
      <c r="O794" s="81"/>
      <c r="P794" s="81"/>
      <c r="Q794" s="81"/>
      <c r="R794" s="81"/>
      <c r="S794" s="81"/>
      <c r="T794" s="81"/>
      <c r="U794" s="81"/>
      <c r="V794" s="81"/>
      <c r="W794" s="81"/>
      <c r="X794" s="81"/>
      <c r="Y794" s="81"/>
      <c r="Z794" s="81"/>
    </row>
    <row r="795" spans="1:26" ht="14.25" customHeight="1">
      <c r="A795" s="81"/>
      <c r="B795" s="81"/>
      <c r="C795" s="81"/>
      <c r="D795" s="81"/>
      <c r="E795" s="81"/>
      <c r="F795" s="81"/>
      <c r="G795" s="81"/>
      <c r="H795" s="81"/>
      <c r="I795" s="81"/>
      <c r="J795" s="81"/>
      <c r="K795" s="81"/>
      <c r="L795" s="81"/>
      <c r="M795" s="81"/>
      <c r="N795" s="81"/>
      <c r="O795" s="81"/>
      <c r="P795" s="81"/>
      <c r="Q795" s="81"/>
      <c r="R795" s="81"/>
      <c r="S795" s="81"/>
      <c r="T795" s="81"/>
      <c r="U795" s="81"/>
      <c r="V795" s="81"/>
      <c r="W795" s="81"/>
      <c r="X795" s="81"/>
      <c r="Y795" s="81"/>
      <c r="Z795" s="81"/>
    </row>
    <row r="796" spans="1:26" ht="14.25" customHeight="1">
      <c r="A796" s="81"/>
      <c r="B796" s="81"/>
      <c r="C796" s="81"/>
      <c r="D796" s="81"/>
      <c r="E796" s="81"/>
      <c r="F796" s="81"/>
      <c r="G796" s="81"/>
      <c r="H796" s="81"/>
      <c r="I796" s="81"/>
      <c r="J796" s="81"/>
      <c r="K796" s="81"/>
      <c r="L796" s="81"/>
      <c r="M796" s="81"/>
      <c r="N796" s="81"/>
      <c r="O796" s="81"/>
      <c r="P796" s="81"/>
      <c r="Q796" s="81"/>
      <c r="R796" s="81"/>
      <c r="S796" s="81"/>
      <c r="T796" s="81"/>
      <c r="U796" s="81"/>
      <c r="V796" s="81"/>
      <c r="W796" s="81"/>
      <c r="X796" s="81"/>
      <c r="Y796" s="81"/>
      <c r="Z796" s="81"/>
    </row>
    <row r="797" spans="1:26" ht="14.25" customHeight="1">
      <c r="A797" s="81"/>
      <c r="B797" s="81"/>
      <c r="C797" s="81"/>
      <c r="D797" s="81"/>
      <c r="E797" s="81"/>
      <c r="F797" s="81"/>
      <c r="G797" s="81"/>
      <c r="H797" s="81"/>
      <c r="I797" s="81"/>
      <c r="J797" s="81"/>
      <c r="K797" s="81"/>
      <c r="L797" s="81"/>
      <c r="M797" s="81"/>
      <c r="N797" s="81"/>
      <c r="O797" s="81"/>
      <c r="P797" s="81"/>
      <c r="Q797" s="81"/>
      <c r="R797" s="81"/>
      <c r="S797" s="81"/>
      <c r="T797" s="81"/>
      <c r="U797" s="81"/>
      <c r="V797" s="81"/>
      <c r="W797" s="81"/>
      <c r="X797" s="81"/>
      <c r="Y797" s="81"/>
      <c r="Z797" s="81"/>
    </row>
    <row r="798" spans="1:26" ht="14.25" customHeight="1">
      <c r="A798" s="81"/>
      <c r="B798" s="81"/>
      <c r="C798" s="81"/>
      <c r="D798" s="81"/>
      <c r="E798" s="81"/>
      <c r="F798" s="81"/>
      <c r="G798" s="81"/>
      <c r="H798" s="81"/>
      <c r="I798" s="81"/>
      <c r="J798" s="81"/>
      <c r="K798" s="81"/>
      <c r="L798" s="81"/>
      <c r="M798" s="81"/>
      <c r="N798" s="81"/>
      <c r="O798" s="81"/>
      <c r="P798" s="81"/>
      <c r="Q798" s="81"/>
      <c r="R798" s="81"/>
      <c r="S798" s="81"/>
      <c r="T798" s="81"/>
      <c r="U798" s="81"/>
      <c r="V798" s="81"/>
      <c r="W798" s="81"/>
      <c r="X798" s="81"/>
      <c r="Y798" s="81"/>
      <c r="Z798" s="81"/>
    </row>
    <row r="799" spans="1:26" ht="14.25" customHeight="1">
      <c r="A799" s="81"/>
      <c r="B799" s="81"/>
      <c r="C799" s="81"/>
      <c r="D799" s="81"/>
      <c r="E799" s="81"/>
      <c r="F799" s="81"/>
      <c r="G799" s="81"/>
      <c r="H799" s="81"/>
      <c r="I799" s="81"/>
      <c r="J799" s="81"/>
      <c r="K799" s="81"/>
      <c r="L799" s="81"/>
      <c r="M799" s="81"/>
      <c r="N799" s="81"/>
      <c r="O799" s="81"/>
      <c r="P799" s="81"/>
      <c r="Q799" s="81"/>
      <c r="R799" s="81"/>
      <c r="S799" s="81"/>
      <c r="T799" s="81"/>
      <c r="U799" s="81"/>
      <c r="V799" s="81"/>
      <c r="W799" s="81"/>
      <c r="X799" s="81"/>
      <c r="Y799" s="81"/>
      <c r="Z799" s="81"/>
    </row>
    <row r="800" spans="1:26" ht="14.25" customHeight="1">
      <c r="A800" s="81"/>
      <c r="B800" s="81"/>
      <c r="C800" s="81"/>
      <c r="D800" s="81"/>
      <c r="E800" s="81"/>
      <c r="F800" s="81"/>
      <c r="G800" s="81"/>
      <c r="H800" s="81"/>
      <c r="I800" s="81"/>
      <c r="J800" s="81"/>
      <c r="K800" s="81"/>
      <c r="L800" s="81"/>
      <c r="M800" s="81"/>
      <c r="N800" s="81"/>
      <c r="O800" s="81"/>
      <c r="P800" s="81"/>
      <c r="Q800" s="81"/>
      <c r="R800" s="81"/>
      <c r="S800" s="81"/>
      <c r="T800" s="81"/>
      <c r="U800" s="81"/>
      <c r="V800" s="81"/>
      <c r="W800" s="81"/>
      <c r="X800" s="81"/>
      <c r="Y800" s="81"/>
      <c r="Z800" s="81"/>
    </row>
    <row r="801" spans="1:26" ht="14.25" customHeight="1">
      <c r="A801" s="81"/>
      <c r="B801" s="81"/>
      <c r="C801" s="81"/>
      <c r="D801" s="81"/>
      <c r="E801" s="81"/>
      <c r="F801" s="81"/>
      <c r="G801" s="81"/>
      <c r="H801" s="81"/>
      <c r="I801" s="81"/>
      <c r="J801" s="81"/>
      <c r="K801" s="81"/>
      <c r="L801" s="81"/>
      <c r="M801" s="81"/>
      <c r="N801" s="81"/>
      <c r="O801" s="81"/>
      <c r="P801" s="81"/>
      <c r="Q801" s="81"/>
      <c r="R801" s="81"/>
      <c r="S801" s="81"/>
      <c r="T801" s="81"/>
      <c r="U801" s="81"/>
      <c r="V801" s="81"/>
      <c r="W801" s="81"/>
      <c r="X801" s="81"/>
      <c r="Y801" s="81"/>
      <c r="Z801" s="81"/>
    </row>
    <row r="802" spans="1:26" ht="14.25" customHeight="1">
      <c r="A802" s="81"/>
      <c r="B802" s="81"/>
      <c r="C802" s="81"/>
      <c r="D802" s="81"/>
      <c r="E802" s="81"/>
      <c r="F802" s="81"/>
      <c r="G802" s="81"/>
      <c r="H802" s="81"/>
      <c r="I802" s="81"/>
      <c r="J802" s="81"/>
      <c r="K802" s="81"/>
      <c r="L802" s="81"/>
      <c r="M802" s="81"/>
      <c r="N802" s="81"/>
      <c r="O802" s="81"/>
      <c r="P802" s="81"/>
      <c r="Q802" s="81"/>
      <c r="R802" s="81"/>
      <c r="S802" s="81"/>
      <c r="T802" s="81"/>
      <c r="U802" s="81"/>
      <c r="V802" s="81"/>
      <c r="W802" s="81"/>
      <c r="X802" s="81"/>
      <c r="Y802" s="81"/>
      <c r="Z802" s="81"/>
    </row>
    <row r="803" spans="1:26" ht="14.25" customHeight="1">
      <c r="A803" s="81"/>
      <c r="B803" s="81"/>
      <c r="C803" s="81"/>
      <c r="D803" s="81"/>
      <c r="E803" s="81"/>
      <c r="F803" s="81"/>
      <c r="G803" s="81"/>
      <c r="H803" s="81"/>
      <c r="I803" s="81"/>
      <c r="J803" s="81"/>
      <c r="K803" s="81"/>
      <c r="L803" s="81"/>
      <c r="M803" s="81"/>
      <c r="N803" s="81"/>
      <c r="O803" s="81"/>
      <c r="P803" s="81"/>
      <c r="Q803" s="81"/>
      <c r="R803" s="81"/>
      <c r="S803" s="81"/>
      <c r="T803" s="81"/>
      <c r="U803" s="81"/>
      <c r="V803" s="81"/>
      <c r="W803" s="81"/>
      <c r="X803" s="81"/>
      <c r="Y803" s="81"/>
      <c r="Z803" s="81"/>
    </row>
    <row r="804" spans="1:26" ht="14.25" customHeight="1">
      <c r="A804" s="81"/>
      <c r="B804" s="81"/>
      <c r="C804" s="81"/>
      <c r="D804" s="81"/>
      <c r="E804" s="81"/>
      <c r="F804" s="81"/>
      <c r="G804" s="81"/>
      <c r="H804" s="81"/>
      <c r="I804" s="81"/>
      <c r="J804" s="81"/>
      <c r="K804" s="81"/>
      <c r="L804" s="81"/>
      <c r="M804" s="81"/>
      <c r="N804" s="81"/>
      <c r="O804" s="81"/>
      <c r="P804" s="81"/>
      <c r="Q804" s="81"/>
      <c r="R804" s="81"/>
      <c r="S804" s="81"/>
      <c r="T804" s="81"/>
      <c r="U804" s="81"/>
      <c r="V804" s="81"/>
      <c r="W804" s="81"/>
      <c r="X804" s="81"/>
      <c r="Y804" s="81"/>
      <c r="Z804" s="81"/>
    </row>
    <row r="805" spans="1:26" ht="14.25" customHeight="1">
      <c r="A805" s="81"/>
      <c r="B805" s="81"/>
      <c r="C805" s="81"/>
      <c r="D805" s="81"/>
      <c r="E805" s="81"/>
      <c r="F805" s="81"/>
      <c r="G805" s="81"/>
      <c r="H805" s="81"/>
      <c r="I805" s="81"/>
      <c r="J805" s="81"/>
      <c r="K805" s="81"/>
      <c r="L805" s="81"/>
      <c r="M805" s="81"/>
      <c r="N805" s="81"/>
      <c r="O805" s="81"/>
      <c r="P805" s="81"/>
      <c r="Q805" s="81"/>
      <c r="R805" s="81"/>
      <c r="S805" s="81"/>
      <c r="T805" s="81"/>
      <c r="U805" s="81"/>
      <c r="V805" s="81"/>
      <c r="W805" s="81"/>
      <c r="X805" s="81"/>
      <c r="Y805" s="81"/>
      <c r="Z805" s="81"/>
    </row>
    <row r="806" spans="1:26" ht="14.25" customHeight="1">
      <c r="A806" s="81"/>
      <c r="B806" s="81"/>
      <c r="C806" s="81"/>
      <c r="D806" s="81"/>
      <c r="E806" s="81"/>
      <c r="F806" s="81"/>
      <c r="G806" s="81"/>
      <c r="H806" s="81"/>
      <c r="I806" s="81"/>
      <c r="J806" s="81"/>
      <c r="K806" s="81"/>
      <c r="L806" s="81"/>
      <c r="M806" s="81"/>
      <c r="N806" s="81"/>
      <c r="O806" s="81"/>
      <c r="P806" s="81"/>
      <c r="Q806" s="81"/>
      <c r="R806" s="81"/>
      <c r="S806" s="81"/>
      <c r="T806" s="81"/>
      <c r="U806" s="81"/>
      <c r="V806" s="81"/>
      <c r="W806" s="81"/>
      <c r="X806" s="81"/>
      <c r="Y806" s="81"/>
      <c r="Z806" s="81"/>
    </row>
    <row r="807" spans="1:26" ht="14.25" customHeight="1">
      <c r="A807" s="81"/>
      <c r="B807" s="81"/>
      <c r="C807" s="81"/>
      <c r="D807" s="81"/>
      <c r="E807" s="81"/>
      <c r="F807" s="81"/>
      <c r="G807" s="81"/>
      <c r="H807" s="81"/>
      <c r="I807" s="81"/>
      <c r="J807" s="81"/>
      <c r="K807" s="81"/>
      <c r="L807" s="81"/>
      <c r="M807" s="81"/>
      <c r="N807" s="81"/>
      <c r="O807" s="81"/>
      <c r="P807" s="81"/>
      <c r="Q807" s="81"/>
      <c r="R807" s="81"/>
      <c r="S807" s="81"/>
      <c r="T807" s="81"/>
      <c r="U807" s="81"/>
      <c r="V807" s="81"/>
      <c r="W807" s="81"/>
      <c r="X807" s="81"/>
      <c r="Y807" s="81"/>
      <c r="Z807" s="81"/>
    </row>
    <row r="808" spans="1:26" ht="14.25" customHeight="1">
      <c r="A808" s="81"/>
      <c r="B808" s="81"/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</row>
    <row r="809" spans="1:26" ht="14.25" customHeight="1">
      <c r="A809" s="81"/>
      <c r="B809" s="81"/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</row>
    <row r="810" spans="1:26" ht="14.25" customHeight="1">
      <c r="A810" s="81"/>
      <c r="B810" s="81"/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</row>
    <row r="811" spans="1:26" ht="14.25" customHeight="1">
      <c r="A811" s="81"/>
      <c r="B811" s="81"/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</row>
    <row r="812" spans="1:26" ht="14.25" customHeight="1">
      <c r="A812" s="81"/>
      <c r="B812" s="81"/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</row>
    <row r="813" spans="1:26" ht="14.25" customHeight="1">
      <c r="A813" s="81"/>
      <c r="B813" s="81"/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</row>
    <row r="814" spans="1:26" ht="14.25" customHeight="1">
      <c r="A814" s="81"/>
      <c r="B814" s="81"/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</row>
    <row r="815" spans="1:26" ht="14.25" customHeight="1">
      <c r="A815" s="81"/>
      <c r="B815" s="81"/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</row>
    <row r="816" spans="1:26" ht="14.25" customHeight="1">
      <c r="A816" s="81"/>
      <c r="B816" s="81"/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</row>
    <row r="817" spans="1:26" ht="14.25" customHeight="1">
      <c r="A817" s="81"/>
      <c r="B817" s="81"/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</row>
    <row r="818" spans="1:26" ht="14.25" customHeight="1">
      <c r="A818" s="81"/>
      <c r="B818" s="81"/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</row>
    <row r="819" spans="1:26" ht="14.25" customHeight="1">
      <c r="A819" s="81"/>
      <c r="B819" s="81"/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</row>
    <row r="820" spans="1:26" ht="14.25" customHeight="1">
      <c r="A820" s="81"/>
      <c r="B820" s="81"/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</row>
    <row r="821" spans="1:26" ht="14.25" customHeight="1">
      <c r="A821" s="81"/>
      <c r="B821" s="81"/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</row>
    <row r="822" spans="1:26" ht="14.25" customHeight="1">
      <c r="A822" s="81"/>
      <c r="B822" s="81"/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</row>
    <row r="823" spans="1:26" ht="14.25" customHeight="1">
      <c r="A823" s="81"/>
      <c r="B823" s="81"/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</row>
    <row r="824" spans="1:26" ht="14.25" customHeight="1">
      <c r="A824" s="81"/>
      <c r="B824" s="81"/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</row>
    <row r="825" spans="1:26" ht="14.25" customHeight="1">
      <c r="A825" s="81"/>
      <c r="B825" s="81"/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</row>
    <row r="826" spans="1:26" ht="14.25" customHeight="1">
      <c r="A826" s="81"/>
      <c r="B826" s="81"/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</row>
    <row r="827" spans="1:26" ht="14.25" customHeight="1">
      <c r="A827" s="81"/>
      <c r="B827" s="81"/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</row>
    <row r="828" spans="1:26" ht="14.25" customHeight="1">
      <c r="A828" s="81"/>
      <c r="B828" s="81"/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</row>
    <row r="829" spans="1:26" ht="14.25" customHeight="1">
      <c r="A829" s="81"/>
      <c r="B829" s="81"/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</row>
    <row r="830" spans="1:26" ht="14.25" customHeight="1">
      <c r="A830" s="81"/>
      <c r="B830" s="81"/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</row>
    <row r="831" spans="1:26" ht="14.25" customHeight="1">
      <c r="A831" s="81"/>
      <c r="B831" s="81"/>
      <c r="C831" s="81"/>
      <c r="D831" s="81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  <c r="R831" s="81"/>
      <c r="S831" s="81"/>
      <c r="T831" s="81"/>
      <c r="U831" s="81"/>
      <c r="V831" s="81"/>
      <c r="W831" s="81"/>
      <c r="X831" s="81"/>
      <c r="Y831" s="81"/>
      <c r="Z831" s="81"/>
    </row>
    <row r="832" spans="1:26" ht="14.25" customHeight="1">
      <c r="A832" s="81"/>
      <c r="B832" s="81"/>
      <c r="C832" s="81"/>
      <c r="D832" s="81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  <c r="R832" s="81"/>
      <c r="S832" s="81"/>
      <c r="T832" s="81"/>
      <c r="U832" s="81"/>
      <c r="V832" s="81"/>
      <c r="W832" s="81"/>
      <c r="X832" s="81"/>
      <c r="Y832" s="81"/>
      <c r="Z832" s="81"/>
    </row>
    <row r="833" spans="1:26" ht="14.25" customHeight="1">
      <c r="A833" s="81"/>
      <c r="B833" s="81"/>
      <c r="C833" s="81"/>
      <c r="D833" s="81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  <c r="R833" s="81"/>
      <c r="S833" s="81"/>
      <c r="T833" s="81"/>
      <c r="U833" s="81"/>
      <c r="V833" s="81"/>
      <c r="W833" s="81"/>
      <c r="X833" s="81"/>
      <c r="Y833" s="81"/>
      <c r="Z833" s="81"/>
    </row>
    <row r="834" spans="1:26" ht="14.25" customHeight="1">
      <c r="A834" s="81"/>
      <c r="B834" s="81"/>
      <c r="C834" s="81"/>
      <c r="D834" s="81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</row>
    <row r="835" spans="1:26" ht="14.25" customHeight="1">
      <c r="A835" s="81"/>
      <c r="B835" s="81"/>
      <c r="C835" s="81"/>
      <c r="D835" s="81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  <c r="R835" s="81"/>
      <c r="S835" s="81"/>
      <c r="T835" s="81"/>
      <c r="U835" s="81"/>
      <c r="V835" s="81"/>
      <c r="W835" s="81"/>
      <c r="X835" s="81"/>
      <c r="Y835" s="81"/>
      <c r="Z835" s="81"/>
    </row>
    <row r="836" spans="1:26" ht="14.25" customHeight="1">
      <c r="A836" s="81"/>
      <c r="B836" s="81"/>
      <c r="C836" s="81"/>
      <c r="D836" s="81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  <c r="R836" s="81"/>
      <c r="S836" s="81"/>
      <c r="T836" s="81"/>
      <c r="U836" s="81"/>
      <c r="V836" s="81"/>
      <c r="W836" s="81"/>
      <c r="X836" s="81"/>
      <c r="Y836" s="81"/>
      <c r="Z836" s="81"/>
    </row>
    <row r="837" spans="1:26" ht="14.25" customHeight="1">
      <c r="A837" s="81"/>
      <c r="B837" s="81"/>
      <c r="C837" s="81"/>
      <c r="D837" s="81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  <c r="R837" s="81"/>
      <c r="S837" s="81"/>
      <c r="T837" s="81"/>
      <c r="U837" s="81"/>
      <c r="V837" s="81"/>
      <c r="W837" s="81"/>
      <c r="X837" s="81"/>
      <c r="Y837" s="81"/>
      <c r="Z837" s="81"/>
    </row>
    <row r="838" spans="1:26" ht="14.25" customHeight="1">
      <c r="A838" s="81"/>
      <c r="B838" s="81"/>
      <c r="C838" s="81"/>
      <c r="D838" s="81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  <c r="R838" s="81"/>
      <c r="S838" s="81"/>
      <c r="T838" s="81"/>
      <c r="U838" s="81"/>
      <c r="V838" s="81"/>
      <c r="W838" s="81"/>
      <c r="X838" s="81"/>
      <c r="Y838" s="81"/>
      <c r="Z838" s="81"/>
    </row>
    <row r="839" spans="1:26" ht="14.25" customHeight="1">
      <c r="A839" s="81"/>
      <c r="B839" s="81"/>
      <c r="C839" s="81"/>
      <c r="D839" s="81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  <c r="R839" s="81"/>
      <c r="S839" s="81"/>
      <c r="T839" s="81"/>
      <c r="U839" s="81"/>
      <c r="V839" s="81"/>
      <c r="W839" s="81"/>
      <c r="X839" s="81"/>
      <c r="Y839" s="81"/>
      <c r="Z839" s="81"/>
    </row>
    <row r="840" spans="1:26" ht="14.25" customHeight="1">
      <c r="A840" s="81"/>
      <c r="B840" s="81"/>
      <c r="C840" s="81"/>
      <c r="D840" s="81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  <c r="R840" s="81"/>
      <c r="S840" s="81"/>
      <c r="T840" s="81"/>
      <c r="U840" s="81"/>
      <c r="V840" s="81"/>
      <c r="W840" s="81"/>
      <c r="X840" s="81"/>
      <c r="Y840" s="81"/>
      <c r="Z840" s="81"/>
    </row>
    <row r="841" spans="1:26" ht="14.25" customHeight="1">
      <c r="A841" s="81"/>
      <c r="B841" s="81"/>
      <c r="C841" s="81"/>
      <c r="D841" s="81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  <c r="R841" s="81"/>
      <c r="S841" s="81"/>
      <c r="T841" s="81"/>
      <c r="U841" s="81"/>
      <c r="V841" s="81"/>
      <c r="W841" s="81"/>
      <c r="X841" s="81"/>
      <c r="Y841" s="81"/>
      <c r="Z841" s="81"/>
    </row>
    <row r="842" spans="1:26" ht="14.25" customHeight="1">
      <c r="A842" s="81"/>
      <c r="B842" s="81"/>
      <c r="C842" s="81"/>
      <c r="D842" s="81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  <c r="R842" s="81"/>
      <c r="S842" s="81"/>
      <c r="T842" s="81"/>
      <c r="U842" s="81"/>
      <c r="V842" s="81"/>
      <c r="W842" s="81"/>
      <c r="X842" s="81"/>
      <c r="Y842" s="81"/>
      <c r="Z842" s="81"/>
    </row>
    <row r="843" spans="1:26" ht="14.25" customHeight="1">
      <c r="A843" s="81"/>
      <c r="B843" s="81"/>
      <c r="C843" s="81"/>
      <c r="D843" s="81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  <c r="R843" s="81"/>
      <c r="S843" s="81"/>
      <c r="T843" s="81"/>
      <c r="U843" s="81"/>
      <c r="V843" s="81"/>
      <c r="W843" s="81"/>
      <c r="X843" s="81"/>
      <c r="Y843" s="81"/>
      <c r="Z843" s="81"/>
    </row>
    <row r="844" spans="1:26" ht="14.25" customHeight="1">
      <c r="A844" s="81"/>
      <c r="B844" s="81"/>
      <c r="C844" s="81"/>
      <c r="D844" s="81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  <c r="R844" s="81"/>
      <c r="S844" s="81"/>
      <c r="T844" s="81"/>
      <c r="U844" s="81"/>
      <c r="V844" s="81"/>
      <c r="W844" s="81"/>
      <c r="X844" s="81"/>
      <c r="Y844" s="81"/>
      <c r="Z844" s="81"/>
    </row>
    <row r="845" spans="1:26" ht="14.25" customHeight="1">
      <c r="A845" s="81"/>
      <c r="B845" s="81"/>
      <c r="C845" s="81"/>
      <c r="D845" s="81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  <c r="R845" s="81"/>
      <c r="S845" s="81"/>
      <c r="T845" s="81"/>
      <c r="U845" s="81"/>
      <c r="V845" s="81"/>
      <c r="W845" s="81"/>
      <c r="X845" s="81"/>
      <c r="Y845" s="81"/>
      <c r="Z845" s="81"/>
    </row>
    <row r="846" spans="1:26" ht="14.25" customHeight="1">
      <c r="A846" s="81"/>
      <c r="B846" s="81"/>
      <c r="C846" s="81"/>
      <c r="D846" s="81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  <c r="R846" s="81"/>
      <c r="S846" s="81"/>
      <c r="T846" s="81"/>
      <c r="U846" s="81"/>
      <c r="V846" s="81"/>
      <c r="W846" s="81"/>
      <c r="X846" s="81"/>
      <c r="Y846" s="81"/>
      <c r="Z846" s="81"/>
    </row>
    <row r="847" spans="1:26" ht="14.25" customHeight="1">
      <c r="A847" s="81"/>
      <c r="B847" s="81"/>
      <c r="C847" s="81"/>
      <c r="D847" s="81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  <c r="R847" s="81"/>
      <c r="S847" s="81"/>
      <c r="T847" s="81"/>
      <c r="U847" s="81"/>
      <c r="V847" s="81"/>
      <c r="W847" s="81"/>
      <c r="X847" s="81"/>
      <c r="Y847" s="81"/>
      <c r="Z847" s="81"/>
    </row>
    <row r="848" spans="1:26" ht="14.25" customHeight="1">
      <c r="A848" s="81"/>
      <c r="B848" s="81"/>
      <c r="C848" s="81"/>
      <c r="D848" s="81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  <c r="R848" s="81"/>
      <c r="S848" s="81"/>
      <c r="T848" s="81"/>
      <c r="U848" s="81"/>
      <c r="V848" s="81"/>
      <c r="W848" s="81"/>
      <c r="X848" s="81"/>
      <c r="Y848" s="81"/>
      <c r="Z848" s="81"/>
    </row>
    <row r="849" spans="1:26" ht="14.25" customHeight="1">
      <c r="A849" s="81"/>
      <c r="B849" s="81"/>
      <c r="C849" s="81"/>
      <c r="D849" s="81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  <c r="R849" s="81"/>
      <c r="S849" s="81"/>
      <c r="T849" s="81"/>
      <c r="U849" s="81"/>
      <c r="V849" s="81"/>
      <c r="W849" s="81"/>
      <c r="X849" s="81"/>
      <c r="Y849" s="81"/>
      <c r="Z849" s="81"/>
    </row>
    <row r="850" spans="1:26" ht="14.25" customHeight="1">
      <c r="A850" s="81"/>
      <c r="B850" s="81"/>
      <c r="C850" s="81"/>
      <c r="D850" s="81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  <c r="R850" s="81"/>
      <c r="S850" s="81"/>
      <c r="T850" s="81"/>
      <c r="U850" s="81"/>
      <c r="V850" s="81"/>
      <c r="W850" s="81"/>
      <c r="X850" s="81"/>
      <c r="Y850" s="81"/>
      <c r="Z850" s="81"/>
    </row>
    <row r="851" spans="1:26" ht="14.25" customHeight="1">
      <c r="A851" s="81"/>
      <c r="B851" s="81"/>
      <c r="C851" s="81"/>
      <c r="D851" s="81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  <c r="R851" s="81"/>
      <c r="S851" s="81"/>
      <c r="T851" s="81"/>
      <c r="U851" s="81"/>
      <c r="V851" s="81"/>
      <c r="W851" s="81"/>
      <c r="X851" s="81"/>
      <c r="Y851" s="81"/>
      <c r="Z851" s="81"/>
    </row>
    <row r="852" spans="1:26" ht="14.25" customHeight="1">
      <c r="A852" s="81"/>
      <c r="B852" s="81"/>
      <c r="C852" s="81"/>
      <c r="D852" s="81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  <c r="R852" s="81"/>
      <c r="S852" s="81"/>
      <c r="T852" s="81"/>
      <c r="U852" s="81"/>
      <c r="V852" s="81"/>
      <c r="W852" s="81"/>
      <c r="X852" s="81"/>
      <c r="Y852" s="81"/>
      <c r="Z852" s="81"/>
    </row>
    <row r="853" spans="1:26" ht="14.25" customHeight="1">
      <c r="A853" s="81"/>
      <c r="B853" s="81"/>
      <c r="C853" s="81"/>
      <c r="D853" s="81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  <c r="R853" s="81"/>
      <c r="S853" s="81"/>
      <c r="T853" s="81"/>
      <c r="U853" s="81"/>
      <c r="V853" s="81"/>
      <c r="W853" s="81"/>
      <c r="X853" s="81"/>
      <c r="Y853" s="81"/>
      <c r="Z853" s="81"/>
    </row>
    <row r="854" spans="1:26" ht="14.25" customHeight="1">
      <c r="A854" s="81"/>
      <c r="B854" s="81"/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</row>
    <row r="855" spans="1:26" ht="14.25" customHeight="1">
      <c r="A855" s="81"/>
      <c r="B855" s="81"/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</row>
    <row r="856" spans="1:26" ht="14.25" customHeight="1">
      <c r="A856" s="81"/>
      <c r="B856" s="81"/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</row>
    <row r="857" spans="1:26" ht="14.25" customHeight="1">
      <c r="A857" s="81"/>
      <c r="B857" s="81"/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</row>
    <row r="858" spans="1:26" ht="14.25" customHeight="1">
      <c r="A858" s="81"/>
      <c r="B858" s="81"/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</row>
    <row r="859" spans="1:26" ht="14.25" customHeight="1">
      <c r="A859" s="81"/>
      <c r="B859" s="81"/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</row>
    <row r="860" spans="1:26" ht="14.25" customHeight="1">
      <c r="A860" s="81"/>
      <c r="B860" s="81"/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</row>
    <row r="861" spans="1:26" ht="14.25" customHeight="1">
      <c r="A861" s="81"/>
      <c r="B861" s="81"/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</row>
    <row r="862" spans="1:26" ht="14.25" customHeight="1">
      <c r="A862" s="81"/>
      <c r="B862" s="81"/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</row>
    <row r="863" spans="1:26" ht="14.25" customHeight="1">
      <c r="A863" s="81"/>
      <c r="B863" s="81"/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</row>
    <row r="864" spans="1:26" ht="14.25" customHeight="1">
      <c r="A864" s="81"/>
      <c r="B864" s="81"/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</row>
    <row r="865" spans="1:26" ht="14.25" customHeight="1">
      <c r="A865" s="81"/>
      <c r="B865" s="81"/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</row>
    <row r="866" spans="1:26" ht="14.25" customHeight="1">
      <c r="A866" s="81"/>
      <c r="B866" s="81"/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</row>
    <row r="867" spans="1:26" ht="14.25" customHeight="1">
      <c r="A867" s="81"/>
      <c r="B867" s="81"/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</row>
    <row r="868" spans="1:26" ht="14.25" customHeight="1">
      <c r="A868" s="81"/>
      <c r="B868" s="81"/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</row>
    <row r="869" spans="1:26" ht="14.25" customHeight="1">
      <c r="A869" s="81"/>
      <c r="B869" s="81"/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</row>
    <row r="870" spans="1:26" ht="14.25" customHeight="1">
      <c r="A870" s="81"/>
      <c r="B870" s="81"/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</row>
    <row r="871" spans="1:26" ht="14.25" customHeight="1">
      <c r="A871" s="81"/>
      <c r="B871" s="81"/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</row>
    <row r="872" spans="1:26" ht="14.25" customHeight="1">
      <c r="A872" s="81"/>
      <c r="B872" s="81"/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</row>
    <row r="873" spans="1:26" ht="14.25" customHeight="1">
      <c r="A873" s="81"/>
      <c r="B873" s="81"/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</row>
    <row r="874" spans="1:26" ht="14.25" customHeight="1">
      <c r="A874" s="81"/>
      <c r="B874" s="81"/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</row>
    <row r="875" spans="1:26" ht="14.25" customHeight="1">
      <c r="A875" s="81"/>
      <c r="B875" s="81"/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</row>
    <row r="876" spans="1:26" ht="14.25" customHeight="1">
      <c r="A876" s="81"/>
      <c r="B876" s="81"/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</row>
    <row r="877" spans="1:26" ht="14.25" customHeight="1">
      <c r="A877" s="81"/>
      <c r="B877" s="81"/>
      <c r="C877" s="81"/>
      <c r="D877" s="81"/>
      <c r="E877" s="81"/>
      <c r="F877" s="81"/>
      <c r="G877" s="81"/>
      <c r="H877" s="81"/>
      <c r="I877" s="81"/>
      <c r="J877" s="81"/>
      <c r="K877" s="81"/>
      <c r="L877" s="81"/>
      <c r="M877" s="81"/>
      <c r="N877" s="81"/>
      <c r="O877" s="81"/>
      <c r="P877" s="81"/>
      <c r="Q877" s="81"/>
      <c r="R877" s="81"/>
      <c r="S877" s="81"/>
      <c r="T877" s="81"/>
      <c r="U877" s="81"/>
      <c r="V877" s="81"/>
      <c r="W877" s="81"/>
      <c r="X877" s="81"/>
      <c r="Y877" s="81"/>
      <c r="Z877" s="81"/>
    </row>
    <row r="878" spans="1:26" ht="14.25" customHeight="1">
      <c r="A878" s="81"/>
      <c r="B878" s="81"/>
      <c r="C878" s="81"/>
      <c r="D878" s="81"/>
      <c r="E878" s="81"/>
      <c r="F878" s="81"/>
      <c r="G878" s="81"/>
      <c r="H878" s="81"/>
      <c r="I878" s="81"/>
      <c r="J878" s="81"/>
      <c r="K878" s="81"/>
      <c r="L878" s="81"/>
      <c r="M878" s="81"/>
      <c r="N878" s="81"/>
      <c r="O878" s="81"/>
      <c r="P878" s="81"/>
      <c r="Q878" s="81"/>
      <c r="R878" s="81"/>
      <c r="S878" s="81"/>
      <c r="T878" s="81"/>
      <c r="U878" s="81"/>
      <c r="V878" s="81"/>
      <c r="W878" s="81"/>
      <c r="X878" s="81"/>
      <c r="Y878" s="81"/>
      <c r="Z878" s="81"/>
    </row>
    <row r="879" spans="1:26" ht="14.25" customHeight="1">
      <c r="A879" s="81"/>
      <c r="B879" s="81"/>
      <c r="C879" s="81"/>
      <c r="D879" s="81"/>
      <c r="E879" s="81"/>
      <c r="F879" s="81"/>
      <c r="G879" s="81"/>
      <c r="H879" s="81"/>
      <c r="I879" s="81"/>
      <c r="J879" s="81"/>
      <c r="K879" s="81"/>
      <c r="L879" s="81"/>
      <c r="M879" s="81"/>
      <c r="N879" s="81"/>
      <c r="O879" s="81"/>
      <c r="P879" s="81"/>
      <c r="Q879" s="81"/>
      <c r="R879" s="81"/>
      <c r="S879" s="81"/>
      <c r="T879" s="81"/>
      <c r="U879" s="81"/>
      <c r="V879" s="81"/>
      <c r="W879" s="81"/>
      <c r="X879" s="81"/>
      <c r="Y879" s="81"/>
      <c r="Z879" s="81"/>
    </row>
    <row r="880" spans="1:26" ht="14.25" customHeight="1">
      <c r="A880" s="81"/>
      <c r="B880" s="81"/>
      <c r="C880" s="81"/>
      <c r="D880" s="81"/>
      <c r="E880" s="81"/>
      <c r="F880" s="81"/>
      <c r="G880" s="81"/>
      <c r="H880" s="81"/>
      <c r="I880" s="81"/>
      <c r="J880" s="81"/>
      <c r="K880" s="81"/>
      <c r="L880" s="81"/>
      <c r="M880" s="81"/>
      <c r="N880" s="81"/>
      <c r="O880" s="81"/>
      <c r="P880" s="81"/>
      <c r="Q880" s="81"/>
      <c r="R880" s="81"/>
      <c r="S880" s="81"/>
      <c r="T880" s="81"/>
      <c r="U880" s="81"/>
      <c r="V880" s="81"/>
      <c r="W880" s="81"/>
      <c r="X880" s="81"/>
      <c r="Y880" s="81"/>
      <c r="Z880" s="81"/>
    </row>
    <row r="881" spans="1:26" ht="14.25" customHeight="1">
      <c r="A881" s="81"/>
      <c r="B881" s="81"/>
      <c r="C881" s="81"/>
      <c r="D881" s="81"/>
      <c r="E881" s="81"/>
      <c r="F881" s="81"/>
      <c r="G881" s="81"/>
      <c r="H881" s="81"/>
      <c r="I881" s="81"/>
      <c r="J881" s="81"/>
      <c r="K881" s="81"/>
      <c r="L881" s="81"/>
      <c r="M881" s="81"/>
      <c r="N881" s="81"/>
      <c r="O881" s="81"/>
      <c r="P881" s="81"/>
      <c r="Q881" s="81"/>
      <c r="R881" s="81"/>
      <c r="S881" s="81"/>
      <c r="T881" s="81"/>
      <c r="U881" s="81"/>
      <c r="V881" s="81"/>
      <c r="W881" s="81"/>
      <c r="X881" s="81"/>
      <c r="Y881" s="81"/>
      <c r="Z881" s="81"/>
    </row>
    <row r="882" spans="1:26" ht="14.25" customHeight="1">
      <c r="A882" s="81"/>
      <c r="B882" s="81"/>
      <c r="C882" s="81"/>
      <c r="D882" s="81"/>
      <c r="E882" s="81"/>
      <c r="F882" s="81"/>
      <c r="G882" s="81"/>
      <c r="H882" s="81"/>
      <c r="I882" s="81"/>
      <c r="J882" s="81"/>
      <c r="K882" s="81"/>
      <c r="L882" s="81"/>
      <c r="M882" s="81"/>
      <c r="N882" s="81"/>
      <c r="O882" s="81"/>
      <c r="P882" s="81"/>
      <c r="Q882" s="81"/>
      <c r="R882" s="81"/>
      <c r="S882" s="81"/>
      <c r="T882" s="81"/>
      <c r="U882" s="81"/>
      <c r="V882" s="81"/>
      <c r="W882" s="81"/>
      <c r="X882" s="81"/>
      <c r="Y882" s="81"/>
      <c r="Z882" s="81"/>
    </row>
    <row r="883" spans="1:26" ht="14.25" customHeight="1">
      <c r="A883" s="81"/>
      <c r="B883" s="81"/>
      <c r="C883" s="81"/>
      <c r="D883" s="81"/>
      <c r="E883" s="81"/>
      <c r="F883" s="81"/>
      <c r="G883" s="81"/>
      <c r="H883" s="81"/>
      <c r="I883" s="81"/>
      <c r="J883" s="81"/>
      <c r="K883" s="81"/>
      <c r="L883" s="81"/>
      <c r="M883" s="81"/>
      <c r="N883" s="81"/>
      <c r="O883" s="81"/>
      <c r="P883" s="81"/>
      <c r="Q883" s="81"/>
      <c r="R883" s="81"/>
      <c r="S883" s="81"/>
      <c r="T883" s="81"/>
      <c r="U883" s="81"/>
      <c r="V883" s="81"/>
      <c r="W883" s="81"/>
      <c r="X883" s="81"/>
      <c r="Y883" s="81"/>
      <c r="Z883" s="81"/>
    </row>
    <row r="884" spans="1:26" ht="14.25" customHeight="1">
      <c r="A884" s="81"/>
      <c r="B884" s="81"/>
      <c r="C884" s="81"/>
      <c r="D884" s="81"/>
      <c r="E884" s="81"/>
      <c r="F884" s="81"/>
      <c r="G884" s="81"/>
      <c r="H884" s="81"/>
      <c r="I884" s="81"/>
      <c r="J884" s="81"/>
      <c r="K884" s="81"/>
      <c r="L884" s="81"/>
      <c r="M884" s="81"/>
      <c r="N884" s="81"/>
      <c r="O884" s="81"/>
      <c r="P884" s="81"/>
      <c r="Q884" s="81"/>
      <c r="R884" s="81"/>
      <c r="S884" s="81"/>
      <c r="T884" s="81"/>
      <c r="U884" s="81"/>
      <c r="V884" s="81"/>
      <c r="W884" s="81"/>
      <c r="X884" s="81"/>
      <c r="Y884" s="81"/>
      <c r="Z884" s="81"/>
    </row>
    <row r="885" spans="1:26" ht="14.25" customHeight="1">
      <c r="A885" s="81"/>
      <c r="B885" s="81"/>
      <c r="C885" s="81"/>
      <c r="D885" s="81"/>
      <c r="E885" s="81"/>
      <c r="F885" s="81"/>
      <c r="G885" s="81"/>
      <c r="H885" s="81"/>
      <c r="I885" s="81"/>
      <c r="J885" s="81"/>
      <c r="K885" s="81"/>
      <c r="L885" s="81"/>
      <c r="M885" s="81"/>
      <c r="N885" s="81"/>
      <c r="O885" s="81"/>
      <c r="P885" s="81"/>
      <c r="Q885" s="81"/>
      <c r="R885" s="81"/>
      <c r="S885" s="81"/>
      <c r="T885" s="81"/>
      <c r="U885" s="81"/>
      <c r="V885" s="81"/>
      <c r="W885" s="81"/>
      <c r="X885" s="81"/>
      <c r="Y885" s="81"/>
      <c r="Z885" s="81"/>
    </row>
    <row r="886" spans="1:26" ht="14.25" customHeight="1">
      <c r="A886" s="81"/>
      <c r="B886" s="81"/>
      <c r="C886" s="81"/>
      <c r="D886" s="81"/>
      <c r="E886" s="81"/>
      <c r="F886" s="81"/>
      <c r="G886" s="81"/>
      <c r="H886" s="81"/>
      <c r="I886" s="81"/>
      <c r="J886" s="81"/>
      <c r="K886" s="81"/>
      <c r="L886" s="81"/>
      <c r="M886" s="81"/>
      <c r="N886" s="81"/>
      <c r="O886" s="81"/>
      <c r="P886" s="81"/>
      <c r="Q886" s="81"/>
      <c r="R886" s="81"/>
      <c r="S886" s="81"/>
      <c r="T886" s="81"/>
      <c r="U886" s="81"/>
      <c r="V886" s="81"/>
      <c r="W886" s="81"/>
      <c r="X886" s="81"/>
      <c r="Y886" s="81"/>
      <c r="Z886" s="81"/>
    </row>
    <row r="887" spans="1:26" ht="14.25" customHeight="1">
      <c r="A887" s="81"/>
      <c r="B887" s="81"/>
      <c r="C887" s="81"/>
      <c r="D887" s="81"/>
      <c r="E887" s="81"/>
      <c r="F887" s="81"/>
      <c r="G887" s="81"/>
      <c r="H887" s="81"/>
      <c r="I887" s="81"/>
      <c r="J887" s="81"/>
      <c r="K887" s="81"/>
      <c r="L887" s="81"/>
      <c r="M887" s="81"/>
      <c r="N887" s="81"/>
      <c r="O887" s="81"/>
      <c r="P887" s="81"/>
      <c r="Q887" s="81"/>
      <c r="R887" s="81"/>
      <c r="S887" s="81"/>
      <c r="T887" s="81"/>
      <c r="U887" s="81"/>
      <c r="V887" s="81"/>
      <c r="W887" s="81"/>
      <c r="X887" s="81"/>
      <c r="Y887" s="81"/>
      <c r="Z887" s="81"/>
    </row>
    <row r="888" spans="1:26" ht="14.25" customHeight="1">
      <c r="A888" s="81"/>
      <c r="B888" s="81"/>
      <c r="C888" s="81"/>
      <c r="D888" s="81"/>
      <c r="E888" s="81"/>
      <c r="F888" s="81"/>
      <c r="G888" s="81"/>
      <c r="H888" s="81"/>
      <c r="I888" s="81"/>
      <c r="J888" s="81"/>
      <c r="K888" s="81"/>
      <c r="L888" s="81"/>
      <c r="M888" s="81"/>
      <c r="N888" s="81"/>
      <c r="O888" s="81"/>
      <c r="P888" s="81"/>
      <c r="Q888" s="81"/>
      <c r="R888" s="81"/>
      <c r="S888" s="81"/>
      <c r="T888" s="81"/>
      <c r="U888" s="81"/>
      <c r="V888" s="81"/>
      <c r="W888" s="81"/>
      <c r="X888" s="81"/>
      <c r="Y888" s="81"/>
      <c r="Z888" s="81"/>
    </row>
    <row r="889" spans="1:26" ht="14.25" customHeight="1">
      <c r="A889" s="81"/>
      <c r="B889" s="81"/>
      <c r="C889" s="81"/>
      <c r="D889" s="81"/>
      <c r="E889" s="81"/>
      <c r="F889" s="81"/>
      <c r="G889" s="81"/>
      <c r="H889" s="81"/>
      <c r="I889" s="81"/>
      <c r="J889" s="81"/>
      <c r="K889" s="81"/>
      <c r="L889" s="81"/>
      <c r="M889" s="81"/>
      <c r="N889" s="81"/>
      <c r="O889" s="81"/>
      <c r="P889" s="81"/>
      <c r="Q889" s="81"/>
      <c r="R889" s="81"/>
      <c r="S889" s="81"/>
      <c r="T889" s="81"/>
      <c r="U889" s="81"/>
      <c r="V889" s="81"/>
      <c r="W889" s="81"/>
      <c r="X889" s="81"/>
      <c r="Y889" s="81"/>
      <c r="Z889" s="81"/>
    </row>
    <row r="890" spans="1:26" ht="14.25" customHeight="1">
      <c r="A890" s="81"/>
      <c r="B890" s="81"/>
      <c r="C890" s="81"/>
      <c r="D890" s="81"/>
      <c r="E890" s="81"/>
      <c r="F890" s="81"/>
      <c r="G890" s="81"/>
      <c r="H890" s="81"/>
      <c r="I890" s="81"/>
      <c r="J890" s="81"/>
      <c r="K890" s="81"/>
      <c r="L890" s="81"/>
      <c r="M890" s="81"/>
      <c r="N890" s="81"/>
      <c r="O890" s="81"/>
      <c r="P890" s="81"/>
      <c r="Q890" s="81"/>
      <c r="R890" s="81"/>
      <c r="S890" s="81"/>
      <c r="T890" s="81"/>
      <c r="U890" s="81"/>
      <c r="V890" s="81"/>
      <c r="W890" s="81"/>
      <c r="X890" s="81"/>
      <c r="Y890" s="81"/>
      <c r="Z890" s="81"/>
    </row>
    <row r="891" spans="1:26" ht="14.25" customHeight="1">
      <c r="A891" s="81"/>
      <c r="B891" s="81"/>
      <c r="C891" s="81"/>
      <c r="D891" s="81"/>
      <c r="E891" s="81"/>
      <c r="F891" s="81"/>
      <c r="G891" s="81"/>
      <c r="H891" s="81"/>
      <c r="I891" s="81"/>
      <c r="J891" s="81"/>
      <c r="K891" s="81"/>
      <c r="L891" s="81"/>
      <c r="M891" s="81"/>
      <c r="N891" s="81"/>
      <c r="O891" s="81"/>
      <c r="P891" s="81"/>
      <c r="Q891" s="81"/>
      <c r="R891" s="81"/>
      <c r="S891" s="81"/>
      <c r="T891" s="81"/>
      <c r="U891" s="81"/>
      <c r="V891" s="81"/>
      <c r="W891" s="81"/>
      <c r="X891" s="81"/>
      <c r="Y891" s="81"/>
      <c r="Z891" s="81"/>
    </row>
    <row r="892" spans="1:26" ht="14.25" customHeight="1">
      <c r="A892" s="81"/>
      <c r="B892" s="81"/>
      <c r="C892" s="81"/>
      <c r="D892" s="81"/>
      <c r="E892" s="81"/>
      <c r="F892" s="81"/>
      <c r="G892" s="81"/>
      <c r="H892" s="81"/>
      <c r="I892" s="81"/>
      <c r="J892" s="81"/>
      <c r="K892" s="81"/>
      <c r="L892" s="81"/>
      <c r="M892" s="81"/>
      <c r="N892" s="81"/>
      <c r="O892" s="81"/>
      <c r="P892" s="81"/>
      <c r="Q892" s="81"/>
      <c r="R892" s="81"/>
      <c r="S892" s="81"/>
      <c r="T892" s="81"/>
      <c r="U892" s="81"/>
      <c r="V892" s="81"/>
      <c r="W892" s="81"/>
      <c r="X892" s="81"/>
      <c r="Y892" s="81"/>
      <c r="Z892" s="81"/>
    </row>
    <row r="893" spans="1:26" ht="14.25" customHeight="1">
      <c r="A893" s="81"/>
      <c r="B893" s="81"/>
      <c r="C893" s="81"/>
      <c r="D893" s="81"/>
      <c r="E893" s="81"/>
      <c r="F893" s="81"/>
      <c r="G893" s="81"/>
      <c r="H893" s="81"/>
      <c r="I893" s="81"/>
      <c r="J893" s="81"/>
      <c r="K893" s="81"/>
      <c r="L893" s="81"/>
      <c r="M893" s="81"/>
      <c r="N893" s="81"/>
      <c r="O893" s="81"/>
      <c r="P893" s="81"/>
      <c r="Q893" s="81"/>
      <c r="R893" s="81"/>
      <c r="S893" s="81"/>
      <c r="T893" s="81"/>
      <c r="U893" s="81"/>
      <c r="V893" s="81"/>
      <c r="W893" s="81"/>
      <c r="X893" s="81"/>
      <c r="Y893" s="81"/>
      <c r="Z893" s="81"/>
    </row>
    <row r="894" spans="1:26" ht="14.25" customHeight="1">
      <c r="A894" s="81"/>
      <c r="B894" s="81"/>
      <c r="C894" s="81"/>
      <c r="D894" s="81"/>
      <c r="E894" s="81"/>
      <c r="F894" s="81"/>
      <c r="G894" s="81"/>
      <c r="H894" s="81"/>
      <c r="I894" s="81"/>
      <c r="J894" s="81"/>
      <c r="K894" s="81"/>
      <c r="L894" s="81"/>
      <c r="M894" s="81"/>
      <c r="N894" s="81"/>
      <c r="O894" s="81"/>
      <c r="P894" s="81"/>
      <c r="Q894" s="81"/>
      <c r="R894" s="81"/>
      <c r="S894" s="81"/>
      <c r="T894" s="81"/>
      <c r="U894" s="81"/>
      <c r="V894" s="81"/>
      <c r="W894" s="81"/>
      <c r="X894" s="81"/>
      <c r="Y894" s="81"/>
      <c r="Z894" s="81"/>
    </row>
    <row r="895" spans="1:26" ht="14.25" customHeight="1">
      <c r="A895" s="81"/>
      <c r="B895" s="81"/>
      <c r="C895" s="81"/>
      <c r="D895" s="81"/>
      <c r="E895" s="81"/>
      <c r="F895" s="81"/>
      <c r="G895" s="81"/>
      <c r="H895" s="81"/>
      <c r="I895" s="81"/>
      <c r="J895" s="81"/>
      <c r="K895" s="81"/>
      <c r="L895" s="81"/>
      <c r="M895" s="81"/>
      <c r="N895" s="81"/>
      <c r="O895" s="81"/>
      <c r="P895" s="81"/>
      <c r="Q895" s="81"/>
      <c r="R895" s="81"/>
      <c r="S895" s="81"/>
      <c r="T895" s="81"/>
      <c r="U895" s="81"/>
      <c r="V895" s="81"/>
      <c r="W895" s="81"/>
      <c r="X895" s="81"/>
      <c r="Y895" s="81"/>
      <c r="Z895" s="81"/>
    </row>
    <row r="896" spans="1:26" ht="14.25" customHeight="1">
      <c r="A896" s="81"/>
      <c r="B896" s="81"/>
      <c r="C896" s="81"/>
      <c r="D896" s="81"/>
      <c r="E896" s="81"/>
      <c r="F896" s="81"/>
      <c r="G896" s="81"/>
      <c r="H896" s="81"/>
      <c r="I896" s="81"/>
      <c r="J896" s="81"/>
      <c r="K896" s="81"/>
      <c r="L896" s="81"/>
      <c r="M896" s="81"/>
      <c r="N896" s="81"/>
      <c r="O896" s="81"/>
      <c r="P896" s="81"/>
      <c r="Q896" s="81"/>
      <c r="R896" s="81"/>
      <c r="S896" s="81"/>
      <c r="T896" s="81"/>
      <c r="U896" s="81"/>
      <c r="V896" s="81"/>
      <c r="W896" s="81"/>
      <c r="X896" s="81"/>
      <c r="Y896" s="81"/>
      <c r="Z896" s="81"/>
    </row>
    <row r="897" spans="1:26" ht="14.25" customHeight="1">
      <c r="A897" s="81"/>
      <c r="B897" s="81"/>
      <c r="C897" s="81"/>
      <c r="D897" s="81"/>
      <c r="E897" s="81"/>
      <c r="F897" s="81"/>
      <c r="G897" s="81"/>
      <c r="H897" s="81"/>
      <c r="I897" s="81"/>
      <c r="J897" s="81"/>
      <c r="K897" s="81"/>
      <c r="L897" s="81"/>
      <c r="M897" s="81"/>
      <c r="N897" s="81"/>
      <c r="O897" s="81"/>
      <c r="P897" s="81"/>
      <c r="Q897" s="81"/>
      <c r="R897" s="81"/>
      <c r="S897" s="81"/>
      <c r="T897" s="81"/>
      <c r="U897" s="81"/>
      <c r="V897" s="81"/>
      <c r="W897" s="81"/>
      <c r="X897" s="81"/>
      <c r="Y897" s="81"/>
      <c r="Z897" s="81"/>
    </row>
    <row r="898" spans="1:26" ht="14.25" customHeight="1">
      <c r="A898" s="81"/>
      <c r="B898" s="81"/>
      <c r="C898" s="81"/>
      <c r="D898" s="81"/>
      <c r="E898" s="81"/>
      <c r="F898" s="81"/>
      <c r="G898" s="81"/>
      <c r="H898" s="81"/>
      <c r="I898" s="81"/>
      <c r="J898" s="81"/>
      <c r="K898" s="81"/>
      <c r="L898" s="81"/>
      <c r="M898" s="81"/>
      <c r="N898" s="81"/>
      <c r="O898" s="81"/>
      <c r="P898" s="81"/>
      <c r="Q898" s="81"/>
      <c r="R898" s="81"/>
      <c r="S898" s="81"/>
      <c r="T898" s="81"/>
      <c r="U898" s="81"/>
      <c r="V898" s="81"/>
      <c r="W898" s="81"/>
      <c r="X898" s="81"/>
      <c r="Y898" s="81"/>
      <c r="Z898" s="81"/>
    </row>
    <row r="899" spans="1:26" ht="14.25" customHeight="1">
      <c r="A899" s="81"/>
      <c r="B899" s="81"/>
      <c r="C899" s="81"/>
      <c r="D899" s="81"/>
      <c r="E899" s="81"/>
      <c r="F899" s="81"/>
      <c r="G899" s="81"/>
      <c r="H899" s="81"/>
      <c r="I899" s="81"/>
      <c r="J899" s="81"/>
      <c r="K899" s="81"/>
      <c r="L899" s="81"/>
      <c r="M899" s="81"/>
      <c r="N899" s="81"/>
      <c r="O899" s="81"/>
      <c r="P899" s="81"/>
      <c r="Q899" s="81"/>
      <c r="R899" s="81"/>
      <c r="S899" s="81"/>
      <c r="T899" s="81"/>
      <c r="U899" s="81"/>
      <c r="V899" s="81"/>
      <c r="W899" s="81"/>
      <c r="X899" s="81"/>
      <c r="Y899" s="81"/>
      <c r="Z899" s="81"/>
    </row>
    <row r="900" spans="1:26" ht="14.25" customHeight="1">
      <c r="A900" s="81"/>
      <c r="B900" s="81"/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</row>
    <row r="901" spans="1:26" ht="14.25" customHeight="1">
      <c r="A901" s="81"/>
      <c r="B901" s="81"/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</row>
    <row r="902" spans="1:26" ht="14.25" customHeight="1">
      <c r="A902" s="81"/>
      <c r="B902" s="81"/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</row>
    <row r="903" spans="1:26" ht="14.25" customHeight="1">
      <c r="A903" s="81"/>
      <c r="B903" s="81"/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</row>
    <row r="904" spans="1:26" ht="14.25" customHeight="1">
      <c r="A904" s="81"/>
      <c r="B904" s="81"/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</row>
    <row r="905" spans="1:26" ht="14.25" customHeight="1">
      <c r="A905" s="81"/>
      <c r="B905" s="81"/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</row>
    <row r="906" spans="1:26" ht="14.25" customHeight="1">
      <c r="A906" s="81"/>
      <c r="B906" s="81"/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</row>
    <row r="907" spans="1:26" ht="14.25" customHeight="1">
      <c r="A907" s="81"/>
      <c r="B907" s="81"/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</row>
    <row r="908" spans="1:26" ht="14.25" customHeight="1">
      <c r="A908" s="81"/>
      <c r="B908" s="81"/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</row>
    <row r="909" spans="1:26" ht="14.25" customHeight="1">
      <c r="A909" s="81"/>
      <c r="B909" s="81"/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</row>
    <row r="910" spans="1:26" ht="14.25" customHeight="1">
      <c r="A910" s="81"/>
      <c r="B910" s="81"/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</row>
    <row r="911" spans="1:26" ht="14.25" customHeight="1">
      <c r="A911" s="81"/>
      <c r="B911" s="81"/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</row>
    <row r="912" spans="1:26" ht="14.25" customHeight="1">
      <c r="A912" s="81"/>
      <c r="B912" s="81"/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</row>
    <row r="913" spans="1:26" ht="14.25" customHeight="1">
      <c r="A913" s="81"/>
      <c r="B913" s="81"/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</row>
    <row r="914" spans="1:26" ht="14.25" customHeight="1">
      <c r="A914" s="81"/>
      <c r="B914" s="81"/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</row>
    <row r="915" spans="1:26" ht="14.25" customHeight="1">
      <c r="A915" s="81"/>
      <c r="B915" s="81"/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</row>
    <row r="916" spans="1:26" ht="14.25" customHeight="1">
      <c r="A916" s="81"/>
      <c r="B916" s="81"/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</row>
    <row r="917" spans="1:26" ht="14.25" customHeight="1">
      <c r="A917" s="81"/>
      <c r="B917" s="81"/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</row>
    <row r="918" spans="1:26" ht="14.25" customHeight="1">
      <c r="A918" s="81"/>
      <c r="B918" s="81"/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</row>
    <row r="919" spans="1:26" ht="14.25" customHeight="1">
      <c r="A919" s="81"/>
      <c r="B919" s="81"/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</row>
    <row r="920" spans="1:26" ht="14.25" customHeight="1">
      <c r="A920" s="81"/>
      <c r="B920" s="81"/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</row>
    <row r="921" spans="1:26" ht="14.25" customHeight="1">
      <c r="A921" s="81"/>
      <c r="B921" s="81"/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</row>
    <row r="922" spans="1:26" ht="14.25" customHeight="1">
      <c r="A922" s="81"/>
      <c r="B922" s="81"/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</row>
    <row r="923" spans="1:26" ht="14.25" customHeight="1">
      <c r="A923" s="81"/>
      <c r="B923" s="81"/>
      <c r="C923" s="81"/>
      <c r="D923" s="81"/>
      <c r="E923" s="81"/>
      <c r="F923" s="81"/>
      <c r="G923" s="81"/>
      <c r="H923" s="81"/>
      <c r="I923" s="81"/>
      <c r="J923" s="81"/>
      <c r="K923" s="81"/>
      <c r="L923" s="81"/>
      <c r="M923" s="81"/>
      <c r="N923" s="81"/>
      <c r="O923" s="81"/>
      <c r="P923" s="81"/>
      <c r="Q923" s="81"/>
      <c r="R923" s="81"/>
      <c r="S923" s="81"/>
      <c r="T923" s="81"/>
      <c r="U923" s="81"/>
      <c r="V923" s="81"/>
      <c r="W923" s="81"/>
      <c r="X923" s="81"/>
      <c r="Y923" s="81"/>
      <c r="Z923" s="81"/>
    </row>
    <row r="924" spans="1:26" ht="14.25" customHeight="1">
      <c r="A924" s="81"/>
      <c r="B924" s="81"/>
      <c r="C924" s="81"/>
      <c r="D924" s="81"/>
      <c r="E924" s="81"/>
      <c r="F924" s="81"/>
      <c r="G924" s="81"/>
      <c r="H924" s="81"/>
      <c r="I924" s="81"/>
      <c r="J924" s="81"/>
      <c r="K924" s="81"/>
      <c r="L924" s="81"/>
      <c r="M924" s="81"/>
      <c r="N924" s="81"/>
      <c r="O924" s="81"/>
      <c r="P924" s="81"/>
      <c r="Q924" s="81"/>
      <c r="R924" s="81"/>
      <c r="S924" s="81"/>
      <c r="T924" s="81"/>
      <c r="U924" s="81"/>
      <c r="V924" s="81"/>
      <c r="W924" s="81"/>
      <c r="X924" s="81"/>
      <c r="Y924" s="81"/>
      <c r="Z924" s="81"/>
    </row>
    <row r="925" spans="1:26" ht="14.25" customHeight="1">
      <c r="A925" s="81"/>
      <c r="B925" s="81"/>
      <c r="C925" s="81"/>
      <c r="D925" s="81"/>
      <c r="E925" s="81"/>
      <c r="F925" s="81"/>
      <c r="G925" s="81"/>
      <c r="H925" s="81"/>
      <c r="I925" s="81"/>
      <c r="J925" s="81"/>
      <c r="K925" s="81"/>
      <c r="L925" s="81"/>
      <c r="M925" s="81"/>
      <c r="N925" s="81"/>
      <c r="O925" s="81"/>
      <c r="P925" s="81"/>
      <c r="Q925" s="81"/>
      <c r="R925" s="81"/>
      <c r="S925" s="81"/>
      <c r="T925" s="81"/>
      <c r="U925" s="81"/>
      <c r="V925" s="81"/>
      <c r="W925" s="81"/>
      <c r="X925" s="81"/>
      <c r="Y925" s="81"/>
      <c r="Z925" s="81"/>
    </row>
    <row r="926" spans="1:26" ht="14.25" customHeight="1">
      <c r="A926" s="81"/>
      <c r="B926" s="81"/>
      <c r="C926" s="81"/>
      <c r="D926" s="81"/>
      <c r="E926" s="81"/>
      <c r="F926" s="81"/>
      <c r="G926" s="81"/>
      <c r="H926" s="81"/>
      <c r="I926" s="81"/>
      <c r="J926" s="81"/>
      <c r="K926" s="81"/>
      <c r="L926" s="81"/>
      <c r="M926" s="81"/>
      <c r="N926" s="81"/>
      <c r="O926" s="81"/>
      <c r="P926" s="81"/>
      <c r="Q926" s="81"/>
      <c r="R926" s="81"/>
      <c r="S926" s="81"/>
      <c r="T926" s="81"/>
      <c r="U926" s="81"/>
      <c r="V926" s="81"/>
      <c r="W926" s="81"/>
      <c r="X926" s="81"/>
      <c r="Y926" s="81"/>
      <c r="Z926" s="81"/>
    </row>
    <row r="927" spans="1:26" ht="14.25" customHeight="1">
      <c r="A927" s="81"/>
      <c r="B927" s="81"/>
      <c r="C927" s="81"/>
      <c r="D927" s="81"/>
      <c r="E927" s="81"/>
      <c r="F927" s="81"/>
      <c r="G927" s="81"/>
      <c r="H927" s="81"/>
      <c r="I927" s="81"/>
      <c r="J927" s="81"/>
      <c r="K927" s="81"/>
      <c r="L927" s="81"/>
      <c r="M927" s="81"/>
      <c r="N927" s="81"/>
      <c r="O927" s="81"/>
      <c r="P927" s="81"/>
      <c r="Q927" s="81"/>
      <c r="R927" s="81"/>
      <c r="S927" s="81"/>
      <c r="T927" s="81"/>
      <c r="U927" s="81"/>
      <c r="V927" s="81"/>
      <c r="W927" s="81"/>
      <c r="X927" s="81"/>
      <c r="Y927" s="81"/>
      <c r="Z927" s="81"/>
    </row>
    <row r="928" spans="1:26" ht="14.25" customHeight="1">
      <c r="A928" s="81"/>
      <c r="B928" s="81"/>
      <c r="C928" s="81"/>
      <c r="D928" s="81"/>
      <c r="E928" s="81"/>
      <c r="F928" s="81"/>
      <c r="G928" s="81"/>
      <c r="H928" s="81"/>
      <c r="I928" s="81"/>
      <c r="J928" s="81"/>
      <c r="K928" s="81"/>
      <c r="L928" s="81"/>
      <c r="M928" s="81"/>
      <c r="N928" s="81"/>
      <c r="O928" s="81"/>
      <c r="P928" s="81"/>
      <c r="Q928" s="81"/>
      <c r="R928" s="81"/>
      <c r="S928" s="81"/>
      <c r="T928" s="81"/>
      <c r="U928" s="81"/>
      <c r="V928" s="81"/>
      <c r="W928" s="81"/>
      <c r="X928" s="81"/>
      <c r="Y928" s="81"/>
      <c r="Z928" s="81"/>
    </row>
    <row r="929" spans="1:26" ht="14.25" customHeight="1">
      <c r="A929" s="81"/>
      <c r="B929" s="81"/>
      <c r="C929" s="81"/>
      <c r="D929" s="81"/>
      <c r="E929" s="81"/>
      <c r="F929" s="81"/>
      <c r="G929" s="81"/>
      <c r="H929" s="81"/>
      <c r="I929" s="81"/>
      <c r="J929" s="81"/>
      <c r="K929" s="81"/>
      <c r="L929" s="81"/>
      <c r="M929" s="81"/>
      <c r="N929" s="81"/>
      <c r="O929" s="81"/>
      <c r="P929" s="81"/>
      <c r="Q929" s="81"/>
      <c r="R929" s="81"/>
      <c r="S929" s="81"/>
      <c r="T929" s="81"/>
      <c r="U929" s="81"/>
      <c r="V929" s="81"/>
      <c r="W929" s="81"/>
      <c r="X929" s="81"/>
      <c r="Y929" s="81"/>
      <c r="Z929" s="81"/>
    </row>
    <row r="930" spans="1:26" ht="14.25" customHeight="1">
      <c r="A930" s="81"/>
      <c r="B930" s="81"/>
      <c r="C930" s="81"/>
      <c r="D930" s="81"/>
      <c r="E930" s="81"/>
      <c r="F930" s="81"/>
      <c r="G930" s="81"/>
      <c r="H930" s="81"/>
      <c r="I930" s="81"/>
      <c r="J930" s="81"/>
      <c r="K930" s="81"/>
      <c r="L930" s="81"/>
      <c r="M930" s="81"/>
      <c r="N930" s="81"/>
      <c r="O930" s="81"/>
      <c r="P930" s="81"/>
      <c r="Q930" s="81"/>
      <c r="R930" s="81"/>
      <c r="S930" s="81"/>
      <c r="T930" s="81"/>
      <c r="U930" s="81"/>
      <c r="V930" s="81"/>
      <c r="W930" s="81"/>
      <c r="X930" s="81"/>
      <c r="Y930" s="81"/>
      <c r="Z930" s="81"/>
    </row>
    <row r="931" spans="1:26" ht="14.25" customHeight="1">
      <c r="A931" s="81"/>
      <c r="B931" s="81"/>
      <c r="C931" s="81"/>
      <c r="D931" s="81"/>
      <c r="E931" s="81"/>
      <c r="F931" s="81"/>
      <c r="G931" s="81"/>
      <c r="H931" s="81"/>
      <c r="I931" s="81"/>
      <c r="J931" s="81"/>
      <c r="K931" s="81"/>
      <c r="L931" s="81"/>
      <c r="M931" s="81"/>
      <c r="N931" s="81"/>
      <c r="O931" s="81"/>
      <c r="P931" s="81"/>
      <c r="Q931" s="81"/>
      <c r="R931" s="81"/>
      <c r="S931" s="81"/>
      <c r="T931" s="81"/>
      <c r="U931" s="81"/>
      <c r="V931" s="81"/>
      <c r="W931" s="81"/>
      <c r="X931" s="81"/>
      <c r="Y931" s="81"/>
      <c r="Z931" s="81"/>
    </row>
    <row r="932" spans="1:26" ht="14.25" customHeight="1">
      <c r="A932" s="81"/>
      <c r="B932" s="81"/>
      <c r="C932" s="81"/>
      <c r="D932" s="81"/>
      <c r="E932" s="81"/>
      <c r="F932" s="81"/>
      <c r="G932" s="81"/>
      <c r="H932" s="81"/>
      <c r="I932" s="81"/>
      <c r="J932" s="81"/>
      <c r="K932" s="81"/>
      <c r="L932" s="81"/>
      <c r="M932" s="81"/>
      <c r="N932" s="81"/>
      <c r="O932" s="81"/>
      <c r="P932" s="81"/>
      <c r="Q932" s="81"/>
      <c r="R932" s="81"/>
      <c r="S932" s="81"/>
      <c r="T932" s="81"/>
      <c r="U932" s="81"/>
      <c r="V932" s="81"/>
      <c r="W932" s="81"/>
      <c r="X932" s="81"/>
      <c r="Y932" s="81"/>
      <c r="Z932" s="81"/>
    </row>
    <row r="933" spans="1:26" ht="14.25" customHeight="1">
      <c r="A933" s="81"/>
      <c r="B933" s="81"/>
      <c r="C933" s="81"/>
      <c r="D933" s="81"/>
      <c r="E933" s="81"/>
      <c r="F933" s="81"/>
      <c r="G933" s="81"/>
      <c r="H933" s="81"/>
      <c r="I933" s="81"/>
      <c r="J933" s="81"/>
      <c r="K933" s="81"/>
      <c r="L933" s="81"/>
      <c r="M933" s="81"/>
      <c r="N933" s="81"/>
      <c r="O933" s="81"/>
      <c r="P933" s="81"/>
      <c r="Q933" s="81"/>
      <c r="R933" s="81"/>
      <c r="S933" s="81"/>
      <c r="T933" s="81"/>
      <c r="U933" s="81"/>
      <c r="V933" s="81"/>
      <c r="W933" s="81"/>
      <c r="X933" s="81"/>
      <c r="Y933" s="81"/>
      <c r="Z933" s="81"/>
    </row>
    <row r="934" spans="1:26" ht="14.25" customHeight="1">
      <c r="A934" s="81"/>
      <c r="B934" s="81"/>
      <c r="C934" s="81"/>
      <c r="D934" s="81"/>
      <c r="E934" s="81"/>
      <c r="F934" s="81"/>
      <c r="G934" s="81"/>
      <c r="H934" s="81"/>
      <c r="I934" s="81"/>
      <c r="J934" s="81"/>
      <c r="K934" s="81"/>
      <c r="L934" s="81"/>
      <c r="M934" s="81"/>
      <c r="N934" s="81"/>
      <c r="O934" s="81"/>
      <c r="P934" s="81"/>
      <c r="Q934" s="81"/>
      <c r="R934" s="81"/>
      <c r="S934" s="81"/>
      <c r="T934" s="81"/>
      <c r="U934" s="81"/>
      <c r="V934" s="81"/>
      <c r="W934" s="81"/>
      <c r="X934" s="81"/>
      <c r="Y934" s="81"/>
      <c r="Z934" s="81"/>
    </row>
    <row r="935" spans="1:26" ht="14.25" customHeight="1">
      <c r="A935" s="81"/>
      <c r="B935" s="81"/>
      <c r="C935" s="81"/>
      <c r="D935" s="81"/>
      <c r="E935" s="81"/>
      <c r="F935" s="81"/>
      <c r="G935" s="81"/>
      <c r="H935" s="81"/>
      <c r="I935" s="81"/>
      <c r="J935" s="81"/>
      <c r="K935" s="81"/>
      <c r="L935" s="81"/>
      <c r="M935" s="81"/>
      <c r="N935" s="81"/>
      <c r="O935" s="81"/>
      <c r="P935" s="81"/>
      <c r="Q935" s="81"/>
      <c r="R935" s="81"/>
      <c r="S935" s="81"/>
      <c r="T935" s="81"/>
      <c r="U935" s="81"/>
      <c r="V935" s="81"/>
      <c r="W935" s="81"/>
      <c r="X935" s="81"/>
      <c r="Y935" s="81"/>
      <c r="Z935" s="81"/>
    </row>
    <row r="936" spans="1:26" ht="14.25" customHeight="1">
      <c r="A936" s="81"/>
      <c r="B936" s="81"/>
      <c r="C936" s="81"/>
      <c r="D936" s="81"/>
      <c r="E936" s="81"/>
      <c r="F936" s="81"/>
      <c r="G936" s="81"/>
      <c r="H936" s="81"/>
      <c r="I936" s="81"/>
      <c r="J936" s="81"/>
      <c r="K936" s="81"/>
      <c r="L936" s="81"/>
      <c r="M936" s="81"/>
      <c r="N936" s="81"/>
      <c r="O936" s="81"/>
      <c r="P936" s="81"/>
      <c r="Q936" s="81"/>
      <c r="R936" s="81"/>
      <c r="S936" s="81"/>
      <c r="T936" s="81"/>
      <c r="U936" s="81"/>
      <c r="V936" s="81"/>
      <c r="W936" s="81"/>
      <c r="X936" s="81"/>
      <c r="Y936" s="81"/>
      <c r="Z936" s="81"/>
    </row>
    <row r="937" spans="1:26" ht="14.25" customHeight="1">
      <c r="A937" s="81"/>
      <c r="B937" s="81"/>
      <c r="C937" s="81"/>
      <c r="D937" s="81"/>
      <c r="E937" s="81"/>
      <c r="F937" s="81"/>
      <c r="G937" s="81"/>
      <c r="H937" s="81"/>
      <c r="I937" s="81"/>
      <c r="J937" s="81"/>
      <c r="K937" s="81"/>
      <c r="L937" s="81"/>
      <c r="M937" s="81"/>
      <c r="N937" s="81"/>
      <c r="O937" s="81"/>
      <c r="P937" s="81"/>
      <c r="Q937" s="81"/>
      <c r="R937" s="81"/>
      <c r="S937" s="81"/>
      <c r="T937" s="81"/>
      <c r="U937" s="81"/>
      <c r="V937" s="81"/>
      <c r="W937" s="81"/>
      <c r="X937" s="81"/>
      <c r="Y937" s="81"/>
      <c r="Z937" s="81"/>
    </row>
    <row r="938" spans="1:26" ht="14.25" customHeight="1">
      <c r="A938" s="81"/>
      <c r="B938" s="81"/>
      <c r="C938" s="81"/>
      <c r="D938" s="81"/>
      <c r="E938" s="81"/>
      <c r="F938" s="81"/>
      <c r="G938" s="81"/>
      <c r="H938" s="81"/>
      <c r="I938" s="81"/>
      <c r="J938" s="81"/>
      <c r="K938" s="81"/>
      <c r="L938" s="81"/>
      <c r="M938" s="81"/>
      <c r="N938" s="81"/>
      <c r="O938" s="81"/>
      <c r="P938" s="81"/>
      <c r="Q938" s="81"/>
      <c r="R938" s="81"/>
      <c r="S938" s="81"/>
      <c r="T938" s="81"/>
      <c r="U938" s="81"/>
      <c r="V938" s="81"/>
      <c r="W938" s="81"/>
      <c r="X938" s="81"/>
      <c r="Y938" s="81"/>
      <c r="Z938" s="81"/>
    </row>
    <row r="939" spans="1:26" ht="14.25" customHeight="1">
      <c r="A939" s="81"/>
      <c r="B939" s="81"/>
      <c r="C939" s="81"/>
      <c r="D939" s="81"/>
      <c r="E939" s="81"/>
      <c r="F939" s="81"/>
      <c r="G939" s="81"/>
      <c r="H939" s="81"/>
      <c r="I939" s="81"/>
      <c r="J939" s="81"/>
      <c r="K939" s="81"/>
      <c r="L939" s="81"/>
      <c r="M939" s="81"/>
      <c r="N939" s="81"/>
      <c r="O939" s="81"/>
      <c r="P939" s="81"/>
      <c r="Q939" s="81"/>
      <c r="R939" s="81"/>
      <c r="S939" s="81"/>
      <c r="T939" s="81"/>
      <c r="U939" s="81"/>
      <c r="V939" s="81"/>
      <c r="W939" s="81"/>
      <c r="X939" s="81"/>
      <c r="Y939" s="81"/>
      <c r="Z939" s="81"/>
    </row>
    <row r="940" spans="1:26" ht="14.25" customHeight="1">
      <c r="A940" s="81"/>
      <c r="B940" s="81"/>
      <c r="C940" s="81"/>
      <c r="D940" s="81"/>
      <c r="E940" s="81"/>
      <c r="F940" s="81"/>
      <c r="G940" s="81"/>
      <c r="H940" s="81"/>
      <c r="I940" s="81"/>
      <c r="J940" s="81"/>
      <c r="K940" s="81"/>
      <c r="L940" s="81"/>
      <c r="M940" s="81"/>
      <c r="N940" s="81"/>
      <c r="O940" s="81"/>
      <c r="P940" s="81"/>
      <c r="Q940" s="81"/>
      <c r="R940" s="81"/>
      <c r="S940" s="81"/>
      <c r="T940" s="81"/>
      <c r="U940" s="81"/>
      <c r="V940" s="81"/>
      <c r="W940" s="81"/>
      <c r="X940" s="81"/>
      <c r="Y940" s="81"/>
      <c r="Z940" s="81"/>
    </row>
    <row r="941" spans="1:26" ht="14.25" customHeight="1">
      <c r="A941" s="81"/>
      <c r="B941" s="81"/>
      <c r="C941" s="81"/>
      <c r="D941" s="81"/>
      <c r="E941" s="81"/>
      <c r="F941" s="81"/>
      <c r="G941" s="81"/>
      <c r="H941" s="81"/>
      <c r="I941" s="81"/>
      <c r="J941" s="81"/>
      <c r="K941" s="81"/>
      <c r="L941" s="81"/>
      <c r="M941" s="81"/>
      <c r="N941" s="81"/>
      <c r="O941" s="81"/>
      <c r="P941" s="81"/>
      <c r="Q941" s="81"/>
      <c r="R941" s="81"/>
      <c r="S941" s="81"/>
      <c r="T941" s="81"/>
      <c r="U941" s="81"/>
      <c r="V941" s="81"/>
      <c r="W941" s="81"/>
      <c r="X941" s="81"/>
      <c r="Y941" s="81"/>
      <c r="Z941" s="81"/>
    </row>
    <row r="942" spans="1:26" ht="14.25" customHeight="1">
      <c r="A942" s="81"/>
      <c r="B942" s="81"/>
      <c r="C942" s="81"/>
      <c r="D942" s="81"/>
      <c r="E942" s="81"/>
      <c r="F942" s="81"/>
      <c r="G942" s="81"/>
      <c r="H942" s="81"/>
      <c r="I942" s="81"/>
      <c r="J942" s="81"/>
      <c r="K942" s="81"/>
      <c r="L942" s="81"/>
      <c r="M942" s="81"/>
      <c r="N942" s="81"/>
      <c r="O942" s="81"/>
      <c r="P942" s="81"/>
      <c r="Q942" s="81"/>
      <c r="R942" s="81"/>
      <c r="S942" s="81"/>
      <c r="T942" s="81"/>
      <c r="U942" s="81"/>
      <c r="V942" s="81"/>
      <c r="W942" s="81"/>
      <c r="X942" s="81"/>
      <c r="Y942" s="81"/>
      <c r="Z942" s="81"/>
    </row>
    <row r="943" spans="1:26" ht="14.25" customHeight="1">
      <c r="A943" s="81"/>
      <c r="B943" s="81"/>
      <c r="C943" s="81"/>
      <c r="D943" s="81"/>
      <c r="E943" s="81"/>
      <c r="F943" s="81"/>
      <c r="G943" s="81"/>
      <c r="H943" s="81"/>
      <c r="I943" s="81"/>
      <c r="J943" s="81"/>
      <c r="K943" s="81"/>
      <c r="L943" s="81"/>
      <c r="M943" s="81"/>
      <c r="N943" s="81"/>
      <c r="O943" s="81"/>
      <c r="P943" s="81"/>
      <c r="Q943" s="81"/>
      <c r="R943" s="81"/>
      <c r="S943" s="81"/>
      <c r="T943" s="81"/>
      <c r="U943" s="81"/>
      <c r="V943" s="81"/>
      <c r="W943" s="81"/>
      <c r="X943" s="81"/>
      <c r="Y943" s="81"/>
      <c r="Z943" s="81"/>
    </row>
    <row r="944" spans="1:26" ht="14.25" customHeight="1">
      <c r="A944" s="81"/>
      <c r="B944" s="81"/>
      <c r="C944" s="81"/>
      <c r="D944" s="81"/>
      <c r="E944" s="81"/>
      <c r="F944" s="81"/>
      <c r="G944" s="81"/>
      <c r="H944" s="81"/>
      <c r="I944" s="81"/>
      <c r="J944" s="81"/>
      <c r="K944" s="81"/>
      <c r="L944" s="81"/>
      <c r="M944" s="81"/>
      <c r="N944" s="81"/>
      <c r="O944" s="81"/>
      <c r="P944" s="81"/>
      <c r="Q944" s="81"/>
      <c r="R944" s="81"/>
      <c r="S944" s="81"/>
      <c r="T944" s="81"/>
      <c r="U944" s="81"/>
      <c r="V944" s="81"/>
      <c r="W944" s="81"/>
      <c r="X944" s="81"/>
      <c r="Y944" s="81"/>
      <c r="Z944" s="81"/>
    </row>
    <row r="945" spans="1:26" ht="14.25" customHeight="1">
      <c r="A945" s="81"/>
      <c r="B945" s="81"/>
      <c r="C945" s="81"/>
      <c r="D945" s="81"/>
      <c r="E945" s="81"/>
      <c r="F945" s="81"/>
      <c r="G945" s="81"/>
      <c r="H945" s="81"/>
      <c r="I945" s="81"/>
      <c r="J945" s="81"/>
      <c r="K945" s="81"/>
      <c r="L945" s="81"/>
      <c r="M945" s="81"/>
      <c r="N945" s="81"/>
      <c r="O945" s="81"/>
      <c r="P945" s="81"/>
      <c r="Q945" s="81"/>
      <c r="R945" s="81"/>
      <c r="S945" s="81"/>
      <c r="T945" s="81"/>
      <c r="U945" s="81"/>
      <c r="V945" s="81"/>
      <c r="W945" s="81"/>
      <c r="X945" s="81"/>
      <c r="Y945" s="81"/>
      <c r="Z945" s="81"/>
    </row>
    <row r="946" spans="1:26" ht="14.25" customHeight="1">
      <c r="A946" s="81"/>
      <c r="B946" s="81"/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</row>
    <row r="947" spans="1:26" ht="14.25" customHeight="1">
      <c r="A947" s="81"/>
      <c r="B947" s="81"/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</row>
    <row r="948" spans="1:26" ht="14.25" customHeight="1">
      <c r="A948" s="81"/>
      <c r="B948" s="81"/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</row>
    <row r="949" spans="1:26" ht="14.25" customHeight="1">
      <c r="A949" s="81"/>
      <c r="B949" s="81"/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</row>
    <row r="950" spans="1:26" ht="14.25" customHeight="1">
      <c r="A950" s="81"/>
      <c r="B950" s="81"/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</row>
    <row r="951" spans="1:26" ht="14.25" customHeight="1">
      <c r="A951" s="81"/>
      <c r="B951" s="81"/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</row>
    <row r="952" spans="1:26" ht="14.25" customHeight="1">
      <c r="A952" s="81"/>
      <c r="B952" s="81"/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</row>
    <row r="953" spans="1:26" ht="14.25" customHeight="1">
      <c r="A953" s="81"/>
      <c r="B953" s="81"/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</row>
    <row r="954" spans="1:26" ht="14.25" customHeight="1">
      <c r="A954" s="81"/>
      <c r="B954" s="81"/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</row>
    <row r="955" spans="1:26" ht="14.25" customHeight="1">
      <c r="A955" s="81"/>
      <c r="B955" s="81"/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</row>
    <row r="956" spans="1:26" ht="14.25" customHeight="1">
      <c r="A956" s="81"/>
      <c r="B956" s="81"/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</row>
    <row r="957" spans="1:26" ht="14.25" customHeight="1">
      <c r="A957" s="81"/>
      <c r="B957" s="81"/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</row>
    <row r="958" spans="1:26" ht="14.25" customHeight="1">
      <c r="A958" s="81"/>
      <c r="B958" s="81"/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</row>
    <row r="959" spans="1:26" ht="14.25" customHeight="1">
      <c r="A959" s="81"/>
      <c r="B959" s="81"/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</row>
    <row r="960" spans="1:26" ht="14.25" customHeight="1">
      <c r="A960" s="81"/>
      <c r="B960" s="81"/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</row>
    <row r="961" spans="1:26" ht="14.25" customHeight="1">
      <c r="A961" s="81"/>
      <c r="B961" s="81"/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</row>
    <row r="962" spans="1:26" ht="14.25" customHeight="1">
      <c r="A962" s="81"/>
      <c r="B962" s="81"/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</row>
    <row r="963" spans="1:26" ht="14.25" customHeight="1">
      <c r="A963" s="81"/>
      <c r="B963" s="81"/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</row>
    <row r="964" spans="1:26" ht="14.25" customHeight="1">
      <c r="A964" s="81"/>
      <c r="B964" s="81"/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</row>
    <row r="965" spans="1:26" ht="14.25" customHeight="1">
      <c r="A965" s="81"/>
      <c r="B965" s="81"/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</row>
    <row r="966" spans="1:26" ht="14.25" customHeight="1">
      <c r="A966" s="81"/>
      <c r="B966" s="81"/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</row>
    <row r="967" spans="1:26" ht="14.25" customHeight="1">
      <c r="A967" s="81"/>
      <c r="B967" s="81"/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</row>
    <row r="968" spans="1:26" ht="14.25" customHeight="1">
      <c r="A968" s="81"/>
      <c r="B968" s="81"/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</row>
    <row r="969" spans="1:26" ht="14.25" customHeight="1">
      <c r="A969" s="81"/>
      <c r="B969" s="81"/>
      <c r="C969" s="81"/>
      <c r="D969" s="81"/>
      <c r="E969" s="81"/>
      <c r="F969" s="81"/>
      <c r="G969" s="81"/>
      <c r="H969" s="81"/>
      <c r="I969" s="81"/>
      <c r="J969" s="81"/>
      <c r="K969" s="81"/>
      <c r="L969" s="81"/>
      <c r="M969" s="81"/>
      <c r="N969" s="81"/>
      <c r="O969" s="81"/>
      <c r="P969" s="81"/>
      <c r="Q969" s="81"/>
      <c r="R969" s="81"/>
      <c r="S969" s="81"/>
      <c r="T969" s="81"/>
      <c r="U969" s="81"/>
      <c r="V969" s="81"/>
      <c r="W969" s="81"/>
      <c r="X969" s="81"/>
      <c r="Y969" s="81"/>
      <c r="Z969" s="81"/>
    </row>
    <row r="970" spans="1:26" ht="14.25" customHeight="1">
      <c r="A970" s="81"/>
      <c r="B970" s="81"/>
      <c r="C970" s="81"/>
      <c r="D970" s="81"/>
      <c r="E970" s="81"/>
      <c r="F970" s="81"/>
      <c r="G970" s="81"/>
      <c r="H970" s="81"/>
      <c r="I970" s="81"/>
      <c r="J970" s="81"/>
      <c r="K970" s="81"/>
      <c r="L970" s="81"/>
      <c r="M970" s="81"/>
      <c r="N970" s="81"/>
      <c r="O970" s="81"/>
      <c r="P970" s="81"/>
      <c r="Q970" s="81"/>
      <c r="R970" s="81"/>
      <c r="S970" s="81"/>
      <c r="T970" s="81"/>
      <c r="U970" s="81"/>
      <c r="V970" s="81"/>
      <c r="W970" s="81"/>
      <c r="X970" s="81"/>
      <c r="Y970" s="81"/>
      <c r="Z970" s="81"/>
    </row>
    <row r="971" spans="1:26" ht="14.25" customHeight="1">
      <c r="A971" s="81"/>
      <c r="B971" s="81"/>
      <c r="C971" s="81"/>
      <c r="D971" s="81"/>
      <c r="E971" s="81"/>
      <c r="F971" s="81"/>
      <c r="G971" s="81"/>
      <c r="H971" s="81"/>
      <c r="I971" s="81"/>
      <c r="J971" s="81"/>
      <c r="K971" s="81"/>
      <c r="L971" s="81"/>
      <c r="M971" s="81"/>
      <c r="N971" s="81"/>
      <c r="O971" s="81"/>
      <c r="P971" s="81"/>
      <c r="Q971" s="81"/>
      <c r="R971" s="81"/>
      <c r="S971" s="81"/>
      <c r="T971" s="81"/>
      <c r="U971" s="81"/>
      <c r="V971" s="81"/>
      <c r="W971" s="81"/>
      <c r="X971" s="81"/>
      <c r="Y971" s="81"/>
      <c r="Z971" s="81"/>
    </row>
    <row r="972" spans="1:26" ht="14.25" customHeight="1">
      <c r="A972" s="81"/>
      <c r="B972" s="81"/>
      <c r="C972" s="81"/>
      <c r="D972" s="81"/>
      <c r="E972" s="81"/>
      <c r="F972" s="81"/>
      <c r="G972" s="81"/>
      <c r="H972" s="81"/>
      <c r="I972" s="81"/>
      <c r="J972" s="81"/>
      <c r="K972" s="81"/>
      <c r="L972" s="81"/>
      <c r="M972" s="81"/>
      <c r="N972" s="81"/>
      <c r="O972" s="81"/>
      <c r="P972" s="81"/>
      <c r="Q972" s="81"/>
      <c r="R972" s="81"/>
      <c r="S972" s="81"/>
      <c r="T972" s="81"/>
      <c r="U972" s="81"/>
      <c r="V972" s="81"/>
      <c r="W972" s="81"/>
      <c r="X972" s="81"/>
      <c r="Y972" s="81"/>
      <c r="Z972" s="81"/>
    </row>
    <row r="973" spans="1:26" ht="14.25" customHeight="1">
      <c r="A973" s="81"/>
      <c r="B973" s="81"/>
      <c r="C973" s="81"/>
      <c r="D973" s="81"/>
      <c r="E973" s="81"/>
      <c r="F973" s="81"/>
      <c r="G973" s="81"/>
      <c r="H973" s="81"/>
      <c r="I973" s="81"/>
      <c r="J973" s="81"/>
      <c r="K973" s="81"/>
      <c r="L973" s="81"/>
      <c r="M973" s="81"/>
      <c r="N973" s="81"/>
      <c r="O973" s="81"/>
      <c r="P973" s="81"/>
      <c r="Q973" s="81"/>
      <c r="R973" s="81"/>
      <c r="S973" s="81"/>
      <c r="T973" s="81"/>
      <c r="U973" s="81"/>
      <c r="V973" s="81"/>
      <c r="W973" s="81"/>
      <c r="X973" s="81"/>
      <c r="Y973" s="81"/>
      <c r="Z973" s="81"/>
    </row>
    <row r="974" spans="1:26" ht="14.25" customHeight="1">
      <c r="A974" s="81"/>
      <c r="B974" s="81"/>
      <c r="C974" s="81"/>
      <c r="D974" s="81"/>
      <c r="E974" s="81"/>
      <c r="F974" s="81"/>
      <c r="G974" s="81"/>
      <c r="H974" s="81"/>
      <c r="I974" s="81"/>
      <c r="J974" s="81"/>
      <c r="K974" s="81"/>
      <c r="L974" s="81"/>
      <c r="M974" s="81"/>
      <c r="N974" s="81"/>
      <c r="O974" s="81"/>
      <c r="P974" s="81"/>
      <c r="Q974" s="81"/>
      <c r="R974" s="81"/>
      <c r="S974" s="81"/>
      <c r="T974" s="81"/>
      <c r="U974" s="81"/>
      <c r="V974" s="81"/>
      <c r="W974" s="81"/>
      <c r="X974" s="81"/>
      <c r="Y974" s="81"/>
      <c r="Z974" s="81"/>
    </row>
    <row r="975" spans="1:26" ht="14.25" customHeight="1">
      <c r="A975" s="81"/>
      <c r="B975" s="81"/>
      <c r="C975" s="81"/>
      <c r="D975" s="81"/>
      <c r="E975" s="81"/>
      <c r="F975" s="81"/>
      <c r="G975" s="81"/>
      <c r="H975" s="81"/>
      <c r="I975" s="81"/>
      <c r="J975" s="81"/>
      <c r="K975" s="81"/>
      <c r="L975" s="81"/>
      <c r="M975" s="81"/>
      <c r="N975" s="81"/>
      <c r="O975" s="81"/>
      <c r="P975" s="81"/>
      <c r="Q975" s="81"/>
      <c r="R975" s="81"/>
      <c r="S975" s="81"/>
      <c r="T975" s="81"/>
      <c r="U975" s="81"/>
      <c r="V975" s="81"/>
      <c r="W975" s="81"/>
      <c r="X975" s="81"/>
      <c r="Y975" s="81"/>
      <c r="Z975" s="81"/>
    </row>
    <row r="976" spans="1:26" ht="14.25" customHeight="1">
      <c r="A976" s="81"/>
      <c r="B976" s="81"/>
      <c r="C976" s="81"/>
      <c r="D976" s="81"/>
      <c r="E976" s="81"/>
      <c r="F976" s="81"/>
      <c r="G976" s="81"/>
      <c r="H976" s="81"/>
      <c r="I976" s="81"/>
      <c r="J976" s="81"/>
      <c r="K976" s="81"/>
      <c r="L976" s="81"/>
      <c r="M976" s="81"/>
      <c r="N976" s="81"/>
      <c r="O976" s="81"/>
      <c r="P976" s="81"/>
      <c r="Q976" s="81"/>
      <c r="R976" s="81"/>
      <c r="S976" s="81"/>
      <c r="T976" s="81"/>
      <c r="U976" s="81"/>
      <c r="V976" s="81"/>
      <c r="W976" s="81"/>
      <c r="X976" s="81"/>
      <c r="Y976" s="81"/>
      <c r="Z976" s="81"/>
    </row>
    <row r="977" spans="1:26" ht="14.25" customHeight="1">
      <c r="A977" s="81"/>
      <c r="B977" s="81"/>
      <c r="C977" s="81"/>
      <c r="D977" s="81"/>
      <c r="E977" s="81"/>
      <c r="F977" s="81"/>
      <c r="G977" s="81"/>
      <c r="H977" s="81"/>
      <c r="I977" s="81"/>
      <c r="J977" s="81"/>
      <c r="K977" s="81"/>
      <c r="L977" s="81"/>
      <c r="M977" s="81"/>
      <c r="N977" s="81"/>
      <c r="O977" s="81"/>
      <c r="P977" s="81"/>
      <c r="Q977" s="81"/>
      <c r="R977" s="81"/>
      <c r="S977" s="81"/>
      <c r="T977" s="81"/>
      <c r="U977" s="81"/>
      <c r="V977" s="81"/>
      <c r="W977" s="81"/>
      <c r="X977" s="81"/>
      <c r="Y977" s="81"/>
      <c r="Z977" s="81"/>
    </row>
    <row r="978" spans="1:26" ht="14.25" customHeight="1">
      <c r="A978" s="81"/>
      <c r="B978" s="81"/>
      <c r="C978" s="81"/>
      <c r="D978" s="81"/>
      <c r="E978" s="81"/>
      <c r="F978" s="81"/>
      <c r="G978" s="81"/>
      <c r="H978" s="81"/>
      <c r="I978" s="81"/>
      <c r="J978" s="81"/>
      <c r="K978" s="81"/>
      <c r="L978" s="81"/>
      <c r="M978" s="81"/>
      <c r="N978" s="81"/>
      <c r="O978" s="81"/>
      <c r="P978" s="81"/>
      <c r="Q978" s="81"/>
      <c r="R978" s="81"/>
      <c r="S978" s="81"/>
      <c r="T978" s="81"/>
      <c r="U978" s="81"/>
      <c r="V978" s="81"/>
      <c r="W978" s="81"/>
      <c r="X978" s="81"/>
      <c r="Y978" s="81"/>
      <c r="Z978" s="81"/>
    </row>
    <row r="979" spans="1:26" ht="14.25" customHeight="1">
      <c r="A979" s="81"/>
      <c r="B979" s="81"/>
      <c r="C979" s="81"/>
      <c r="D979" s="81"/>
      <c r="E979" s="81"/>
      <c r="F979" s="81"/>
      <c r="G979" s="81"/>
      <c r="H979" s="81"/>
      <c r="I979" s="81"/>
      <c r="J979" s="81"/>
      <c r="K979" s="81"/>
      <c r="L979" s="81"/>
      <c r="M979" s="81"/>
      <c r="N979" s="81"/>
      <c r="O979" s="81"/>
      <c r="P979" s="81"/>
      <c r="Q979" s="81"/>
      <c r="R979" s="81"/>
      <c r="S979" s="81"/>
      <c r="T979" s="81"/>
      <c r="U979" s="81"/>
      <c r="V979" s="81"/>
      <c r="W979" s="81"/>
      <c r="X979" s="81"/>
      <c r="Y979" s="81"/>
      <c r="Z979" s="81"/>
    </row>
    <row r="980" spans="1:26" ht="14.25" customHeight="1">
      <c r="A980" s="81"/>
      <c r="B980" s="81"/>
      <c r="C980" s="81"/>
      <c r="D980" s="81"/>
      <c r="E980" s="81"/>
      <c r="F980" s="81"/>
      <c r="G980" s="81"/>
      <c r="H980" s="81"/>
      <c r="I980" s="81"/>
      <c r="J980" s="81"/>
      <c r="K980" s="81"/>
      <c r="L980" s="81"/>
      <c r="M980" s="81"/>
      <c r="N980" s="81"/>
      <c r="O980" s="81"/>
      <c r="P980" s="81"/>
      <c r="Q980" s="81"/>
      <c r="R980" s="81"/>
      <c r="S980" s="81"/>
      <c r="T980" s="81"/>
      <c r="U980" s="81"/>
      <c r="V980" s="81"/>
      <c r="W980" s="81"/>
      <c r="X980" s="81"/>
      <c r="Y980" s="81"/>
      <c r="Z980" s="81"/>
    </row>
    <row r="981" spans="1:26" ht="14.25" customHeight="1">
      <c r="A981" s="81"/>
      <c r="B981" s="81"/>
      <c r="C981" s="81"/>
      <c r="D981" s="81"/>
      <c r="E981" s="81"/>
      <c r="F981" s="81"/>
      <c r="G981" s="81"/>
      <c r="H981" s="81"/>
      <c r="I981" s="81"/>
      <c r="J981" s="81"/>
      <c r="K981" s="81"/>
      <c r="L981" s="81"/>
      <c r="M981" s="81"/>
      <c r="N981" s="81"/>
      <c r="O981" s="81"/>
      <c r="P981" s="81"/>
      <c r="Q981" s="81"/>
      <c r="R981" s="81"/>
      <c r="S981" s="81"/>
      <c r="T981" s="81"/>
      <c r="U981" s="81"/>
      <c r="V981" s="81"/>
      <c r="W981" s="81"/>
      <c r="X981" s="81"/>
      <c r="Y981" s="81"/>
      <c r="Z981" s="81"/>
    </row>
    <row r="982" spans="1:26" ht="14.25" customHeight="1">
      <c r="A982" s="81"/>
      <c r="B982" s="81"/>
      <c r="C982" s="81"/>
      <c r="D982" s="81"/>
      <c r="E982" s="81"/>
      <c r="F982" s="81"/>
      <c r="G982" s="81"/>
      <c r="H982" s="81"/>
      <c r="I982" s="81"/>
      <c r="J982" s="81"/>
      <c r="K982" s="81"/>
      <c r="L982" s="81"/>
      <c r="M982" s="81"/>
      <c r="N982" s="81"/>
      <c r="O982" s="81"/>
      <c r="P982" s="81"/>
      <c r="Q982" s="81"/>
      <c r="R982" s="81"/>
      <c r="S982" s="81"/>
      <c r="T982" s="81"/>
      <c r="U982" s="81"/>
      <c r="V982" s="81"/>
      <c r="W982" s="81"/>
      <c r="X982" s="81"/>
      <c r="Y982" s="81"/>
      <c r="Z982" s="81"/>
    </row>
    <row r="983" spans="1:26" ht="14.25" customHeight="1">
      <c r="A983" s="81"/>
      <c r="B983" s="81"/>
      <c r="C983" s="81"/>
      <c r="D983" s="81"/>
      <c r="E983" s="81"/>
      <c r="F983" s="81"/>
      <c r="G983" s="81"/>
      <c r="H983" s="81"/>
      <c r="I983" s="81"/>
      <c r="J983" s="81"/>
      <c r="K983" s="81"/>
      <c r="L983" s="81"/>
      <c r="M983" s="81"/>
      <c r="N983" s="81"/>
      <c r="O983" s="81"/>
      <c r="P983" s="81"/>
      <c r="Q983" s="81"/>
      <c r="R983" s="81"/>
      <c r="S983" s="81"/>
      <c r="T983" s="81"/>
      <c r="U983" s="81"/>
      <c r="V983" s="81"/>
      <c r="W983" s="81"/>
      <c r="X983" s="81"/>
      <c r="Y983" s="81"/>
      <c r="Z983" s="81"/>
    </row>
    <row r="984" spans="1:26" ht="14.25" customHeight="1">
      <c r="A984" s="81"/>
      <c r="B984" s="81"/>
      <c r="C984" s="81"/>
      <c r="D984" s="81"/>
      <c r="E984" s="81"/>
      <c r="F984" s="81"/>
      <c r="G984" s="81"/>
      <c r="H984" s="81"/>
      <c r="I984" s="81"/>
      <c r="J984" s="81"/>
      <c r="K984" s="81"/>
      <c r="L984" s="81"/>
      <c r="M984" s="81"/>
      <c r="N984" s="81"/>
      <c r="O984" s="81"/>
      <c r="P984" s="81"/>
      <c r="Q984" s="81"/>
      <c r="R984" s="81"/>
      <c r="S984" s="81"/>
      <c r="T984" s="81"/>
      <c r="U984" s="81"/>
      <c r="V984" s="81"/>
      <c r="W984" s="81"/>
      <c r="X984" s="81"/>
      <c r="Y984" s="81"/>
      <c r="Z984" s="81"/>
    </row>
    <row r="985" spans="1:26" ht="14.25" customHeight="1">
      <c r="A985" s="81"/>
      <c r="B985" s="81"/>
      <c r="C985" s="81"/>
      <c r="D985" s="81"/>
      <c r="E985" s="81"/>
      <c r="F985" s="81"/>
      <c r="G985" s="81"/>
      <c r="H985" s="81"/>
      <c r="I985" s="81"/>
      <c r="J985" s="81"/>
      <c r="K985" s="81"/>
      <c r="L985" s="81"/>
      <c r="M985" s="81"/>
      <c r="N985" s="81"/>
      <c r="O985" s="81"/>
      <c r="P985" s="81"/>
      <c r="Q985" s="81"/>
      <c r="R985" s="81"/>
      <c r="S985" s="81"/>
      <c r="T985" s="81"/>
      <c r="U985" s="81"/>
      <c r="V985" s="81"/>
      <c r="W985" s="81"/>
      <c r="X985" s="81"/>
      <c r="Y985" s="81"/>
      <c r="Z985" s="81"/>
    </row>
    <row r="986" spans="1:26" ht="14.25" customHeight="1">
      <c r="A986" s="81"/>
      <c r="B986" s="81"/>
      <c r="C986" s="81"/>
      <c r="D986" s="81"/>
      <c r="E986" s="81"/>
      <c r="F986" s="81"/>
      <c r="G986" s="81"/>
      <c r="H986" s="81"/>
      <c r="I986" s="81"/>
      <c r="J986" s="81"/>
      <c r="K986" s="81"/>
      <c r="L986" s="81"/>
      <c r="M986" s="81"/>
      <c r="N986" s="81"/>
      <c r="O986" s="81"/>
      <c r="P986" s="81"/>
      <c r="Q986" s="81"/>
      <c r="R986" s="81"/>
      <c r="S986" s="81"/>
      <c r="T986" s="81"/>
      <c r="U986" s="81"/>
      <c r="V986" s="81"/>
      <c r="W986" s="81"/>
      <c r="X986" s="81"/>
      <c r="Y986" s="81"/>
      <c r="Z986" s="81"/>
    </row>
    <row r="987" spans="1:26" ht="14.25" customHeight="1">
      <c r="A987" s="81"/>
      <c r="B987" s="81"/>
      <c r="C987" s="81"/>
      <c r="D987" s="81"/>
      <c r="E987" s="81"/>
      <c r="F987" s="81"/>
      <c r="G987" s="81"/>
      <c r="H987" s="81"/>
      <c r="I987" s="81"/>
      <c r="J987" s="81"/>
      <c r="K987" s="81"/>
      <c r="L987" s="81"/>
      <c r="M987" s="81"/>
      <c r="N987" s="81"/>
      <c r="O987" s="81"/>
      <c r="P987" s="81"/>
      <c r="Q987" s="81"/>
      <c r="R987" s="81"/>
      <c r="S987" s="81"/>
      <c r="T987" s="81"/>
      <c r="U987" s="81"/>
      <c r="V987" s="81"/>
      <c r="W987" s="81"/>
      <c r="X987" s="81"/>
      <c r="Y987" s="81"/>
      <c r="Z987" s="81"/>
    </row>
    <row r="988" spans="1:26" ht="14.25" customHeight="1">
      <c r="A988" s="81"/>
      <c r="B988" s="81"/>
      <c r="C988" s="81"/>
      <c r="D988" s="81"/>
      <c r="E988" s="81"/>
      <c r="F988" s="81"/>
      <c r="G988" s="81"/>
      <c r="H988" s="81"/>
      <c r="I988" s="81"/>
      <c r="J988" s="81"/>
      <c r="K988" s="81"/>
      <c r="L988" s="81"/>
      <c r="M988" s="81"/>
      <c r="N988" s="81"/>
      <c r="O988" s="81"/>
      <c r="P988" s="81"/>
      <c r="Q988" s="81"/>
      <c r="R988" s="81"/>
      <c r="S988" s="81"/>
      <c r="T988" s="81"/>
      <c r="U988" s="81"/>
      <c r="V988" s="81"/>
      <c r="W988" s="81"/>
      <c r="X988" s="81"/>
      <c r="Y988" s="81"/>
      <c r="Z988" s="81"/>
    </row>
    <row r="989" spans="1:26" ht="14.25" customHeight="1">
      <c r="A989" s="81"/>
      <c r="B989" s="81"/>
      <c r="C989" s="81"/>
      <c r="D989" s="81"/>
      <c r="E989" s="81"/>
      <c r="F989" s="81"/>
      <c r="G989" s="81"/>
      <c r="H989" s="81"/>
      <c r="I989" s="81"/>
      <c r="J989" s="81"/>
      <c r="K989" s="81"/>
      <c r="L989" s="81"/>
      <c r="M989" s="81"/>
      <c r="N989" s="81"/>
      <c r="O989" s="81"/>
      <c r="P989" s="81"/>
      <c r="Q989" s="81"/>
      <c r="R989" s="81"/>
      <c r="S989" s="81"/>
      <c r="T989" s="81"/>
      <c r="U989" s="81"/>
      <c r="V989" s="81"/>
      <c r="W989" s="81"/>
      <c r="X989" s="81"/>
      <c r="Y989" s="81"/>
      <c r="Z989" s="81"/>
    </row>
    <row r="990" spans="1:26" ht="14.25" customHeight="1">
      <c r="A990" s="81"/>
      <c r="B990" s="81"/>
      <c r="C990" s="81"/>
      <c r="D990" s="81"/>
      <c r="E990" s="81"/>
      <c r="F990" s="81"/>
      <c r="G990" s="81"/>
      <c r="H990" s="81"/>
      <c r="I990" s="81"/>
      <c r="J990" s="81"/>
      <c r="K990" s="81"/>
      <c r="L990" s="81"/>
      <c r="M990" s="81"/>
      <c r="N990" s="81"/>
      <c r="O990" s="81"/>
      <c r="P990" s="81"/>
      <c r="Q990" s="81"/>
      <c r="R990" s="81"/>
      <c r="S990" s="81"/>
      <c r="T990" s="81"/>
      <c r="U990" s="81"/>
      <c r="V990" s="81"/>
      <c r="W990" s="81"/>
      <c r="X990" s="81"/>
      <c r="Y990" s="81"/>
      <c r="Z990" s="81"/>
    </row>
    <row r="991" spans="1:26" ht="14.25" customHeight="1">
      <c r="A991" s="81"/>
      <c r="B991" s="81"/>
      <c r="C991" s="81"/>
      <c r="D991" s="81"/>
      <c r="E991" s="81"/>
      <c r="F991" s="81"/>
      <c r="G991" s="81"/>
      <c r="H991" s="81"/>
      <c r="I991" s="81"/>
      <c r="J991" s="81"/>
      <c r="K991" s="81"/>
      <c r="L991" s="81"/>
      <c r="M991" s="81"/>
      <c r="N991" s="81"/>
      <c r="O991" s="81"/>
      <c r="P991" s="81"/>
      <c r="Q991" s="81"/>
      <c r="R991" s="81"/>
      <c r="S991" s="81"/>
      <c r="T991" s="81"/>
      <c r="U991" s="81"/>
      <c r="V991" s="81"/>
      <c r="W991" s="81"/>
      <c r="X991" s="81"/>
      <c r="Y991" s="81"/>
      <c r="Z991" s="81"/>
    </row>
    <row r="992" spans="1:26" ht="14.25" customHeight="1">
      <c r="A992" s="81"/>
      <c r="B992" s="81"/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</row>
    <row r="993" spans="1:26" ht="14.25" customHeight="1">
      <c r="A993" s="81"/>
      <c r="B993" s="81"/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</row>
    <row r="994" spans="1:26" ht="14.25" customHeight="1">
      <c r="A994" s="81"/>
      <c r="B994" s="81"/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</row>
    <row r="995" spans="1:26" ht="14.25" customHeight="1">
      <c r="A995" s="81"/>
      <c r="B995" s="81"/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</row>
    <row r="996" spans="1:26" ht="14.25" customHeight="1">
      <c r="A996" s="81"/>
      <c r="B996" s="81"/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</row>
    <row r="997" spans="1:26" ht="14.25" customHeight="1">
      <c r="A997" s="81"/>
      <c r="B997" s="81"/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</row>
    <row r="998" spans="1:26" ht="14.25" customHeight="1">
      <c r="A998" s="81"/>
      <c r="B998" s="81"/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</row>
    <row r="999" spans="1:26" ht="14.25" customHeight="1">
      <c r="A999" s="81"/>
      <c r="B999" s="81"/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</row>
    <row r="1000" spans="1:26" ht="14.25" customHeight="1">
      <c r="A1000" s="81"/>
      <c r="B1000" s="81"/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</row>
  </sheetData>
  <mergeCells count="34">
    <mergeCell ref="A56:H56"/>
    <mergeCell ref="A57:D57"/>
    <mergeCell ref="A58:D58"/>
    <mergeCell ref="F49:H49"/>
    <mergeCell ref="F50:H50"/>
    <mergeCell ref="A51:H51"/>
    <mergeCell ref="A52:H52"/>
    <mergeCell ref="A53:D53"/>
    <mergeCell ref="A54:D54"/>
    <mergeCell ref="A55:H55"/>
    <mergeCell ref="A49:D49"/>
    <mergeCell ref="A50:D50"/>
    <mergeCell ref="A15:C15"/>
    <mergeCell ref="A16:H16"/>
    <mergeCell ref="A17:H17"/>
    <mergeCell ref="A45:H45"/>
    <mergeCell ref="A46:H46"/>
    <mergeCell ref="A47:H47"/>
    <mergeCell ref="F48:H48"/>
    <mergeCell ref="A11:C11"/>
    <mergeCell ref="A12:C12"/>
    <mergeCell ref="A13:C13"/>
    <mergeCell ref="A14:C14"/>
    <mergeCell ref="A48:D48"/>
    <mergeCell ref="A6:C6"/>
    <mergeCell ref="A7:C7"/>
    <mergeCell ref="A8:C8"/>
    <mergeCell ref="A9:C9"/>
    <mergeCell ref="A10:C10"/>
    <mergeCell ref="A1:H1"/>
    <mergeCell ref="A2:C2"/>
    <mergeCell ref="A3:C3"/>
    <mergeCell ref="A4:C4"/>
    <mergeCell ref="A5:C5"/>
  </mergeCells>
  <dataValidations count="1">
    <dataValidation type="list" allowBlank="1" showErrorMessage="1" sqref="K9" xr:uid="{00000000-0002-0000-0300-000000000000}">
      <formula1>"DGVCL,TORRENT,MANUALLY"</formula1>
    </dataValidation>
  </dataValidations>
  <pageMargins left="0.7" right="0.64988095238095234" top="0.75" bottom="0.75" header="0" footer="0"/>
  <pageSetup paperSize="9" orientation="portrait"/>
  <headerFooter>
    <oddFooter>&amp;R</oddFooter>
  </headerFooter>
  <colBreaks count="1" manualBreakCount="1">
    <brk id="8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Z1000"/>
  <sheetViews>
    <sheetView workbookViewId="0"/>
  </sheetViews>
  <sheetFormatPr defaultColWidth="14.44140625" defaultRowHeight="15" customHeight="1"/>
  <cols>
    <col min="1" max="1" width="16" customWidth="1"/>
    <col min="2" max="2" width="23.109375" customWidth="1"/>
    <col min="3" max="3" width="27.33203125" customWidth="1"/>
    <col min="4" max="4" width="27.109375" customWidth="1"/>
    <col min="5" max="5" width="27" customWidth="1"/>
    <col min="6" max="6" width="27.44140625" customWidth="1"/>
    <col min="7" max="8" width="19.33203125" customWidth="1"/>
    <col min="9" max="9" width="8.88671875" customWidth="1"/>
    <col min="10" max="10" width="33.88671875" customWidth="1"/>
    <col min="11" max="11" width="14.5546875" customWidth="1"/>
    <col min="12" max="12" width="3.109375" customWidth="1"/>
    <col min="13" max="26" width="8.88671875" customWidth="1"/>
  </cols>
  <sheetData>
    <row r="1" spans="1:26" ht="14.25" customHeight="1">
      <c r="A1" s="159" t="s">
        <v>96</v>
      </c>
      <c r="B1" s="134"/>
      <c r="C1" s="134"/>
      <c r="D1" s="134"/>
      <c r="E1" s="134"/>
      <c r="F1" s="134"/>
      <c r="G1" s="134"/>
      <c r="H1" s="135"/>
      <c r="I1" s="81"/>
      <c r="J1" s="106"/>
      <c r="K1" s="107"/>
      <c r="L1" s="108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</row>
    <row r="2" spans="1:26" ht="14.25" customHeight="1">
      <c r="A2" s="167" t="s">
        <v>43</v>
      </c>
      <c r="B2" s="134"/>
      <c r="C2" s="135"/>
      <c r="D2" s="109">
        <f>ROI!D2</f>
        <v>1000</v>
      </c>
      <c r="E2" s="110" t="s">
        <v>44</v>
      </c>
      <c r="F2" s="110"/>
      <c r="G2" s="110"/>
      <c r="H2" s="110"/>
      <c r="I2" s="81"/>
      <c r="J2" s="106"/>
      <c r="K2" s="107"/>
      <c r="L2" s="108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</row>
    <row r="3" spans="1:26" ht="14.25" customHeight="1">
      <c r="A3" s="167" t="s">
        <v>47</v>
      </c>
      <c r="B3" s="134"/>
      <c r="C3" s="135"/>
      <c r="D3" s="111">
        <f>ROI!D3</f>
        <v>5</v>
      </c>
      <c r="E3" s="110" t="s">
        <v>48</v>
      </c>
      <c r="F3" s="110"/>
      <c r="G3" s="110"/>
      <c r="H3" s="110"/>
      <c r="I3" s="81"/>
      <c r="J3" s="106"/>
      <c r="K3" s="112"/>
      <c r="L3" s="108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</row>
    <row r="4" spans="1:26" ht="14.25" customHeight="1">
      <c r="A4" s="167" t="s">
        <v>50</v>
      </c>
      <c r="B4" s="134"/>
      <c r="C4" s="135"/>
      <c r="D4" s="111">
        <v>0.8</v>
      </c>
      <c r="E4" s="110" t="s">
        <v>51</v>
      </c>
      <c r="F4" s="110"/>
      <c r="G4" s="110"/>
      <c r="H4" s="110"/>
      <c r="I4" s="81"/>
      <c r="J4" s="106"/>
      <c r="K4" s="112"/>
      <c r="L4" s="108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</row>
    <row r="5" spans="1:26" ht="14.25" customHeight="1">
      <c r="A5" s="167" t="s">
        <v>53</v>
      </c>
      <c r="B5" s="134"/>
      <c r="C5" s="135"/>
      <c r="D5" s="113">
        <f>D2*D3*D4*365</f>
        <v>1460000</v>
      </c>
      <c r="E5" s="110" t="s">
        <v>54</v>
      </c>
      <c r="F5" s="110"/>
      <c r="G5" s="110"/>
      <c r="H5" s="110"/>
      <c r="I5" s="81"/>
      <c r="J5" s="106"/>
      <c r="K5" s="112"/>
      <c r="L5" s="108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</row>
    <row r="6" spans="1:26" ht="14.25" customHeight="1">
      <c r="A6" s="167" t="s">
        <v>55</v>
      </c>
      <c r="B6" s="134"/>
      <c r="C6" s="135"/>
      <c r="D6" s="111">
        <f>ROI!D6</f>
        <v>99</v>
      </c>
      <c r="E6" s="110" t="s">
        <v>46</v>
      </c>
      <c r="F6" s="110"/>
      <c r="G6" s="110"/>
      <c r="H6" s="110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</row>
    <row r="7" spans="1:26" ht="14.25" customHeight="1">
      <c r="A7" s="167" t="s">
        <v>56</v>
      </c>
      <c r="B7" s="134"/>
      <c r="C7" s="135"/>
      <c r="D7" s="111">
        <f>ROI!D7</f>
        <v>89.4</v>
      </c>
      <c r="E7" s="110" t="s">
        <v>46</v>
      </c>
      <c r="F7" s="110"/>
      <c r="G7" s="110"/>
      <c r="H7" s="110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</row>
    <row r="8" spans="1:26" ht="14.25" customHeight="1">
      <c r="A8" s="167" t="s">
        <v>57</v>
      </c>
      <c r="B8" s="134"/>
      <c r="C8" s="135"/>
      <c r="D8" s="111">
        <f>ROI!D8</f>
        <v>8</v>
      </c>
      <c r="E8" s="110" t="s">
        <v>58</v>
      </c>
      <c r="F8" s="110"/>
      <c r="G8" s="110"/>
      <c r="H8" s="110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</row>
    <row r="9" spans="1:26" ht="14.25" customHeight="1">
      <c r="A9" s="167" t="s">
        <v>59</v>
      </c>
      <c r="B9" s="134"/>
      <c r="C9" s="135"/>
      <c r="D9" s="111">
        <f>ROI!D9</f>
        <v>0</v>
      </c>
      <c r="E9" s="110" t="s">
        <v>60</v>
      </c>
      <c r="F9" s="110"/>
      <c r="G9" s="110"/>
      <c r="H9" s="110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</row>
    <row r="10" spans="1:26" ht="14.25" customHeight="1">
      <c r="A10" s="167" t="s">
        <v>63</v>
      </c>
      <c r="B10" s="134"/>
      <c r="C10" s="135"/>
      <c r="D10" s="111">
        <f>ROI!D10</f>
        <v>0</v>
      </c>
      <c r="E10" s="110" t="s">
        <v>64</v>
      </c>
      <c r="F10" s="110"/>
      <c r="G10" s="110"/>
      <c r="H10" s="110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</row>
    <row r="11" spans="1:26" ht="14.25" customHeight="1">
      <c r="A11" s="167" t="s">
        <v>67</v>
      </c>
      <c r="B11" s="134"/>
      <c r="C11" s="135"/>
      <c r="D11" s="111">
        <f>ROI!D11</f>
        <v>0</v>
      </c>
      <c r="E11" s="110" t="s">
        <v>68</v>
      </c>
      <c r="F11" s="110"/>
      <c r="G11" s="110"/>
      <c r="H11" s="110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</row>
    <row r="12" spans="1:26" ht="14.25" customHeight="1">
      <c r="A12" s="167" t="s">
        <v>69</v>
      </c>
      <c r="B12" s="134"/>
      <c r="C12" s="135"/>
      <c r="D12" s="114">
        <v>201262</v>
      </c>
      <c r="E12" s="110" t="s">
        <v>64</v>
      </c>
      <c r="F12" s="110" t="s">
        <v>97</v>
      </c>
      <c r="G12" s="110"/>
      <c r="H12" s="110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</row>
    <row r="13" spans="1:26" ht="14.25" customHeight="1">
      <c r="A13" s="167" t="s">
        <v>71</v>
      </c>
      <c r="B13" s="134"/>
      <c r="C13" s="135"/>
      <c r="D13" s="114">
        <f>ROI!D13</f>
        <v>0</v>
      </c>
      <c r="E13" s="110" t="s">
        <v>64</v>
      </c>
      <c r="F13" s="110"/>
      <c r="G13" s="110"/>
      <c r="H13" s="110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</row>
    <row r="14" spans="1:26" ht="14.25" customHeight="1">
      <c r="A14" s="167" t="s">
        <v>72</v>
      </c>
      <c r="B14" s="134"/>
      <c r="C14" s="135"/>
      <c r="D14" s="115">
        <f>D12-D13</f>
        <v>201262</v>
      </c>
      <c r="E14" s="110" t="s">
        <v>64</v>
      </c>
      <c r="F14" s="110"/>
      <c r="G14" s="110"/>
      <c r="H14" s="110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</row>
    <row r="15" spans="1:26" ht="14.25" customHeight="1">
      <c r="A15" s="167" t="s">
        <v>73</v>
      </c>
      <c r="B15" s="134"/>
      <c r="C15" s="135"/>
      <c r="D15" s="116">
        <f>ROI!D15</f>
        <v>46019</v>
      </c>
      <c r="E15" s="110" t="s">
        <v>74</v>
      </c>
      <c r="F15" s="110"/>
      <c r="G15" s="110"/>
      <c r="H15" s="110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</row>
    <row r="16" spans="1:26" ht="14.25" customHeight="1">
      <c r="A16" s="110"/>
      <c r="B16" s="110"/>
      <c r="C16" s="110"/>
      <c r="D16" s="110"/>
      <c r="E16" s="110"/>
      <c r="F16" s="110"/>
      <c r="G16" s="110"/>
      <c r="H16" s="110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</row>
    <row r="17" spans="1:26" ht="14.25" customHeight="1">
      <c r="A17" s="169" t="s">
        <v>75</v>
      </c>
      <c r="B17" s="134"/>
      <c r="C17" s="134"/>
      <c r="D17" s="134"/>
      <c r="E17" s="135"/>
      <c r="F17" s="110"/>
      <c r="G17" s="110"/>
      <c r="H17" s="110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</row>
    <row r="18" spans="1:26" ht="14.25" customHeight="1">
      <c r="A18" s="117" t="s">
        <v>76</v>
      </c>
      <c r="B18" s="117" t="s">
        <v>77</v>
      </c>
      <c r="C18" s="117" t="s">
        <v>78</v>
      </c>
      <c r="D18" s="117" t="s">
        <v>79</v>
      </c>
      <c r="E18" s="117" t="s">
        <v>80</v>
      </c>
      <c r="F18" s="117" t="s">
        <v>81</v>
      </c>
      <c r="G18" s="117" t="s">
        <v>82</v>
      </c>
      <c r="H18" s="117" t="s">
        <v>83</v>
      </c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</row>
    <row r="19" spans="1:26" ht="14.25" customHeight="1">
      <c r="A19" s="110">
        <v>0</v>
      </c>
      <c r="B19" s="110" t="s">
        <v>19</v>
      </c>
      <c r="C19" s="118">
        <v>0</v>
      </c>
      <c r="D19" s="118">
        <v>0</v>
      </c>
      <c r="E19" s="118">
        <f>-D14</f>
        <v>-201262</v>
      </c>
      <c r="F19" s="118">
        <f>-D14</f>
        <v>-201262</v>
      </c>
      <c r="G19" s="118">
        <f>ROUND((E19/D14)*100,2)</f>
        <v>-100</v>
      </c>
      <c r="H19" s="118">
        <f>ROUND((F19/D14)*100,2)</f>
        <v>-100</v>
      </c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</row>
    <row r="20" spans="1:26" ht="14.25" customHeight="1">
      <c r="A20" s="110">
        <v>1</v>
      </c>
      <c r="B20" s="118">
        <f>ROUND(D6 - (D6 - D7) * (0/24),2)</f>
        <v>99</v>
      </c>
      <c r="C20" s="118">
        <f t="shared" ref="C20:C44" si="0">ROUND($D$5 * (B20/100),2)</f>
        <v>1445400</v>
      </c>
      <c r="D20" s="118">
        <f t="shared" ref="D20:D44" si="1">ROUND(C20 * $D$8,2)</f>
        <v>11563200</v>
      </c>
      <c r="E20" s="118">
        <f>ROUND(D20 - $D$9 - IF($D$11=1, $D$10, 0),2)</f>
        <v>11563200</v>
      </c>
      <c r="F20" s="118">
        <f t="shared" ref="F20:F44" si="2">ROUND(F19 + E20,2)</f>
        <v>11361938</v>
      </c>
      <c r="G20" s="118">
        <f t="shared" ref="G20:H20" si="3">ROUND((E20/$D$14)*100,2)</f>
        <v>5745.35</v>
      </c>
      <c r="H20" s="118">
        <f t="shared" si="3"/>
        <v>5645.35</v>
      </c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</row>
    <row r="21" spans="1:26" ht="14.25" customHeight="1">
      <c r="A21" s="110">
        <v>2</v>
      </c>
      <c r="B21" s="118">
        <f>ROUND(D6 - (D6 - D7) * (1/24),2)</f>
        <v>98.6</v>
      </c>
      <c r="C21" s="118">
        <f t="shared" si="0"/>
        <v>1439560</v>
      </c>
      <c r="D21" s="118">
        <f t="shared" si="1"/>
        <v>11516480</v>
      </c>
      <c r="E21" s="118">
        <f>ROUND(D21 - $D$9 - IF($D$11=2, $D$10, 0),2)</f>
        <v>11516480</v>
      </c>
      <c r="F21" s="118">
        <f t="shared" si="2"/>
        <v>22878418</v>
      </c>
      <c r="G21" s="118">
        <f t="shared" ref="G21:H21" si="4">ROUND((E21/$D$14)*100,2)</f>
        <v>5722.13</v>
      </c>
      <c r="H21" s="118">
        <f t="shared" si="4"/>
        <v>11367.48</v>
      </c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</row>
    <row r="22" spans="1:26" ht="14.25" customHeight="1">
      <c r="A22" s="110">
        <v>3</v>
      </c>
      <c r="B22" s="118">
        <f>ROUND(D6 - (D6 - D7) * (2/24),2)</f>
        <v>98.2</v>
      </c>
      <c r="C22" s="118">
        <f t="shared" si="0"/>
        <v>1433720</v>
      </c>
      <c r="D22" s="118">
        <f t="shared" si="1"/>
        <v>11469760</v>
      </c>
      <c r="E22" s="118">
        <f>ROUND(D22 - $D$9 - IF($D$11=3, $D$10, 0),2)</f>
        <v>11469760</v>
      </c>
      <c r="F22" s="118">
        <f t="shared" si="2"/>
        <v>34348178</v>
      </c>
      <c r="G22" s="118">
        <f t="shared" ref="G22:H22" si="5">ROUND((E22/$D$14)*100,2)</f>
        <v>5698.92</v>
      </c>
      <c r="H22" s="118">
        <f t="shared" si="5"/>
        <v>17066.400000000001</v>
      </c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</row>
    <row r="23" spans="1:26" ht="14.25" customHeight="1">
      <c r="A23" s="110">
        <v>4</v>
      </c>
      <c r="B23" s="118">
        <f>ROUND(D6 - (D6 - D7) * (3/24),2)</f>
        <v>97.8</v>
      </c>
      <c r="C23" s="118">
        <f t="shared" si="0"/>
        <v>1427880</v>
      </c>
      <c r="D23" s="118">
        <f t="shared" si="1"/>
        <v>11423040</v>
      </c>
      <c r="E23" s="118">
        <f>ROUND(D23 - $D$9 - IF($D$11=4, $D$10, 0),2)</f>
        <v>11423040</v>
      </c>
      <c r="F23" s="118">
        <f t="shared" si="2"/>
        <v>45771218</v>
      </c>
      <c r="G23" s="118">
        <f t="shared" ref="G23:H23" si="6">ROUND((E23/$D$14)*100,2)</f>
        <v>5675.71</v>
      </c>
      <c r="H23" s="118">
        <f t="shared" si="6"/>
        <v>22742.11</v>
      </c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</row>
    <row r="24" spans="1:26" ht="14.25" customHeight="1">
      <c r="A24" s="110">
        <v>5</v>
      </c>
      <c r="B24" s="118">
        <f>ROUND(D6 - (D6 - D7) * (4/24),2)</f>
        <v>97.4</v>
      </c>
      <c r="C24" s="118">
        <f t="shared" si="0"/>
        <v>1422040</v>
      </c>
      <c r="D24" s="118">
        <f t="shared" si="1"/>
        <v>11376320</v>
      </c>
      <c r="E24" s="118">
        <f>ROUND(D24 - $D$9 - IF($D$11=5, $D$10, 0),2)</f>
        <v>11376320</v>
      </c>
      <c r="F24" s="118">
        <f t="shared" si="2"/>
        <v>57147538</v>
      </c>
      <c r="G24" s="118">
        <f t="shared" ref="G24:H24" si="7">ROUND((E24/$D$14)*100,2)</f>
        <v>5652.49</v>
      </c>
      <c r="H24" s="118">
        <f t="shared" si="7"/>
        <v>28394.6</v>
      </c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</row>
    <row r="25" spans="1:26" ht="14.25" customHeight="1">
      <c r="A25" s="110">
        <v>6</v>
      </c>
      <c r="B25" s="118">
        <f>ROUND(D6 - (D6 - D7) * (5/24),2)</f>
        <v>97</v>
      </c>
      <c r="C25" s="118">
        <f t="shared" si="0"/>
        <v>1416200</v>
      </c>
      <c r="D25" s="118">
        <f t="shared" si="1"/>
        <v>11329600</v>
      </c>
      <c r="E25" s="118">
        <f>ROUND(D25 - $D$9 - IF($D$11=6, $D$10, 0),2)</f>
        <v>11329600</v>
      </c>
      <c r="F25" s="118">
        <f t="shared" si="2"/>
        <v>68477138</v>
      </c>
      <c r="G25" s="118">
        <f t="shared" ref="G25:H25" si="8">ROUND((E25/$D$14)*100,2)</f>
        <v>5629.28</v>
      </c>
      <c r="H25" s="118">
        <f t="shared" si="8"/>
        <v>34023.879999999997</v>
      </c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</row>
    <row r="26" spans="1:26" ht="14.25" customHeight="1">
      <c r="A26" s="110">
        <v>7</v>
      </c>
      <c r="B26" s="118">
        <f>ROUND(D6 - (D6 - D7) * (6/24),2)</f>
        <v>96.6</v>
      </c>
      <c r="C26" s="118">
        <f t="shared" si="0"/>
        <v>1410360</v>
      </c>
      <c r="D26" s="118">
        <f t="shared" si="1"/>
        <v>11282880</v>
      </c>
      <c r="E26" s="118">
        <f>ROUND(D26 - $D$9 - IF($D$11=7, $D$10, 0),2)</f>
        <v>11282880</v>
      </c>
      <c r="F26" s="118">
        <f t="shared" si="2"/>
        <v>79760018</v>
      </c>
      <c r="G26" s="118">
        <f t="shared" ref="G26:H26" si="9">ROUND((E26/$D$14)*100,2)</f>
        <v>5606.07</v>
      </c>
      <c r="H26" s="118">
        <f t="shared" si="9"/>
        <v>39629.94</v>
      </c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</row>
    <row r="27" spans="1:26" ht="14.25" customHeight="1">
      <c r="A27" s="110">
        <v>8</v>
      </c>
      <c r="B27" s="118">
        <f>ROUND(D6 - (D6 - D7) * (7/24),2)</f>
        <v>96.2</v>
      </c>
      <c r="C27" s="118">
        <f t="shared" si="0"/>
        <v>1404520</v>
      </c>
      <c r="D27" s="118">
        <f t="shared" si="1"/>
        <v>11236160</v>
      </c>
      <c r="E27" s="118">
        <f>ROUND(D27 - $D$9 - IF($D$11=8, $D$10, 0),2)</f>
        <v>11236160</v>
      </c>
      <c r="F27" s="118">
        <f t="shared" si="2"/>
        <v>90996178</v>
      </c>
      <c r="G27" s="118">
        <f t="shared" ref="G27:H27" si="10">ROUND((E27/$D$14)*100,2)</f>
        <v>5582.85</v>
      </c>
      <c r="H27" s="118">
        <f t="shared" si="10"/>
        <v>45212.800000000003</v>
      </c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</row>
    <row r="28" spans="1:26" ht="14.25" customHeight="1">
      <c r="A28" s="110">
        <v>9</v>
      </c>
      <c r="B28" s="118">
        <f>ROUND(D6 - (D6 - D7) * (8/24),2)</f>
        <v>95.8</v>
      </c>
      <c r="C28" s="118">
        <f t="shared" si="0"/>
        <v>1398680</v>
      </c>
      <c r="D28" s="118">
        <f t="shared" si="1"/>
        <v>11189440</v>
      </c>
      <c r="E28" s="118">
        <f>ROUND(D28 - $D$9 - IF($D$11=9, $D$10, 0),2)</f>
        <v>11189440</v>
      </c>
      <c r="F28" s="118">
        <f t="shared" si="2"/>
        <v>102185618</v>
      </c>
      <c r="G28" s="118">
        <f t="shared" ref="G28:H28" si="11">ROUND((E28/$D$14)*100,2)</f>
        <v>5559.64</v>
      </c>
      <c r="H28" s="118">
        <f t="shared" si="11"/>
        <v>50772.43</v>
      </c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</row>
    <row r="29" spans="1:26" ht="14.25" customHeight="1">
      <c r="A29" s="119">
        <v>10</v>
      </c>
      <c r="B29" s="120">
        <f>ROUND(D6 - (D6 - D7) * (9/24),2)</f>
        <v>95.4</v>
      </c>
      <c r="C29" s="120">
        <f t="shared" si="0"/>
        <v>1392840</v>
      </c>
      <c r="D29" s="120">
        <f t="shared" si="1"/>
        <v>11142720</v>
      </c>
      <c r="E29" s="120">
        <f>ROUND(D29 - $D$9 - IF($D$11=10, $D$10, 0),2)</f>
        <v>11142720</v>
      </c>
      <c r="F29" s="121">
        <f t="shared" si="2"/>
        <v>113328338</v>
      </c>
      <c r="G29" s="120">
        <f t="shared" ref="G29:H29" si="12">ROUND((E29/$D$14)*100,2)</f>
        <v>5536.43</v>
      </c>
      <c r="H29" s="121">
        <f t="shared" si="12"/>
        <v>56308.86</v>
      </c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</row>
    <row r="30" spans="1:26" ht="14.25" customHeight="1">
      <c r="A30" s="110">
        <v>11</v>
      </c>
      <c r="B30" s="118">
        <f>ROUND(D6 - (D6 - D7) * (10/24),2)</f>
        <v>95</v>
      </c>
      <c r="C30" s="118">
        <f t="shared" si="0"/>
        <v>1387000</v>
      </c>
      <c r="D30" s="118">
        <f t="shared" si="1"/>
        <v>11096000</v>
      </c>
      <c r="E30" s="118">
        <f>ROUND(D30 - $D$9 - IF($D$11=11, $D$10, 0),2)</f>
        <v>11096000</v>
      </c>
      <c r="F30" s="118">
        <f t="shared" si="2"/>
        <v>124424338</v>
      </c>
      <c r="G30" s="118">
        <f t="shared" ref="G30:H30" si="13">ROUND((E30/$D$14)*100,2)</f>
        <v>5513.21</v>
      </c>
      <c r="H30" s="118">
        <f t="shared" si="13"/>
        <v>61822.07</v>
      </c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</row>
    <row r="31" spans="1:26" ht="14.25" customHeight="1">
      <c r="A31" s="110">
        <v>12</v>
      </c>
      <c r="B31" s="118">
        <f>ROUND(D6 - (D6 - D7) * (11/24),2)</f>
        <v>94.6</v>
      </c>
      <c r="C31" s="118">
        <f t="shared" si="0"/>
        <v>1381160</v>
      </c>
      <c r="D31" s="118">
        <f t="shared" si="1"/>
        <v>11049280</v>
      </c>
      <c r="E31" s="118">
        <f>ROUND(D31 - $D$9 - IF($D$11=12, $D$10, 0),2)</f>
        <v>11049280</v>
      </c>
      <c r="F31" s="118">
        <f t="shared" si="2"/>
        <v>135473618</v>
      </c>
      <c r="G31" s="118">
        <f t="shared" ref="G31:H31" si="14">ROUND((E31/$D$14)*100,2)</f>
        <v>5490</v>
      </c>
      <c r="H31" s="118">
        <f t="shared" si="14"/>
        <v>67312.070000000007</v>
      </c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ht="14.25" customHeight="1">
      <c r="A32" s="110">
        <v>13</v>
      </c>
      <c r="B32" s="118">
        <f>ROUND(D6 - (D6 - D7) * (12/24),2)</f>
        <v>94.2</v>
      </c>
      <c r="C32" s="118">
        <f t="shared" si="0"/>
        <v>1375320</v>
      </c>
      <c r="D32" s="118">
        <f t="shared" si="1"/>
        <v>11002560</v>
      </c>
      <c r="E32" s="118">
        <f>ROUND(D32 - $D$9 - IF($D$11=13, $D$10, 0),2)</f>
        <v>11002560</v>
      </c>
      <c r="F32" s="118">
        <f t="shared" si="2"/>
        <v>146476178</v>
      </c>
      <c r="G32" s="118">
        <f t="shared" ref="G32:H32" si="15">ROUND((E32/$D$14)*100,2)</f>
        <v>5466.78</v>
      </c>
      <c r="H32" s="118">
        <f t="shared" si="15"/>
        <v>72778.850000000006</v>
      </c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  <row r="33" spans="1:26" ht="14.25" customHeight="1">
      <c r="A33" s="110">
        <v>14</v>
      </c>
      <c r="B33" s="118">
        <f>ROUND(D6 - (D6 - D7) * (13/24),2)</f>
        <v>93.8</v>
      </c>
      <c r="C33" s="118">
        <f t="shared" si="0"/>
        <v>1369480</v>
      </c>
      <c r="D33" s="118">
        <f t="shared" si="1"/>
        <v>10955840</v>
      </c>
      <c r="E33" s="118">
        <f>ROUND(D33 - $D$9 - IF($D$11=14, $D$10, 0),2)</f>
        <v>10955840</v>
      </c>
      <c r="F33" s="118">
        <f t="shared" si="2"/>
        <v>157432018</v>
      </c>
      <c r="G33" s="118">
        <f t="shared" ref="G33:H33" si="16">ROUND((E33/$D$14)*100,2)</f>
        <v>5443.57</v>
      </c>
      <c r="H33" s="118">
        <f t="shared" si="16"/>
        <v>78222.429999999993</v>
      </c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</row>
    <row r="34" spans="1:26" ht="14.25" customHeight="1">
      <c r="A34" s="110">
        <v>15</v>
      </c>
      <c r="B34" s="118">
        <f>ROUND(D6 - (D6 - D7) * (14/24),2)</f>
        <v>93.4</v>
      </c>
      <c r="C34" s="118">
        <f t="shared" si="0"/>
        <v>1363640</v>
      </c>
      <c r="D34" s="118">
        <f t="shared" si="1"/>
        <v>10909120</v>
      </c>
      <c r="E34" s="118">
        <f>ROUND(D34 - $D$9 - IF($D$11=15, $D$10, 0),2)</f>
        <v>10909120</v>
      </c>
      <c r="F34" s="118">
        <f t="shared" si="2"/>
        <v>168341138</v>
      </c>
      <c r="G34" s="118">
        <f t="shared" ref="G34:H34" si="17">ROUND((E34/$D$14)*100,2)</f>
        <v>5420.36</v>
      </c>
      <c r="H34" s="118">
        <f t="shared" si="17"/>
        <v>83642.78</v>
      </c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</row>
    <row r="35" spans="1:26" ht="14.25" customHeight="1">
      <c r="A35" s="110">
        <v>16</v>
      </c>
      <c r="B35" s="118">
        <f>ROUND(D6 - (D6 - D7) * (15/24),2)</f>
        <v>93</v>
      </c>
      <c r="C35" s="118">
        <f t="shared" si="0"/>
        <v>1357800</v>
      </c>
      <c r="D35" s="118">
        <f t="shared" si="1"/>
        <v>10862400</v>
      </c>
      <c r="E35" s="118">
        <f>ROUND(D35 - $D$9 - IF($D$11=16, $D$10, 0),2)</f>
        <v>10862400</v>
      </c>
      <c r="F35" s="118">
        <f t="shared" si="2"/>
        <v>179203538</v>
      </c>
      <c r="G35" s="118">
        <f t="shared" ref="G35:H35" si="18">ROUND((E35/$D$14)*100,2)</f>
        <v>5397.14</v>
      </c>
      <c r="H35" s="118">
        <f t="shared" si="18"/>
        <v>89039.93</v>
      </c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</row>
    <row r="36" spans="1:26" ht="14.25" customHeight="1">
      <c r="A36" s="110">
        <v>17</v>
      </c>
      <c r="B36" s="118">
        <f>ROUND(D6 - (D6 - D7) * (16/24),2)</f>
        <v>92.6</v>
      </c>
      <c r="C36" s="118">
        <f t="shared" si="0"/>
        <v>1351960</v>
      </c>
      <c r="D36" s="118">
        <f t="shared" si="1"/>
        <v>10815680</v>
      </c>
      <c r="E36" s="118">
        <f>ROUND(D36 - $D$9 - IF($D$11=17, $D$10, 0),2)</f>
        <v>10815680</v>
      </c>
      <c r="F36" s="118">
        <f t="shared" si="2"/>
        <v>190019218</v>
      </c>
      <c r="G36" s="118">
        <f t="shared" ref="G36:H36" si="19">ROUND((E36/$D$14)*100,2)</f>
        <v>5373.93</v>
      </c>
      <c r="H36" s="118">
        <f t="shared" si="19"/>
        <v>94413.86</v>
      </c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</row>
    <row r="37" spans="1:26" ht="14.25" customHeight="1">
      <c r="A37" s="110">
        <v>18</v>
      </c>
      <c r="B37" s="118">
        <f>ROUND(D6 - (D6 - D7) * (17/24),2)</f>
        <v>92.2</v>
      </c>
      <c r="C37" s="118">
        <f t="shared" si="0"/>
        <v>1346120</v>
      </c>
      <c r="D37" s="118">
        <f t="shared" si="1"/>
        <v>10768960</v>
      </c>
      <c r="E37" s="118">
        <f>ROUND(D37 - $D$9 - IF($D$11=18, $D$10, 0),2)</f>
        <v>10768960</v>
      </c>
      <c r="F37" s="118">
        <f t="shared" si="2"/>
        <v>200788178</v>
      </c>
      <c r="G37" s="118">
        <f t="shared" ref="G37:H37" si="20">ROUND((E37/$D$14)*100,2)</f>
        <v>5350.72</v>
      </c>
      <c r="H37" s="118">
        <f t="shared" si="20"/>
        <v>99764.57</v>
      </c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</row>
    <row r="38" spans="1:26" ht="14.25" customHeight="1">
      <c r="A38" s="110">
        <v>19</v>
      </c>
      <c r="B38" s="118">
        <f>ROUND(D6 - (D6 - D7) * (18/24),2)</f>
        <v>91.8</v>
      </c>
      <c r="C38" s="118">
        <f t="shared" si="0"/>
        <v>1340280</v>
      </c>
      <c r="D38" s="118">
        <f t="shared" si="1"/>
        <v>10722240</v>
      </c>
      <c r="E38" s="118">
        <f>ROUND(D38 - $D$9 - IF($D$11=19, $D$10, 0),2)</f>
        <v>10722240</v>
      </c>
      <c r="F38" s="118">
        <f t="shared" si="2"/>
        <v>211510418</v>
      </c>
      <c r="G38" s="118">
        <f t="shared" ref="G38:H38" si="21">ROUND((E38/$D$14)*100,2)</f>
        <v>5327.5</v>
      </c>
      <c r="H38" s="118">
        <f t="shared" si="21"/>
        <v>105092.08</v>
      </c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</row>
    <row r="39" spans="1:26" ht="14.25" customHeight="1">
      <c r="A39" s="110">
        <v>20</v>
      </c>
      <c r="B39" s="118">
        <f>ROUND(D6 - (D6 - D7) * (19/24),2)</f>
        <v>91.4</v>
      </c>
      <c r="C39" s="118">
        <f t="shared" si="0"/>
        <v>1334440</v>
      </c>
      <c r="D39" s="118">
        <f t="shared" si="1"/>
        <v>10675520</v>
      </c>
      <c r="E39" s="118">
        <f>ROUND(D39 - $D$9 - IF($D$11=20, $D$10, 0),2)</f>
        <v>10675520</v>
      </c>
      <c r="F39" s="118">
        <f t="shared" si="2"/>
        <v>222185938</v>
      </c>
      <c r="G39" s="118">
        <f t="shared" ref="G39:H39" si="22">ROUND((E39/$D$14)*100,2)</f>
        <v>5304.29</v>
      </c>
      <c r="H39" s="118">
        <f t="shared" si="22"/>
        <v>110396.37</v>
      </c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</row>
    <row r="40" spans="1:26" ht="14.25" customHeight="1">
      <c r="A40" s="110">
        <v>21</v>
      </c>
      <c r="B40" s="118">
        <f>ROUND(D6 - (D6 - D7) * (20/24),2)</f>
        <v>91</v>
      </c>
      <c r="C40" s="118">
        <f t="shared" si="0"/>
        <v>1328600</v>
      </c>
      <c r="D40" s="118">
        <f t="shared" si="1"/>
        <v>10628800</v>
      </c>
      <c r="E40" s="118">
        <f>ROUND(D40 - $D$9 - IF($D$11=21, $D$10, 0),2)</f>
        <v>10628800</v>
      </c>
      <c r="F40" s="118">
        <f t="shared" si="2"/>
        <v>232814738</v>
      </c>
      <c r="G40" s="118">
        <f t="shared" ref="G40:H40" si="23">ROUND((E40/$D$14)*100,2)</f>
        <v>5281.08</v>
      </c>
      <c r="H40" s="118">
        <f t="shared" si="23"/>
        <v>115677.44</v>
      </c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</row>
    <row r="41" spans="1:26" ht="14.25" customHeight="1">
      <c r="A41" s="110">
        <v>22</v>
      </c>
      <c r="B41" s="118">
        <f>ROUND(D6 - (D6 - D7) * (21/24),2)</f>
        <v>90.6</v>
      </c>
      <c r="C41" s="118">
        <f t="shared" si="0"/>
        <v>1322760</v>
      </c>
      <c r="D41" s="118">
        <f t="shared" si="1"/>
        <v>10582080</v>
      </c>
      <c r="E41" s="118">
        <f>ROUND(D41 - $D$9 - IF($D$11=22, $D$10, 0),2)</f>
        <v>10582080</v>
      </c>
      <c r="F41" s="118">
        <f t="shared" si="2"/>
        <v>243396818</v>
      </c>
      <c r="G41" s="118">
        <f t="shared" ref="G41:H41" si="24">ROUND((E41/$D$14)*100,2)</f>
        <v>5257.86</v>
      </c>
      <c r="H41" s="118">
        <f t="shared" si="24"/>
        <v>120935.31</v>
      </c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</row>
    <row r="42" spans="1:26" ht="14.25" customHeight="1">
      <c r="A42" s="110">
        <v>23</v>
      </c>
      <c r="B42" s="118">
        <f>ROUND(D6 - (D6 - D7) * (22/24),2)</f>
        <v>90.2</v>
      </c>
      <c r="C42" s="118">
        <f t="shared" si="0"/>
        <v>1316920</v>
      </c>
      <c r="D42" s="118">
        <f t="shared" si="1"/>
        <v>10535360</v>
      </c>
      <c r="E42" s="118">
        <f>ROUND(D42 - $D$9 - IF($D$11=23, $D$10, 0),2)</f>
        <v>10535360</v>
      </c>
      <c r="F42" s="118">
        <f t="shared" si="2"/>
        <v>253932178</v>
      </c>
      <c r="G42" s="118">
        <f t="shared" ref="G42:H42" si="25">ROUND((E42/$D$14)*100,2)</f>
        <v>5234.6499999999996</v>
      </c>
      <c r="H42" s="118">
        <f t="shared" si="25"/>
        <v>126169.96</v>
      </c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</row>
    <row r="43" spans="1:26" ht="14.25" customHeight="1">
      <c r="A43" s="110">
        <v>24</v>
      </c>
      <c r="B43" s="118">
        <f>ROUND(D6 - (D6 - D7) * (23/24),2)</f>
        <v>89.8</v>
      </c>
      <c r="C43" s="118">
        <f t="shared" si="0"/>
        <v>1311080</v>
      </c>
      <c r="D43" s="118">
        <f t="shared" si="1"/>
        <v>10488640</v>
      </c>
      <c r="E43" s="118">
        <f>ROUND(D43 - $D$9 - IF($D$11=24, $D$10, 0),2)</f>
        <v>10488640</v>
      </c>
      <c r="F43" s="118">
        <f t="shared" si="2"/>
        <v>264420818</v>
      </c>
      <c r="G43" s="118">
        <f t="shared" ref="G43:H43" si="26">ROUND((E43/$D$14)*100,2)</f>
        <v>5211.4399999999996</v>
      </c>
      <c r="H43" s="118">
        <f t="shared" si="26"/>
        <v>131381.39000000001</v>
      </c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</row>
    <row r="44" spans="1:26" ht="14.25" customHeight="1">
      <c r="A44" s="119">
        <v>25</v>
      </c>
      <c r="B44" s="120">
        <f>ROUND(D6 - (D6 - D7) * (24/24),2)</f>
        <v>89.4</v>
      </c>
      <c r="C44" s="119">
        <f t="shared" si="0"/>
        <v>1305240</v>
      </c>
      <c r="D44" s="119">
        <f t="shared" si="1"/>
        <v>10441920</v>
      </c>
      <c r="E44" s="120">
        <f>ROUND(D44 - $D$9 - IF($D$11=25, $D$10, 0),2)</f>
        <v>10441920</v>
      </c>
      <c r="F44" s="121">
        <f t="shared" si="2"/>
        <v>274862738</v>
      </c>
      <c r="G44" s="119">
        <f t="shared" ref="G44:H44" si="27">ROUND((E44/$D$14)*100,2)</f>
        <v>5188.22</v>
      </c>
      <c r="H44" s="122">
        <f t="shared" si="27"/>
        <v>136569.60999999999</v>
      </c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</row>
    <row r="45" spans="1:26" ht="14.25" customHeight="1">
      <c r="A45" s="110"/>
      <c r="B45" s="110"/>
      <c r="C45" s="110"/>
      <c r="D45" s="110"/>
      <c r="E45" s="110"/>
      <c r="F45" s="110"/>
      <c r="G45" s="110"/>
      <c r="H45" s="110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</row>
    <row r="46" spans="1:26" ht="14.25" customHeight="1">
      <c r="A46" s="170" t="s">
        <v>84</v>
      </c>
      <c r="B46" s="134"/>
      <c r="C46" s="134"/>
      <c r="D46" s="134"/>
      <c r="E46" s="134"/>
      <c r="F46" s="134"/>
      <c r="G46" s="134"/>
      <c r="H46" s="135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</row>
    <row r="47" spans="1:26" ht="14.25" customHeight="1">
      <c r="A47" s="170" t="s">
        <v>85</v>
      </c>
      <c r="B47" s="134"/>
      <c r="C47" s="134"/>
      <c r="D47" s="134"/>
      <c r="E47" s="134"/>
      <c r="F47" s="134"/>
      <c r="G47" s="134"/>
      <c r="H47" s="135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</row>
    <row r="48" spans="1:26" ht="14.25" customHeight="1">
      <c r="A48" s="168" t="s">
        <v>86</v>
      </c>
      <c r="B48" s="134"/>
      <c r="C48" s="134"/>
      <c r="D48" s="135"/>
      <c r="E48" s="110" t="s">
        <v>87</v>
      </c>
      <c r="F48" s="163" t="str">
        <f ca="1">IFERROR(__xludf.DUMMYFUNCTION("ARRAY_CONSTRAIN(ARRAYFORMULA(SINGLE(LET(_xlpm.rng,F19:F43,_xlpm.pos,MATCH(1,INDEX((_xlpm.rng&gt;=0)*1,0),0),_xlpm.payYear,INDEX(A19:A43,SINGLE(_xlpm.pos)),_xlpm.prevCum,IF(SINGLE(_xlpm.pos)&gt;1,INDEX(F19:F43,SINGLE(_xlpm.pos)-1), -$D$14),_xlpm.netYear,INDEX(E1"&amp;"9:E43,SINGLE(_xlpm.pos)),_xlpm.f,IF(SINGLE(_xlpm.netYear)&gt;0,-SINGLE(_xlpm.prevCum)/SINGLE(_xlpm.netYear),0),_xlpm.days,ROUND(SINGLE(_xlpm.f)*365,0),_xlpm.yrs,SINGLE(_xlpm.payYear)-1,_xlpm.months,INT(SINGLE(_xlpm.days)/30),_xlpm.ds,MOD(SINGLE(_xlpm.days),3"&amp;"0),IF(SINGLE(_xlpm.pos)&gt;0,SINGLE( _xlpm.yrs) &amp; "" years "" &amp;SINGLE( _xlpm.months) &amp; "" months "" &amp;SINGLE( _xlpm.ds) &amp; "" days"",""Not reached"")))), 1, 1)"),"0 years 0 months 6 days")</f>
        <v>0 years 0 months 6 days</v>
      </c>
      <c r="G48" s="134"/>
      <c r="H48" s="135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</row>
    <row r="49" spans="1:26" ht="14.25" customHeight="1">
      <c r="A49" s="168" t="s">
        <v>88</v>
      </c>
      <c r="B49" s="134"/>
      <c r="C49" s="134"/>
      <c r="D49" s="135"/>
      <c r="E49" s="110" t="s">
        <v>87</v>
      </c>
      <c r="F49" s="171">
        <f>D15</f>
        <v>46019</v>
      </c>
      <c r="G49" s="134"/>
      <c r="H49" s="135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</row>
    <row r="50" spans="1:26" ht="14.25" customHeight="1">
      <c r="A50" s="168" t="s">
        <v>89</v>
      </c>
      <c r="B50" s="134"/>
      <c r="C50" s="134"/>
      <c r="D50" s="135"/>
      <c r="E50" s="110" t="s">
        <v>87</v>
      </c>
      <c r="F50" s="173" t="str">
        <f ca="1">IFERROR(__xludf.DUMMYFUNCTION("ARRAY_CONSTRAIN(ARRAYFORMULA(SINGLE(LET(_xlpm.rng,F19:F43,_xlpm.pos,MATCH(1,INDEX((_xlpm.rng&gt;=0)*1,0),0),_xlpm.payYear,INDEX(A19:A43,SINGLE(_xlpm.pos)),_xlpm.prevCum,IF(SINGLE(_xlpm.pos)&gt;1,INDEX(F19:F43,SINGLE(_xlpm.pos)-1), -$D$14),_xlpm.netYear,INDEX(E1"&amp;"9:E43,SINGLE(_xlpm.pos)),_xlpm.f,IF(SINGLE(_xlpm.netYear)&gt;0,-SINGLE(_xlpm.prevCum)/SINGLE(_xlpm.netYear),0),_xlpm.days,ROUND(SINGLE(_xlpm.f)*365,0),_xlpm.yrs,SINGLE(_xlpm.payYear)-1,_xlpm.start,$D$15,_xlpm.dateCalc,IF(SINGLE(_xlpm.pos)&gt;0,DATE(YEAR(SINGLE("&amp;"_xlpm.start))+SINGLE(_xlpm.yrs),MONTH(SINGLE(_xlpm.start)),DAY(SINGLE(_xlpm.start)))+SINGLE(_xlpm.days),""""),IF(SINGLE(_xlpm.dateCalc)&lt;&gt;"""",TEXT(SINGLE(_xlpm.dateCalc),""dd-mmm-yyyy""),""Not reached"")))), 1, 1)"),"03-Jan-2026")</f>
        <v>03-Jan-2026</v>
      </c>
      <c r="G50" s="134"/>
      <c r="H50" s="135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</row>
    <row r="51" spans="1:26" ht="14.25" customHeight="1">
      <c r="A51" s="168"/>
      <c r="B51" s="134"/>
      <c r="C51" s="134"/>
      <c r="D51" s="134"/>
      <c r="E51" s="134"/>
      <c r="F51" s="134"/>
      <c r="G51" s="134"/>
      <c r="H51" s="135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</row>
    <row r="52" spans="1:26" ht="14.25" customHeight="1">
      <c r="A52" s="170" t="s">
        <v>90</v>
      </c>
      <c r="B52" s="134"/>
      <c r="C52" s="134"/>
      <c r="D52" s="134"/>
      <c r="E52" s="134"/>
      <c r="F52" s="134"/>
      <c r="G52" s="134"/>
      <c r="H52" s="135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</row>
    <row r="53" spans="1:26" ht="14.25" customHeight="1">
      <c r="A53" s="172" t="s">
        <v>91</v>
      </c>
      <c r="B53" s="134"/>
      <c r="C53" s="134"/>
      <c r="D53" s="135"/>
      <c r="E53" s="110" t="s">
        <v>87</v>
      </c>
      <c r="F53" s="123">
        <f>F29</f>
        <v>113328338</v>
      </c>
      <c r="G53" s="110"/>
      <c r="H53" s="110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</row>
    <row r="54" spans="1:26" ht="14.25" customHeight="1">
      <c r="A54" s="168" t="s">
        <v>92</v>
      </c>
      <c r="B54" s="134"/>
      <c r="C54" s="134"/>
      <c r="D54" s="135"/>
      <c r="E54" s="110" t="s">
        <v>87</v>
      </c>
      <c r="F54" s="118" t="str">
        <f>H29 &amp;" %"</f>
        <v>56308.86 %</v>
      </c>
      <c r="G54" s="110"/>
      <c r="H54" s="110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</row>
    <row r="55" spans="1:26" ht="14.25" customHeight="1">
      <c r="A55" s="168"/>
      <c r="B55" s="134"/>
      <c r="C55" s="134"/>
      <c r="D55" s="134"/>
      <c r="E55" s="134"/>
      <c r="F55" s="134"/>
      <c r="G55" s="134"/>
      <c r="H55" s="135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</row>
    <row r="56" spans="1:26" ht="14.25" customHeight="1">
      <c r="A56" s="170" t="s">
        <v>93</v>
      </c>
      <c r="B56" s="134"/>
      <c r="C56" s="134"/>
      <c r="D56" s="134"/>
      <c r="E56" s="134"/>
      <c r="F56" s="134"/>
      <c r="G56" s="134"/>
      <c r="H56" s="135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</row>
    <row r="57" spans="1:26" ht="14.25" customHeight="1">
      <c r="A57" s="172" t="s">
        <v>94</v>
      </c>
      <c r="B57" s="134"/>
      <c r="C57" s="134"/>
      <c r="D57" s="135"/>
      <c r="E57" s="110" t="s">
        <v>87</v>
      </c>
      <c r="F57" s="123">
        <f>F44</f>
        <v>274862738</v>
      </c>
      <c r="G57" s="110"/>
      <c r="H57" s="110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</row>
    <row r="58" spans="1:26" ht="14.25" customHeight="1">
      <c r="A58" s="168" t="s">
        <v>95</v>
      </c>
      <c r="B58" s="134"/>
      <c r="C58" s="134"/>
      <c r="D58" s="135"/>
      <c r="E58" s="110" t="s">
        <v>87</v>
      </c>
      <c r="F58" s="124" t="str">
        <f>H44 &amp;" %"</f>
        <v>136569.61 %</v>
      </c>
      <c r="G58" s="110"/>
      <c r="H58" s="110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</row>
    <row r="59" spans="1:26" ht="14.25" customHeight="1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</row>
    <row r="60" spans="1:26" ht="14.25" customHeight="1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</row>
    <row r="61" spans="1:26" ht="14.25" customHeight="1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</row>
    <row r="62" spans="1:26" ht="14.25" customHeight="1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</row>
    <row r="63" spans="1:26" ht="14.25" customHeight="1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</row>
    <row r="64" spans="1:26" ht="14.25" customHeight="1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</row>
    <row r="65" spans="1:26" ht="14.25" customHeight="1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</row>
    <row r="66" spans="1:26" ht="14.25" customHeight="1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</row>
    <row r="67" spans="1:26" ht="14.25" customHeight="1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</row>
    <row r="68" spans="1:26" ht="14.25" customHeight="1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</row>
    <row r="69" spans="1:26" ht="14.25" customHeight="1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</row>
    <row r="70" spans="1:26" ht="14.25" customHeight="1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</row>
    <row r="71" spans="1:26" ht="14.25" customHeight="1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</row>
    <row r="72" spans="1:26" ht="14.25" customHeight="1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</row>
    <row r="73" spans="1:26" ht="14.25" customHeight="1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</row>
    <row r="74" spans="1:26" ht="14.25" customHeight="1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</row>
    <row r="75" spans="1:26" ht="14.25" customHeight="1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</row>
    <row r="76" spans="1:26" ht="14.25" customHeight="1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</row>
    <row r="77" spans="1:26" ht="14.25" customHeight="1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</row>
    <row r="78" spans="1:26" ht="14.25" customHeight="1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</row>
    <row r="79" spans="1:26" ht="14.25" customHeight="1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</row>
    <row r="80" spans="1:26" ht="14.25" customHeight="1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</row>
    <row r="81" spans="1:26" ht="14.25" customHeight="1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</row>
    <row r="82" spans="1:26" ht="14.25" customHeight="1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</row>
    <row r="83" spans="1:26" ht="14.25" customHeight="1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</row>
    <row r="84" spans="1:26" ht="14.25" customHeight="1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</row>
    <row r="85" spans="1:26" ht="14.25" customHeight="1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</row>
    <row r="86" spans="1:26" ht="14.25" customHeight="1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</row>
    <row r="87" spans="1:26" ht="14.25" customHeight="1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</row>
    <row r="88" spans="1:26" ht="14.25" customHeight="1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</row>
    <row r="89" spans="1:26" ht="14.25" customHeight="1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</row>
    <row r="90" spans="1:26" ht="14.25" customHeight="1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</row>
    <row r="91" spans="1:26" ht="14.25" customHeight="1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</row>
    <row r="92" spans="1:26" ht="14.25" customHeight="1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</row>
    <row r="93" spans="1:26" ht="14.25" customHeight="1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</row>
    <row r="94" spans="1:26" ht="14.25" customHeight="1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</row>
    <row r="95" spans="1:26" ht="14.25" customHeight="1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</row>
    <row r="96" spans="1:26" ht="14.25" customHeight="1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</row>
    <row r="97" spans="1:26" ht="14.25" customHeight="1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</row>
    <row r="98" spans="1:26" ht="14.25" customHeight="1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</row>
    <row r="99" spans="1:26" ht="14.25" customHeight="1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</row>
    <row r="100" spans="1:26" ht="14.25" customHeight="1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</row>
    <row r="101" spans="1:26" ht="14.25" customHeight="1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  <c r="X101" s="81"/>
      <c r="Y101" s="81"/>
      <c r="Z101" s="81"/>
    </row>
    <row r="102" spans="1:26" ht="14.25" customHeight="1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  <c r="X102" s="81"/>
      <c r="Y102" s="81"/>
      <c r="Z102" s="81"/>
    </row>
    <row r="103" spans="1:26" ht="14.25" customHeight="1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</row>
    <row r="104" spans="1:26" ht="14.25" customHeight="1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</row>
    <row r="105" spans="1:26" ht="14.25" customHeight="1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</row>
    <row r="106" spans="1:26" ht="14.25" customHeight="1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</row>
    <row r="107" spans="1:26" ht="14.25" customHeight="1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</row>
    <row r="108" spans="1:26" ht="14.25" customHeight="1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</row>
    <row r="109" spans="1:26" ht="14.25" customHeight="1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</row>
    <row r="110" spans="1:26" ht="14.25" customHeight="1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</row>
    <row r="111" spans="1:26" ht="14.25" customHeight="1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</row>
    <row r="112" spans="1:26" ht="14.25" customHeight="1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</row>
    <row r="113" spans="1:26" ht="14.25" customHeight="1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</row>
    <row r="114" spans="1:26" ht="14.25" customHeight="1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</row>
    <row r="115" spans="1:26" ht="14.25" customHeight="1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</row>
    <row r="116" spans="1:26" ht="14.25" customHeight="1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</row>
    <row r="117" spans="1:26" ht="14.25" customHeight="1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</row>
    <row r="118" spans="1:26" ht="14.25" customHeight="1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</row>
    <row r="119" spans="1:26" ht="14.25" customHeight="1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</row>
    <row r="120" spans="1:26" ht="14.25" customHeight="1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</row>
    <row r="121" spans="1:26" ht="14.25" customHeight="1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</row>
    <row r="122" spans="1:26" ht="14.25" customHeight="1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</row>
    <row r="123" spans="1:26" ht="14.25" customHeight="1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</row>
    <row r="124" spans="1:26" ht="14.25" customHeight="1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</row>
    <row r="125" spans="1:26" ht="14.25" customHeight="1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</row>
    <row r="126" spans="1:26" ht="14.25" customHeight="1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</row>
    <row r="127" spans="1:26" ht="14.25" customHeight="1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</row>
    <row r="128" spans="1:26" ht="14.25" customHeight="1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</row>
    <row r="129" spans="1:26" ht="14.25" customHeight="1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</row>
    <row r="130" spans="1:26" ht="14.25" customHeight="1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</row>
    <row r="131" spans="1:26" ht="14.25" customHeight="1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</row>
    <row r="132" spans="1:26" ht="14.25" customHeight="1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</row>
    <row r="133" spans="1:26" ht="14.25" customHeight="1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</row>
    <row r="134" spans="1:26" ht="14.25" customHeight="1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</row>
    <row r="135" spans="1:26" ht="14.25" customHeight="1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</row>
    <row r="136" spans="1:26" ht="14.25" customHeight="1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</row>
    <row r="137" spans="1:26" ht="14.25" customHeight="1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</row>
    <row r="138" spans="1:26" ht="14.25" customHeight="1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</row>
    <row r="139" spans="1:26" ht="14.25" customHeight="1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</row>
    <row r="140" spans="1:26" ht="14.25" customHeight="1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</row>
    <row r="141" spans="1:26" ht="14.25" customHeight="1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</row>
    <row r="142" spans="1:26" ht="14.25" customHeight="1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</row>
    <row r="143" spans="1:26" ht="14.25" customHeight="1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</row>
    <row r="144" spans="1:26" ht="14.25" customHeight="1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</row>
    <row r="145" spans="1:26" ht="14.25" customHeight="1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</row>
    <row r="146" spans="1:26" ht="14.25" customHeight="1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</row>
    <row r="147" spans="1:26" ht="14.25" customHeight="1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</row>
    <row r="148" spans="1:26" ht="14.25" customHeight="1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</row>
    <row r="149" spans="1:26" ht="14.25" customHeight="1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</row>
    <row r="150" spans="1:26" ht="14.25" customHeight="1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</row>
    <row r="151" spans="1:26" ht="14.25" customHeight="1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</row>
    <row r="152" spans="1:26" ht="14.25" customHeight="1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</row>
    <row r="153" spans="1:26" ht="14.25" customHeight="1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</row>
    <row r="154" spans="1:26" ht="14.25" customHeight="1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</row>
    <row r="155" spans="1:26" ht="14.25" customHeight="1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</row>
    <row r="156" spans="1:26" ht="14.25" customHeight="1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</row>
    <row r="157" spans="1:26" ht="14.25" customHeight="1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</row>
    <row r="158" spans="1:26" ht="14.25" customHeight="1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</row>
    <row r="159" spans="1:26" ht="14.25" customHeight="1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</row>
    <row r="160" spans="1:26" ht="14.25" customHeight="1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</row>
    <row r="161" spans="1:26" ht="14.25" customHeight="1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</row>
    <row r="162" spans="1:26" ht="14.25" customHeight="1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</row>
    <row r="163" spans="1:26" ht="14.25" customHeight="1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</row>
    <row r="164" spans="1:26" ht="14.25" customHeight="1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</row>
    <row r="165" spans="1:26" ht="14.25" customHeight="1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</row>
    <row r="166" spans="1:26" ht="14.25" customHeight="1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</row>
    <row r="167" spans="1:26" ht="14.25" customHeight="1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</row>
    <row r="168" spans="1:26" ht="14.25" customHeight="1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</row>
    <row r="169" spans="1:26" ht="14.25" customHeight="1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</row>
    <row r="170" spans="1:26" ht="14.25" customHeight="1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</row>
    <row r="171" spans="1:26" ht="14.25" customHeight="1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</row>
    <row r="172" spans="1:26" ht="14.25" customHeight="1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</row>
    <row r="173" spans="1:26" ht="14.25" customHeight="1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</row>
    <row r="174" spans="1:26" ht="14.25" customHeight="1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</row>
    <row r="175" spans="1:26" ht="14.25" customHeight="1">
      <c r="A175" s="81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</row>
    <row r="176" spans="1:26" ht="14.25" customHeight="1">
      <c r="A176" s="81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</row>
    <row r="177" spans="1:26" ht="14.25" customHeight="1">
      <c r="A177" s="81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</row>
    <row r="178" spans="1:26" ht="14.25" customHeight="1">
      <c r="A178" s="81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</row>
    <row r="179" spans="1:26" ht="14.25" customHeight="1">
      <c r="A179" s="81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</row>
    <row r="180" spans="1:26" ht="14.25" customHeight="1">
      <c r="A180" s="81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</row>
    <row r="181" spans="1:26" ht="14.25" customHeight="1">
      <c r="A181" s="81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</row>
    <row r="182" spans="1:26" ht="14.25" customHeight="1">
      <c r="A182" s="81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</row>
    <row r="183" spans="1:26" ht="14.25" customHeight="1">
      <c r="A183" s="81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</row>
    <row r="184" spans="1:26" ht="14.25" customHeight="1">
      <c r="A184" s="81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</row>
    <row r="185" spans="1:26" ht="14.25" customHeight="1">
      <c r="A185" s="81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</row>
    <row r="186" spans="1:26" ht="14.25" customHeight="1">
      <c r="A186" s="81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</row>
    <row r="187" spans="1:26" ht="14.25" customHeight="1">
      <c r="A187" s="81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</row>
    <row r="188" spans="1:26" ht="14.25" customHeight="1">
      <c r="A188" s="81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</row>
    <row r="189" spans="1:26" ht="14.25" customHeight="1">
      <c r="A189" s="81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</row>
    <row r="190" spans="1:26" ht="14.25" customHeight="1">
      <c r="A190" s="81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</row>
    <row r="191" spans="1:26" ht="14.25" customHeight="1">
      <c r="A191" s="81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</row>
    <row r="192" spans="1:26" ht="14.25" customHeight="1">
      <c r="A192" s="81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</row>
    <row r="193" spans="1:26" ht="14.25" customHeight="1">
      <c r="A193" s="81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</row>
    <row r="194" spans="1:26" ht="14.25" customHeight="1">
      <c r="A194" s="81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</row>
    <row r="195" spans="1:26" ht="14.25" customHeight="1">
      <c r="A195" s="81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</row>
    <row r="196" spans="1:26" ht="14.25" customHeight="1">
      <c r="A196" s="81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</row>
    <row r="197" spans="1:26" ht="14.25" customHeight="1">
      <c r="A197" s="81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</row>
    <row r="198" spans="1:26" ht="14.25" customHeight="1">
      <c r="A198" s="81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</row>
    <row r="199" spans="1:26" ht="14.25" customHeight="1">
      <c r="A199" s="81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</row>
    <row r="200" spans="1:26" ht="14.25" customHeight="1">
      <c r="A200" s="81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</row>
    <row r="201" spans="1:26" ht="14.25" customHeight="1">
      <c r="A201" s="81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</row>
    <row r="202" spans="1:26" ht="14.25" customHeight="1">
      <c r="A202" s="81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</row>
    <row r="203" spans="1:26" ht="14.25" customHeight="1">
      <c r="A203" s="81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</row>
    <row r="204" spans="1:26" ht="14.25" customHeight="1">
      <c r="A204" s="81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</row>
    <row r="205" spans="1:26" ht="14.25" customHeight="1">
      <c r="A205" s="81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</row>
    <row r="206" spans="1:26" ht="14.25" customHeight="1">
      <c r="A206" s="81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</row>
    <row r="207" spans="1:26" ht="14.25" customHeight="1">
      <c r="A207" s="81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</row>
    <row r="208" spans="1:26" ht="14.25" customHeight="1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</row>
    <row r="209" spans="1:26" ht="14.25" customHeight="1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</row>
    <row r="210" spans="1:26" ht="14.25" customHeight="1">
      <c r="A210" s="81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</row>
    <row r="211" spans="1:26" ht="14.25" customHeight="1">
      <c r="A211" s="81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</row>
    <row r="212" spans="1:26" ht="14.25" customHeight="1">
      <c r="A212" s="81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</row>
    <row r="213" spans="1:26" ht="14.25" customHeight="1">
      <c r="A213" s="81"/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</row>
    <row r="214" spans="1:26" ht="14.25" customHeight="1">
      <c r="A214" s="81"/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</row>
    <row r="215" spans="1:26" ht="14.25" customHeight="1">
      <c r="A215" s="81"/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</row>
    <row r="216" spans="1:26" ht="14.25" customHeight="1">
      <c r="A216" s="81"/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</row>
    <row r="217" spans="1:26" ht="14.25" customHeight="1">
      <c r="A217" s="81"/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</row>
    <row r="218" spans="1:26" ht="14.25" customHeight="1">
      <c r="A218" s="81"/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</row>
    <row r="219" spans="1:26" ht="14.25" customHeight="1">
      <c r="A219" s="81"/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</row>
    <row r="220" spans="1:26" ht="14.25" customHeight="1">
      <c r="A220" s="81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</row>
    <row r="221" spans="1:26" ht="14.25" customHeight="1">
      <c r="A221" s="81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</row>
    <row r="222" spans="1:26" ht="14.25" customHeight="1">
      <c r="A222" s="81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</row>
    <row r="223" spans="1:26" ht="14.25" customHeight="1">
      <c r="A223" s="81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</row>
    <row r="224" spans="1:26" ht="14.25" customHeight="1">
      <c r="A224" s="81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</row>
    <row r="225" spans="1:26" ht="14.25" customHeight="1">
      <c r="A225" s="81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</row>
    <row r="226" spans="1:26" ht="14.25" customHeight="1">
      <c r="A226" s="81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</row>
    <row r="227" spans="1:26" ht="14.25" customHeight="1">
      <c r="A227" s="81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</row>
    <row r="228" spans="1:26" ht="14.25" customHeight="1">
      <c r="A228" s="81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</row>
    <row r="229" spans="1:26" ht="14.25" customHeight="1">
      <c r="A229" s="81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</row>
    <row r="230" spans="1:26" ht="14.25" customHeight="1">
      <c r="A230" s="81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</row>
    <row r="231" spans="1:26" ht="14.25" customHeight="1">
      <c r="A231" s="81"/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</row>
    <row r="232" spans="1:26" ht="14.25" customHeight="1">
      <c r="A232" s="81"/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</row>
    <row r="233" spans="1:26" ht="14.25" customHeight="1">
      <c r="A233" s="81"/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</row>
    <row r="234" spans="1:26" ht="14.25" customHeight="1">
      <c r="A234" s="81"/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</row>
    <row r="235" spans="1:26" ht="14.25" customHeight="1">
      <c r="A235" s="81"/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</row>
    <row r="236" spans="1:26" ht="14.25" customHeight="1">
      <c r="A236" s="81"/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</row>
    <row r="237" spans="1:26" ht="14.25" customHeight="1">
      <c r="A237" s="81"/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</row>
    <row r="238" spans="1:26" ht="14.25" customHeight="1">
      <c r="A238" s="81"/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</row>
    <row r="239" spans="1:26" ht="14.25" customHeight="1">
      <c r="A239" s="81"/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</row>
    <row r="240" spans="1:26" ht="14.25" customHeight="1">
      <c r="A240" s="81"/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</row>
    <row r="241" spans="1:26" ht="14.25" customHeight="1">
      <c r="A241" s="81"/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</row>
    <row r="242" spans="1:26" ht="14.25" customHeight="1">
      <c r="A242" s="81"/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</row>
    <row r="243" spans="1:26" ht="14.25" customHeight="1">
      <c r="A243" s="81"/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</row>
    <row r="244" spans="1:26" ht="14.25" customHeight="1">
      <c r="A244" s="81"/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</row>
    <row r="245" spans="1:26" ht="14.25" customHeight="1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</row>
    <row r="246" spans="1:26" ht="14.25" customHeight="1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</row>
    <row r="247" spans="1:26" ht="14.25" customHeight="1">
      <c r="A247" s="81"/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</row>
    <row r="248" spans="1:26" ht="14.25" customHeight="1">
      <c r="A248" s="8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</row>
    <row r="249" spans="1:26" ht="14.25" customHeight="1">
      <c r="A249" s="8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</row>
    <row r="250" spans="1:26" ht="14.25" customHeight="1">
      <c r="A250" s="8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</row>
    <row r="251" spans="1:26" ht="14.25" customHeight="1">
      <c r="A251" s="8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</row>
    <row r="252" spans="1:26" ht="14.25" customHeight="1">
      <c r="A252" s="8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</row>
    <row r="253" spans="1:26" ht="14.25" customHeight="1">
      <c r="A253" s="8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</row>
    <row r="254" spans="1:26" ht="14.25" customHeight="1">
      <c r="A254" s="8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</row>
    <row r="255" spans="1:26" ht="14.25" customHeight="1">
      <c r="A255" s="8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</row>
    <row r="256" spans="1:26" ht="14.25" customHeight="1">
      <c r="A256" s="8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</row>
    <row r="257" spans="1:26" ht="14.25" customHeight="1">
      <c r="A257" s="8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</row>
    <row r="258" spans="1:26" ht="14.25" customHeight="1">
      <c r="A258" s="81"/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</row>
    <row r="259" spans="1:26" ht="14.25" customHeight="1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</row>
    <row r="260" spans="1:26" ht="14.25" customHeight="1">
      <c r="A260" s="81"/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</row>
    <row r="261" spans="1:26" ht="14.25" customHeight="1">
      <c r="A261" s="81"/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</row>
    <row r="262" spans="1:26" ht="14.25" customHeight="1">
      <c r="A262" s="81"/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</row>
    <row r="263" spans="1:26" ht="14.25" customHeight="1">
      <c r="A263" s="81"/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</row>
    <row r="264" spans="1:26" ht="14.25" customHeight="1">
      <c r="A264" s="81"/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</row>
    <row r="265" spans="1:26" ht="14.25" customHeight="1">
      <c r="A265" s="81"/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</row>
    <row r="266" spans="1:26" ht="14.25" customHeight="1">
      <c r="A266" s="81"/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</row>
    <row r="267" spans="1:26" ht="14.25" customHeight="1">
      <c r="A267" s="81"/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</row>
    <row r="268" spans="1:26" ht="14.25" customHeight="1">
      <c r="A268" s="81"/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</row>
    <row r="269" spans="1:26" ht="14.25" customHeight="1">
      <c r="A269" s="81"/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</row>
    <row r="270" spans="1:26" ht="14.25" customHeight="1">
      <c r="A270" s="81"/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</row>
    <row r="271" spans="1:26" ht="14.25" customHeight="1">
      <c r="A271" s="81"/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</row>
    <row r="272" spans="1:26" ht="14.25" customHeight="1">
      <c r="A272" s="81"/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</row>
    <row r="273" spans="1:26" ht="14.25" customHeight="1">
      <c r="A273" s="81"/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</row>
    <row r="274" spans="1:26" ht="14.25" customHeight="1">
      <c r="A274" s="81"/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</row>
    <row r="275" spans="1:26" ht="14.25" customHeight="1">
      <c r="A275" s="81"/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</row>
    <row r="276" spans="1:26" ht="14.25" customHeight="1">
      <c r="A276" s="81"/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</row>
    <row r="277" spans="1:26" ht="14.25" customHeight="1">
      <c r="A277" s="81"/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</row>
    <row r="278" spans="1:26" ht="14.25" customHeight="1">
      <c r="A278" s="81"/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</row>
    <row r="279" spans="1:26" ht="14.25" customHeight="1">
      <c r="A279" s="81"/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</row>
    <row r="280" spans="1:26" ht="14.25" customHeight="1">
      <c r="A280" s="81"/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</row>
    <row r="281" spans="1:26" ht="14.25" customHeight="1">
      <c r="A281" s="81"/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</row>
    <row r="282" spans="1:26" ht="14.25" customHeight="1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</row>
    <row r="283" spans="1:26" ht="14.25" customHeight="1">
      <c r="A283" s="81"/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</row>
    <row r="284" spans="1:26" ht="14.25" customHeight="1">
      <c r="A284" s="81"/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</row>
    <row r="285" spans="1:26" ht="14.25" customHeight="1">
      <c r="A285" s="81"/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</row>
    <row r="286" spans="1:26" ht="14.25" customHeight="1">
      <c r="A286" s="81"/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</row>
    <row r="287" spans="1:26" ht="14.25" customHeight="1">
      <c r="A287" s="81"/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</row>
    <row r="288" spans="1:26" ht="14.25" customHeight="1">
      <c r="A288" s="81"/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</row>
    <row r="289" spans="1:26" ht="14.25" customHeight="1">
      <c r="A289" s="81"/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</row>
    <row r="290" spans="1:26" ht="14.25" customHeight="1">
      <c r="A290" s="81"/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</row>
    <row r="291" spans="1:26" ht="14.25" customHeight="1">
      <c r="A291" s="81"/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</row>
    <row r="292" spans="1:26" ht="14.25" customHeight="1">
      <c r="A292" s="81"/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</row>
    <row r="293" spans="1:26" ht="14.25" customHeight="1">
      <c r="A293" s="81"/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</row>
    <row r="294" spans="1:26" ht="14.25" customHeight="1">
      <c r="A294" s="81"/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</row>
    <row r="295" spans="1:26" ht="14.25" customHeight="1">
      <c r="A295" s="81"/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</row>
    <row r="296" spans="1:26" ht="14.25" customHeight="1">
      <c r="A296" s="81"/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</row>
    <row r="297" spans="1:26" ht="14.25" customHeight="1">
      <c r="A297" s="81"/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</row>
    <row r="298" spans="1:26" ht="14.25" customHeight="1">
      <c r="A298" s="81"/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</row>
    <row r="299" spans="1:26" ht="14.25" customHeight="1">
      <c r="A299" s="81"/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</row>
    <row r="300" spans="1:26" ht="14.25" customHeight="1">
      <c r="A300" s="81"/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</row>
    <row r="301" spans="1:26" ht="14.25" customHeight="1">
      <c r="A301" s="81"/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</row>
    <row r="302" spans="1:26" ht="14.25" customHeight="1">
      <c r="A302" s="81"/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</row>
    <row r="303" spans="1:26" ht="14.25" customHeight="1">
      <c r="A303" s="81"/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</row>
    <row r="304" spans="1:26" ht="14.25" customHeight="1">
      <c r="A304" s="81"/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</row>
    <row r="305" spans="1:26" ht="14.25" customHeight="1">
      <c r="A305" s="81"/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</row>
    <row r="306" spans="1:26" ht="14.25" customHeight="1">
      <c r="A306" s="81"/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</row>
    <row r="307" spans="1:26" ht="14.25" customHeight="1">
      <c r="A307" s="81"/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</row>
    <row r="308" spans="1:26" ht="14.25" customHeight="1">
      <c r="A308" s="81"/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</row>
    <row r="309" spans="1:26" ht="14.25" customHeight="1">
      <c r="A309" s="81"/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</row>
    <row r="310" spans="1:26" ht="14.25" customHeight="1">
      <c r="A310" s="81"/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</row>
    <row r="311" spans="1:26" ht="14.25" customHeight="1">
      <c r="A311" s="81"/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</row>
    <row r="312" spans="1:26" ht="14.25" customHeight="1">
      <c r="A312" s="81"/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</row>
    <row r="313" spans="1:26" ht="14.25" customHeight="1">
      <c r="A313" s="81"/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</row>
    <row r="314" spans="1:26" ht="14.25" customHeight="1">
      <c r="A314" s="81"/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</row>
    <row r="315" spans="1:26" ht="14.25" customHeight="1">
      <c r="A315" s="81"/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</row>
    <row r="316" spans="1:26" ht="14.25" customHeight="1">
      <c r="A316" s="81"/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</row>
    <row r="317" spans="1:26" ht="14.25" customHeight="1">
      <c r="A317" s="81"/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</row>
    <row r="318" spans="1:26" ht="14.25" customHeight="1">
      <c r="A318" s="81"/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</row>
    <row r="319" spans="1:26" ht="14.25" customHeight="1">
      <c r="A319" s="81"/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</row>
    <row r="320" spans="1:26" ht="14.25" customHeight="1">
      <c r="A320" s="81"/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</row>
    <row r="321" spans="1:26" ht="14.25" customHeight="1">
      <c r="A321" s="81"/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</row>
    <row r="322" spans="1:26" ht="14.25" customHeight="1">
      <c r="A322" s="81"/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</row>
    <row r="323" spans="1:26" ht="14.25" customHeight="1">
      <c r="A323" s="81"/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</row>
    <row r="324" spans="1:26" ht="14.25" customHeight="1">
      <c r="A324" s="81"/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</row>
    <row r="325" spans="1:26" ht="14.25" customHeight="1">
      <c r="A325" s="81"/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</row>
    <row r="326" spans="1:26" ht="14.25" customHeight="1">
      <c r="A326" s="81"/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</row>
    <row r="327" spans="1:26" ht="14.25" customHeight="1">
      <c r="A327" s="81"/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</row>
    <row r="328" spans="1:26" ht="14.25" customHeight="1">
      <c r="A328" s="81"/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</row>
    <row r="329" spans="1:26" ht="14.25" customHeight="1">
      <c r="A329" s="81"/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</row>
    <row r="330" spans="1:26" ht="14.25" customHeight="1">
      <c r="A330" s="81"/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</row>
    <row r="331" spans="1:26" ht="14.25" customHeight="1">
      <c r="A331" s="81"/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</row>
    <row r="332" spans="1:26" ht="14.25" customHeight="1">
      <c r="A332" s="81"/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</row>
    <row r="333" spans="1:26" ht="14.25" customHeight="1">
      <c r="A333" s="81"/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</row>
    <row r="334" spans="1:26" ht="14.25" customHeight="1">
      <c r="A334" s="81"/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</row>
    <row r="335" spans="1:26" ht="14.25" customHeight="1">
      <c r="A335" s="81"/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</row>
    <row r="336" spans="1:26" ht="14.25" customHeight="1">
      <c r="A336" s="81"/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</row>
    <row r="337" spans="1:26" ht="14.25" customHeight="1">
      <c r="A337" s="81"/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</row>
    <row r="338" spans="1:26" ht="14.25" customHeight="1">
      <c r="A338" s="81"/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</row>
    <row r="339" spans="1:26" ht="14.25" customHeight="1">
      <c r="A339" s="81"/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</row>
    <row r="340" spans="1:26" ht="14.25" customHeight="1">
      <c r="A340" s="81"/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</row>
    <row r="341" spans="1:26" ht="14.25" customHeight="1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</row>
    <row r="342" spans="1:26" ht="14.25" customHeight="1">
      <c r="A342" s="81"/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</row>
    <row r="343" spans="1:26" ht="14.25" customHeight="1">
      <c r="A343" s="81"/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</row>
    <row r="344" spans="1:26" ht="14.25" customHeight="1">
      <c r="A344" s="81"/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</row>
    <row r="345" spans="1:26" ht="14.25" customHeight="1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</row>
    <row r="346" spans="1:26" ht="14.25" customHeight="1">
      <c r="A346" s="81"/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</row>
    <row r="347" spans="1:26" ht="14.25" customHeight="1">
      <c r="A347" s="81"/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</row>
    <row r="348" spans="1:26" ht="14.25" customHeight="1">
      <c r="A348" s="81"/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</row>
    <row r="349" spans="1:26" ht="14.25" customHeight="1">
      <c r="A349" s="81"/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</row>
    <row r="350" spans="1:26" ht="14.25" customHeight="1">
      <c r="A350" s="81"/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</row>
    <row r="351" spans="1:26" ht="14.25" customHeight="1">
      <c r="A351" s="81"/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</row>
    <row r="352" spans="1:26" ht="14.25" customHeight="1">
      <c r="A352" s="81"/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</row>
    <row r="353" spans="1:26" ht="14.25" customHeight="1">
      <c r="A353" s="81"/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</row>
    <row r="354" spans="1:26" ht="14.25" customHeight="1">
      <c r="A354" s="81"/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</row>
    <row r="355" spans="1:26" ht="14.25" customHeight="1">
      <c r="A355" s="81"/>
      <c r="B355" s="81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</row>
    <row r="356" spans="1:26" ht="14.25" customHeight="1">
      <c r="A356" s="81"/>
      <c r="B356" s="81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</row>
    <row r="357" spans="1:26" ht="14.25" customHeight="1">
      <c r="A357" s="81"/>
      <c r="B357" s="81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</row>
    <row r="358" spans="1:26" ht="14.25" customHeight="1">
      <c r="A358" s="81"/>
      <c r="B358" s="81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</row>
    <row r="359" spans="1:26" ht="14.25" customHeight="1">
      <c r="A359" s="81"/>
      <c r="B359" s="81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</row>
    <row r="360" spans="1:26" ht="14.25" customHeight="1">
      <c r="A360" s="81"/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</row>
    <row r="361" spans="1:26" ht="14.25" customHeight="1">
      <c r="A361" s="81"/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</row>
    <row r="362" spans="1:26" ht="14.25" customHeight="1">
      <c r="A362" s="81"/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</row>
    <row r="363" spans="1:26" ht="14.25" customHeight="1">
      <c r="A363" s="81"/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</row>
    <row r="364" spans="1:26" ht="14.25" customHeight="1">
      <c r="A364" s="81"/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</row>
    <row r="365" spans="1:26" ht="14.25" customHeight="1">
      <c r="A365" s="81"/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</row>
    <row r="366" spans="1:26" ht="14.25" customHeight="1">
      <c r="A366" s="81"/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</row>
    <row r="367" spans="1:26" ht="14.25" customHeight="1">
      <c r="A367" s="81"/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</row>
    <row r="368" spans="1:26" ht="14.25" customHeight="1">
      <c r="A368" s="81"/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</row>
    <row r="369" spans="1:26" ht="14.25" customHeight="1">
      <c r="A369" s="81"/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</row>
    <row r="370" spans="1:26" ht="14.25" customHeight="1">
      <c r="A370" s="81"/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</row>
    <row r="371" spans="1:26" ht="14.25" customHeight="1">
      <c r="A371" s="81"/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</row>
    <row r="372" spans="1:26" ht="14.25" customHeight="1">
      <c r="A372" s="81"/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</row>
    <row r="373" spans="1:26" ht="14.25" customHeight="1">
      <c r="A373" s="81"/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</row>
    <row r="374" spans="1:26" ht="14.25" customHeight="1">
      <c r="A374" s="81"/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</row>
    <row r="375" spans="1:26" ht="14.25" customHeight="1">
      <c r="A375" s="81"/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</row>
    <row r="376" spans="1:26" ht="14.25" customHeight="1">
      <c r="A376" s="81"/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</row>
    <row r="377" spans="1:26" ht="14.25" customHeight="1">
      <c r="A377" s="81"/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</row>
    <row r="378" spans="1:26" ht="14.25" customHeight="1">
      <c r="A378" s="81"/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</row>
    <row r="379" spans="1:26" ht="14.25" customHeight="1">
      <c r="A379" s="81"/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</row>
    <row r="380" spans="1:26" ht="14.25" customHeight="1">
      <c r="A380" s="81"/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</row>
    <row r="381" spans="1:26" ht="14.25" customHeight="1">
      <c r="A381" s="81"/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</row>
    <row r="382" spans="1:26" ht="14.25" customHeight="1">
      <c r="A382" s="81"/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</row>
    <row r="383" spans="1:26" ht="14.25" customHeight="1">
      <c r="A383" s="81"/>
      <c r="B383" s="81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</row>
    <row r="384" spans="1:26" ht="14.25" customHeight="1">
      <c r="A384" s="81"/>
      <c r="B384" s="81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</row>
    <row r="385" spans="1:26" ht="14.25" customHeight="1">
      <c r="A385" s="81"/>
      <c r="B385" s="81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</row>
    <row r="386" spans="1:26" ht="14.25" customHeight="1">
      <c r="A386" s="81"/>
      <c r="B386" s="81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</row>
    <row r="387" spans="1:26" ht="14.25" customHeight="1">
      <c r="A387" s="81"/>
      <c r="B387" s="81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</row>
    <row r="388" spans="1:26" ht="14.25" customHeight="1">
      <c r="A388" s="81"/>
      <c r="B388" s="81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</row>
    <row r="389" spans="1:26" ht="14.25" customHeight="1">
      <c r="A389" s="81"/>
      <c r="B389" s="81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</row>
    <row r="390" spans="1:26" ht="14.25" customHeight="1">
      <c r="A390" s="81"/>
      <c r="B390" s="81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</row>
    <row r="391" spans="1:26" ht="14.25" customHeight="1">
      <c r="A391" s="81"/>
      <c r="B391" s="81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</row>
    <row r="392" spans="1:26" ht="14.25" customHeight="1">
      <c r="A392" s="81"/>
      <c r="B392" s="81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</row>
    <row r="393" spans="1:26" ht="14.25" customHeight="1">
      <c r="A393" s="81"/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</row>
    <row r="394" spans="1:26" ht="14.25" customHeight="1">
      <c r="A394" s="81"/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</row>
    <row r="395" spans="1:26" ht="14.25" customHeight="1">
      <c r="A395" s="81"/>
      <c r="B395" s="81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</row>
    <row r="396" spans="1:26" ht="14.25" customHeight="1">
      <c r="A396" s="81"/>
      <c r="B396" s="81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</row>
    <row r="397" spans="1:26" ht="14.25" customHeight="1">
      <c r="A397" s="81"/>
      <c r="B397" s="81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</row>
    <row r="398" spans="1:26" ht="14.25" customHeight="1">
      <c r="A398" s="81"/>
      <c r="B398" s="81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</row>
    <row r="399" spans="1:26" ht="14.25" customHeight="1">
      <c r="A399" s="81"/>
      <c r="B399" s="81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</row>
    <row r="400" spans="1:26" ht="14.25" customHeight="1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</row>
    <row r="401" spans="1:26" ht="14.25" customHeight="1">
      <c r="A401" s="81"/>
      <c r="B401" s="81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</row>
    <row r="402" spans="1:26" ht="14.25" customHeight="1">
      <c r="A402" s="81"/>
      <c r="B402" s="81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</row>
    <row r="403" spans="1:26" ht="14.25" customHeight="1">
      <c r="A403" s="81"/>
      <c r="B403" s="81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</row>
    <row r="404" spans="1:26" ht="14.25" customHeight="1">
      <c r="A404" s="81"/>
      <c r="B404" s="81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</row>
    <row r="405" spans="1:26" ht="14.25" customHeight="1">
      <c r="A405" s="81"/>
      <c r="B405" s="81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</row>
    <row r="406" spans="1:26" ht="14.25" customHeight="1">
      <c r="A406" s="81"/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</row>
    <row r="407" spans="1:26" ht="14.25" customHeight="1">
      <c r="A407" s="81"/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</row>
    <row r="408" spans="1:26" ht="14.25" customHeight="1">
      <c r="A408" s="81"/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</row>
    <row r="409" spans="1:26" ht="14.25" customHeight="1">
      <c r="A409" s="81"/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</row>
    <row r="410" spans="1:26" ht="14.25" customHeight="1">
      <c r="A410" s="81"/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</row>
    <row r="411" spans="1:26" ht="14.25" customHeight="1">
      <c r="A411" s="81"/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</row>
    <row r="412" spans="1:26" ht="14.25" customHeight="1">
      <c r="A412" s="81"/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</row>
    <row r="413" spans="1:26" ht="14.25" customHeight="1">
      <c r="A413" s="81"/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</row>
    <row r="414" spans="1:26" ht="14.25" customHeight="1">
      <c r="A414" s="81"/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</row>
    <row r="415" spans="1:26" ht="14.25" customHeight="1">
      <c r="A415" s="81"/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</row>
    <row r="416" spans="1:26" ht="14.25" customHeight="1">
      <c r="A416" s="81"/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</row>
    <row r="417" spans="1:26" ht="14.25" customHeight="1">
      <c r="A417" s="81"/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</row>
    <row r="418" spans="1:26" ht="14.25" customHeight="1">
      <c r="A418" s="81"/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</row>
    <row r="419" spans="1:26" ht="14.25" customHeight="1">
      <c r="A419" s="81"/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</row>
    <row r="420" spans="1:26" ht="14.25" customHeight="1">
      <c r="A420" s="81"/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</row>
    <row r="421" spans="1:26" ht="14.25" customHeight="1">
      <c r="A421" s="81"/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</row>
    <row r="422" spans="1:26" ht="14.25" customHeight="1">
      <c r="A422" s="81"/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</row>
    <row r="423" spans="1:26" ht="14.25" customHeight="1">
      <c r="A423" s="81"/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</row>
    <row r="424" spans="1:26" ht="14.25" customHeight="1">
      <c r="A424" s="81"/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</row>
    <row r="425" spans="1:26" ht="14.25" customHeight="1">
      <c r="A425" s="81"/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</row>
    <row r="426" spans="1:26" ht="14.25" customHeight="1">
      <c r="A426" s="81"/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</row>
    <row r="427" spans="1:26" ht="14.25" customHeight="1">
      <c r="A427" s="81"/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</row>
    <row r="428" spans="1:26" ht="14.25" customHeight="1">
      <c r="A428" s="81"/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</row>
    <row r="429" spans="1:26" ht="14.25" customHeight="1">
      <c r="A429" s="81"/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</row>
    <row r="430" spans="1:26" ht="14.25" customHeight="1">
      <c r="A430" s="81"/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</row>
    <row r="431" spans="1:26" ht="14.25" customHeight="1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</row>
    <row r="432" spans="1:26" ht="14.25" customHeight="1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</row>
    <row r="433" spans="1:26" ht="14.25" customHeight="1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</row>
    <row r="434" spans="1:26" ht="14.25" customHeight="1">
      <c r="A434" s="81"/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</row>
    <row r="435" spans="1:26" ht="14.25" customHeight="1">
      <c r="A435" s="81"/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</row>
    <row r="436" spans="1:26" ht="14.25" customHeight="1">
      <c r="A436" s="81"/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</row>
    <row r="437" spans="1:26" ht="14.25" customHeight="1">
      <c r="A437" s="81"/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</row>
    <row r="438" spans="1:26" ht="14.25" customHeight="1">
      <c r="A438" s="81"/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</row>
    <row r="439" spans="1:26" ht="14.25" customHeight="1">
      <c r="A439" s="81"/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</row>
    <row r="440" spans="1:26" ht="14.25" customHeight="1">
      <c r="A440" s="81"/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</row>
    <row r="441" spans="1:26" ht="14.25" customHeight="1">
      <c r="A441" s="81"/>
      <c r="B441" s="81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</row>
    <row r="442" spans="1:26" ht="14.25" customHeight="1">
      <c r="A442" s="81"/>
      <c r="B442" s="81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</row>
    <row r="443" spans="1:26" ht="14.25" customHeight="1">
      <c r="A443" s="81"/>
      <c r="B443" s="81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</row>
    <row r="444" spans="1:26" ht="14.25" customHeight="1">
      <c r="A444" s="81"/>
      <c r="B444" s="81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</row>
    <row r="445" spans="1:26" ht="14.25" customHeight="1">
      <c r="A445" s="81"/>
      <c r="B445" s="81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</row>
    <row r="446" spans="1:26" ht="14.25" customHeight="1">
      <c r="A446" s="81"/>
      <c r="B446" s="81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</row>
    <row r="447" spans="1:26" ht="14.25" customHeight="1">
      <c r="A447" s="81"/>
      <c r="B447" s="81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</row>
    <row r="448" spans="1:26" ht="14.25" customHeight="1">
      <c r="A448" s="81"/>
      <c r="B448" s="81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</row>
    <row r="449" spans="1:26" ht="14.25" customHeight="1">
      <c r="A449" s="81"/>
      <c r="B449" s="81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</row>
    <row r="450" spans="1:26" ht="14.25" customHeight="1">
      <c r="A450" s="81"/>
      <c r="B450" s="81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</row>
    <row r="451" spans="1:26" ht="14.25" customHeight="1">
      <c r="A451" s="81"/>
      <c r="B451" s="81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</row>
    <row r="452" spans="1:26" ht="14.25" customHeight="1">
      <c r="A452" s="81"/>
      <c r="B452" s="81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</row>
    <row r="453" spans="1:26" ht="14.25" customHeight="1">
      <c r="A453" s="81"/>
      <c r="B453" s="81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</row>
    <row r="454" spans="1:26" ht="14.25" customHeight="1">
      <c r="A454" s="81"/>
      <c r="B454" s="81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</row>
    <row r="455" spans="1:26" ht="14.25" customHeight="1">
      <c r="A455" s="81"/>
      <c r="B455" s="81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</row>
    <row r="456" spans="1:26" ht="14.25" customHeight="1">
      <c r="A456" s="81"/>
      <c r="B456" s="81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</row>
    <row r="457" spans="1:26" ht="14.25" customHeight="1">
      <c r="A457" s="81"/>
      <c r="B457" s="81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</row>
    <row r="458" spans="1:26" ht="14.25" customHeight="1">
      <c r="A458" s="81"/>
      <c r="B458" s="81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</row>
    <row r="459" spans="1:26" ht="14.25" customHeight="1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</row>
    <row r="460" spans="1:26" ht="14.25" customHeight="1">
      <c r="A460" s="81"/>
      <c r="B460" s="81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</row>
    <row r="461" spans="1:26" ht="14.25" customHeight="1">
      <c r="A461" s="81"/>
      <c r="B461" s="81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</row>
    <row r="462" spans="1:26" ht="14.25" customHeight="1">
      <c r="A462" s="81"/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</row>
    <row r="463" spans="1:26" ht="14.25" customHeight="1">
      <c r="A463" s="81"/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</row>
    <row r="464" spans="1:26" ht="14.25" customHeight="1">
      <c r="A464" s="81"/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</row>
    <row r="465" spans="1:26" ht="14.25" customHeight="1">
      <c r="A465" s="81"/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</row>
    <row r="466" spans="1:26" ht="14.25" customHeight="1">
      <c r="A466" s="81"/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</row>
    <row r="467" spans="1:26" ht="14.25" customHeight="1">
      <c r="A467" s="81"/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</row>
    <row r="468" spans="1:26" ht="14.25" customHeight="1">
      <c r="A468" s="81"/>
      <c r="B468" s="81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</row>
    <row r="469" spans="1:26" ht="14.25" customHeight="1">
      <c r="A469" s="81"/>
      <c r="B469" s="81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</row>
    <row r="470" spans="1:26" ht="14.25" customHeight="1">
      <c r="A470" s="81"/>
      <c r="B470" s="81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</row>
    <row r="471" spans="1:26" ht="14.25" customHeight="1">
      <c r="A471" s="81"/>
      <c r="B471" s="81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</row>
    <row r="472" spans="1:26" ht="14.25" customHeight="1">
      <c r="A472" s="81"/>
      <c r="B472" s="81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</row>
    <row r="473" spans="1:26" ht="14.25" customHeight="1">
      <c r="A473" s="81"/>
      <c r="B473" s="81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</row>
    <row r="474" spans="1:26" ht="14.25" customHeight="1">
      <c r="A474" s="81"/>
      <c r="B474" s="81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</row>
    <row r="475" spans="1:26" ht="14.25" customHeight="1">
      <c r="A475" s="81"/>
      <c r="B475" s="81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</row>
    <row r="476" spans="1:26" ht="14.25" customHeight="1">
      <c r="A476" s="81"/>
      <c r="B476" s="81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</row>
    <row r="477" spans="1:26" ht="14.25" customHeight="1">
      <c r="A477" s="81"/>
      <c r="B477" s="81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</row>
    <row r="478" spans="1:26" ht="14.25" customHeight="1">
      <c r="A478" s="81"/>
      <c r="B478" s="81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</row>
    <row r="479" spans="1:26" ht="14.25" customHeight="1">
      <c r="A479" s="81"/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</row>
    <row r="480" spans="1:26" ht="14.25" customHeight="1">
      <c r="A480" s="81"/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</row>
    <row r="481" spans="1:26" ht="14.25" customHeight="1">
      <c r="A481" s="81"/>
      <c r="B481" s="81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</row>
    <row r="482" spans="1:26" ht="14.25" customHeight="1">
      <c r="A482" s="81"/>
      <c r="B482" s="81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</row>
    <row r="483" spans="1:26" ht="14.25" customHeight="1">
      <c r="A483" s="81"/>
      <c r="B483" s="81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</row>
    <row r="484" spans="1:26" ht="14.25" customHeight="1">
      <c r="A484" s="81"/>
      <c r="B484" s="81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</row>
    <row r="485" spans="1:26" ht="14.25" customHeight="1">
      <c r="A485" s="81"/>
      <c r="B485" s="81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</row>
    <row r="486" spans="1:26" ht="14.25" customHeight="1">
      <c r="A486" s="81"/>
      <c r="B486" s="81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</row>
    <row r="487" spans="1:26" ht="14.25" customHeight="1">
      <c r="A487" s="81"/>
      <c r="B487" s="81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</row>
    <row r="488" spans="1:26" ht="14.25" customHeight="1">
      <c r="A488" s="81"/>
      <c r="B488" s="81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</row>
    <row r="489" spans="1:26" ht="14.25" customHeight="1">
      <c r="A489" s="81"/>
      <c r="B489" s="81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</row>
    <row r="490" spans="1:26" ht="14.25" customHeight="1">
      <c r="A490" s="81"/>
      <c r="B490" s="81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</row>
    <row r="491" spans="1:26" ht="14.25" customHeight="1">
      <c r="A491" s="81"/>
      <c r="B491" s="81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</row>
    <row r="492" spans="1:26" ht="14.25" customHeight="1">
      <c r="A492" s="81"/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</row>
    <row r="493" spans="1:26" ht="14.25" customHeight="1">
      <c r="A493" s="81"/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</row>
    <row r="494" spans="1:26" ht="14.25" customHeight="1">
      <c r="A494" s="81"/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</row>
    <row r="495" spans="1:26" ht="14.25" customHeight="1">
      <c r="A495" s="81"/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</row>
    <row r="496" spans="1:26" ht="14.25" customHeight="1">
      <c r="A496" s="81"/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</row>
    <row r="497" spans="1:26" ht="14.25" customHeight="1">
      <c r="A497" s="81"/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</row>
    <row r="498" spans="1:26" ht="14.25" customHeight="1">
      <c r="A498" s="81"/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</row>
    <row r="499" spans="1:26" ht="14.25" customHeight="1">
      <c r="A499" s="81"/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</row>
    <row r="500" spans="1:26" ht="14.25" customHeight="1">
      <c r="A500" s="81"/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</row>
    <row r="501" spans="1:26" ht="14.25" customHeight="1">
      <c r="A501" s="81"/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</row>
    <row r="502" spans="1:26" ht="14.25" customHeight="1">
      <c r="A502" s="81"/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</row>
    <row r="503" spans="1:26" ht="14.25" customHeight="1">
      <c r="A503" s="81"/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</row>
    <row r="504" spans="1:26" ht="14.25" customHeight="1">
      <c r="A504" s="81"/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</row>
    <row r="505" spans="1:26" ht="14.25" customHeight="1">
      <c r="A505" s="81"/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</row>
    <row r="506" spans="1:26" ht="14.25" customHeight="1">
      <c r="A506" s="81"/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</row>
    <row r="507" spans="1:26" ht="14.25" customHeight="1">
      <c r="A507" s="81"/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</row>
    <row r="508" spans="1:26" ht="14.25" customHeight="1">
      <c r="A508" s="81"/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</row>
    <row r="509" spans="1:26" ht="14.25" customHeight="1">
      <c r="A509" s="81"/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</row>
    <row r="510" spans="1:26" ht="14.25" customHeight="1">
      <c r="A510" s="81"/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</row>
    <row r="511" spans="1:26" ht="14.25" customHeight="1">
      <c r="A511" s="81"/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</row>
    <row r="512" spans="1:26" ht="14.25" customHeight="1">
      <c r="A512" s="81"/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</row>
    <row r="513" spans="1:26" ht="14.25" customHeight="1">
      <c r="A513" s="81"/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</row>
    <row r="514" spans="1:26" ht="14.25" customHeight="1">
      <c r="A514" s="81"/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</row>
    <row r="515" spans="1:26" ht="14.25" customHeight="1">
      <c r="A515" s="81"/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</row>
    <row r="516" spans="1:26" ht="14.25" customHeight="1">
      <c r="A516" s="81"/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</row>
    <row r="517" spans="1:26" ht="14.25" customHeight="1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</row>
    <row r="518" spans="1:26" ht="14.25" customHeight="1">
      <c r="A518" s="81"/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</row>
    <row r="519" spans="1:26" ht="14.25" customHeight="1">
      <c r="A519" s="81"/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</row>
    <row r="520" spans="1:26" ht="14.25" customHeight="1">
      <c r="A520" s="81"/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</row>
    <row r="521" spans="1:26" ht="14.25" customHeight="1">
      <c r="A521" s="81"/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</row>
    <row r="522" spans="1:26" ht="14.25" customHeight="1">
      <c r="A522" s="81"/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</row>
    <row r="523" spans="1:26" ht="14.25" customHeight="1">
      <c r="A523" s="81"/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</row>
    <row r="524" spans="1:26" ht="14.25" customHeight="1">
      <c r="A524" s="81"/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</row>
    <row r="525" spans="1:26" ht="14.25" customHeight="1">
      <c r="A525" s="81"/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</row>
    <row r="526" spans="1:26" ht="14.25" customHeight="1">
      <c r="A526" s="81"/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</row>
    <row r="527" spans="1:26" ht="14.25" customHeight="1">
      <c r="A527" s="81"/>
      <c r="B527" s="81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</row>
    <row r="528" spans="1:26" ht="14.25" customHeight="1">
      <c r="A528" s="81"/>
      <c r="B528" s="81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</row>
    <row r="529" spans="1:26" ht="14.25" customHeight="1">
      <c r="A529" s="81"/>
      <c r="B529" s="81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</row>
    <row r="530" spans="1:26" ht="14.25" customHeight="1">
      <c r="A530" s="81"/>
      <c r="B530" s="81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</row>
    <row r="531" spans="1:26" ht="14.25" customHeight="1">
      <c r="A531" s="81"/>
      <c r="B531" s="81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</row>
    <row r="532" spans="1:26" ht="14.25" customHeight="1">
      <c r="A532" s="81"/>
      <c r="B532" s="81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</row>
    <row r="533" spans="1:26" ht="14.25" customHeight="1">
      <c r="A533" s="81"/>
      <c r="B533" s="81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</row>
    <row r="534" spans="1:26" ht="14.25" customHeight="1">
      <c r="A534" s="81"/>
      <c r="B534" s="81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</row>
    <row r="535" spans="1:26" ht="14.25" customHeight="1">
      <c r="A535" s="81"/>
      <c r="B535" s="81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</row>
    <row r="536" spans="1:26" ht="14.25" customHeight="1">
      <c r="A536" s="81"/>
      <c r="B536" s="81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</row>
    <row r="537" spans="1:26" ht="14.25" customHeight="1">
      <c r="A537" s="81"/>
      <c r="B537" s="81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</row>
    <row r="538" spans="1:26" ht="14.25" customHeight="1">
      <c r="A538" s="81"/>
      <c r="B538" s="81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</row>
    <row r="539" spans="1:26" ht="14.25" customHeight="1">
      <c r="A539" s="81"/>
      <c r="B539" s="81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</row>
    <row r="540" spans="1:26" ht="14.25" customHeight="1">
      <c r="A540" s="81"/>
      <c r="B540" s="81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</row>
    <row r="541" spans="1:26" ht="14.25" customHeight="1">
      <c r="A541" s="81"/>
      <c r="B541" s="81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</row>
    <row r="542" spans="1:26" ht="14.25" customHeight="1">
      <c r="A542" s="81"/>
      <c r="B542" s="81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</row>
    <row r="543" spans="1:26" ht="14.25" customHeight="1">
      <c r="A543" s="81"/>
      <c r="B543" s="81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</row>
    <row r="544" spans="1:26" ht="14.25" customHeight="1">
      <c r="A544" s="81"/>
      <c r="B544" s="81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</row>
    <row r="545" spans="1:26" ht="14.25" customHeight="1">
      <c r="A545" s="81"/>
      <c r="B545" s="81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</row>
    <row r="546" spans="1:26" ht="14.25" customHeight="1">
      <c r="A546" s="81"/>
      <c r="B546" s="81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</row>
    <row r="547" spans="1:26" ht="14.25" customHeight="1">
      <c r="A547" s="81"/>
      <c r="B547" s="81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</row>
    <row r="548" spans="1:26" ht="14.25" customHeight="1">
      <c r="A548" s="81"/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</row>
    <row r="549" spans="1:26" ht="14.25" customHeight="1">
      <c r="A549" s="81"/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</row>
    <row r="550" spans="1:26" ht="14.25" customHeight="1">
      <c r="A550" s="81"/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</row>
    <row r="551" spans="1:26" ht="14.25" customHeight="1">
      <c r="A551" s="81"/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</row>
    <row r="552" spans="1:26" ht="14.25" customHeight="1">
      <c r="A552" s="81"/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</row>
    <row r="553" spans="1:26" ht="14.25" customHeight="1">
      <c r="A553" s="81"/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</row>
    <row r="554" spans="1:26" ht="14.25" customHeight="1">
      <c r="A554" s="81"/>
      <c r="B554" s="81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</row>
    <row r="555" spans="1:26" ht="14.25" customHeight="1">
      <c r="A555" s="81"/>
      <c r="B555" s="81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</row>
    <row r="556" spans="1:26" ht="14.25" customHeight="1">
      <c r="A556" s="81"/>
      <c r="B556" s="81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</row>
    <row r="557" spans="1:26" ht="14.25" customHeight="1">
      <c r="A557" s="81"/>
      <c r="B557" s="81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</row>
    <row r="558" spans="1:26" ht="14.25" customHeight="1">
      <c r="A558" s="81"/>
      <c r="B558" s="81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</row>
    <row r="559" spans="1:26" ht="14.25" customHeight="1">
      <c r="A559" s="81"/>
      <c r="B559" s="81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</row>
    <row r="560" spans="1:26" ht="14.25" customHeight="1">
      <c r="A560" s="81"/>
      <c r="B560" s="81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</row>
    <row r="561" spans="1:26" ht="14.25" customHeight="1">
      <c r="A561" s="81"/>
      <c r="B561" s="81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</row>
    <row r="562" spans="1:26" ht="14.25" customHeight="1">
      <c r="A562" s="81"/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</row>
    <row r="563" spans="1:26" ht="14.25" customHeight="1">
      <c r="A563" s="81"/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</row>
    <row r="564" spans="1:26" ht="14.25" customHeight="1">
      <c r="A564" s="81"/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</row>
    <row r="565" spans="1:26" ht="14.25" customHeight="1">
      <c r="A565" s="81"/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</row>
    <row r="566" spans="1:26" ht="14.25" customHeight="1">
      <c r="A566" s="81"/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</row>
    <row r="567" spans="1:26" ht="14.25" customHeight="1">
      <c r="A567" s="81"/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</row>
    <row r="568" spans="1:26" ht="14.25" customHeight="1">
      <c r="A568" s="81"/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</row>
    <row r="569" spans="1:26" ht="14.25" customHeight="1">
      <c r="A569" s="81"/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</row>
    <row r="570" spans="1:26" ht="14.25" customHeight="1">
      <c r="A570" s="81"/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</row>
    <row r="571" spans="1:26" ht="14.25" customHeight="1">
      <c r="A571" s="81"/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</row>
    <row r="572" spans="1:26" ht="14.25" customHeight="1">
      <c r="A572" s="81"/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</row>
    <row r="573" spans="1:26" ht="14.25" customHeight="1">
      <c r="A573" s="81"/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</row>
    <row r="574" spans="1:26" ht="14.25" customHeight="1">
      <c r="A574" s="81"/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</row>
    <row r="575" spans="1:26" ht="14.25" customHeight="1">
      <c r="A575" s="81"/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</row>
    <row r="576" spans="1:26" ht="14.25" customHeight="1">
      <c r="A576" s="81"/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</row>
    <row r="577" spans="1:26" ht="14.25" customHeight="1">
      <c r="A577" s="81"/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</row>
    <row r="578" spans="1:26" ht="14.25" customHeight="1">
      <c r="A578" s="81"/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</row>
    <row r="579" spans="1:26" ht="14.25" customHeight="1">
      <c r="A579" s="81"/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</row>
    <row r="580" spans="1:26" ht="14.25" customHeight="1">
      <c r="A580" s="81"/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</row>
    <row r="581" spans="1:26" ht="14.25" customHeight="1">
      <c r="A581" s="81"/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</row>
    <row r="582" spans="1:26" ht="14.25" customHeight="1">
      <c r="A582" s="81"/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</row>
    <row r="583" spans="1:26" ht="14.25" customHeight="1">
      <c r="A583" s="81"/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</row>
    <row r="584" spans="1:26" ht="14.25" customHeight="1">
      <c r="A584" s="81"/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</row>
    <row r="585" spans="1:26" ht="14.25" customHeight="1">
      <c r="A585" s="81"/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</row>
    <row r="586" spans="1:26" ht="14.25" customHeight="1">
      <c r="A586" s="81"/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</row>
    <row r="587" spans="1:26" ht="14.25" customHeight="1">
      <c r="A587" s="81"/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</row>
    <row r="588" spans="1:26" ht="14.25" customHeight="1">
      <c r="A588" s="81"/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</row>
    <row r="589" spans="1:26" ht="14.25" customHeight="1">
      <c r="A589" s="81"/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</row>
    <row r="590" spans="1:26" ht="14.25" customHeight="1">
      <c r="A590" s="81"/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</row>
    <row r="591" spans="1:26" ht="14.25" customHeight="1">
      <c r="A591" s="81"/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</row>
    <row r="592" spans="1:26" ht="14.25" customHeight="1">
      <c r="A592" s="81"/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</row>
    <row r="593" spans="1:26" ht="14.25" customHeight="1">
      <c r="A593" s="81"/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</row>
    <row r="594" spans="1:26" ht="14.25" customHeight="1">
      <c r="A594" s="81"/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</row>
    <row r="595" spans="1:26" ht="14.25" customHeight="1">
      <c r="A595" s="81"/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</row>
    <row r="596" spans="1:26" ht="14.25" customHeight="1">
      <c r="A596" s="81"/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</row>
    <row r="597" spans="1:26" ht="14.25" customHeight="1">
      <c r="A597" s="81"/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</row>
    <row r="598" spans="1:26" ht="14.25" customHeight="1">
      <c r="A598" s="81"/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</row>
    <row r="599" spans="1:26" ht="14.25" customHeight="1">
      <c r="A599" s="81"/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</row>
    <row r="600" spans="1:26" ht="14.25" customHeight="1">
      <c r="A600" s="81"/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</row>
    <row r="601" spans="1:26" ht="14.25" customHeight="1">
      <c r="A601" s="81"/>
      <c r="B601" s="81"/>
      <c r="C601" s="81"/>
      <c r="D601" s="81"/>
      <c r="E601" s="81"/>
      <c r="F601" s="81"/>
      <c r="G601" s="81"/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</row>
    <row r="602" spans="1:26" ht="14.25" customHeight="1">
      <c r="A602" s="81"/>
      <c r="B602" s="81"/>
      <c r="C602" s="81"/>
      <c r="D602" s="81"/>
      <c r="E602" s="81"/>
      <c r="F602" s="81"/>
      <c r="G602" s="81"/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</row>
    <row r="603" spans="1:26" ht="14.25" customHeight="1">
      <c r="A603" s="81"/>
      <c r="B603" s="81"/>
      <c r="C603" s="81"/>
      <c r="D603" s="81"/>
      <c r="E603" s="81"/>
      <c r="F603" s="81"/>
      <c r="G603" s="81"/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  <c r="X603" s="81"/>
      <c r="Y603" s="81"/>
      <c r="Z603" s="81"/>
    </row>
    <row r="604" spans="1:26" ht="14.25" customHeight="1">
      <c r="A604" s="81"/>
      <c r="B604" s="81"/>
      <c r="C604" s="81"/>
      <c r="D604" s="81"/>
      <c r="E604" s="81"/>
      <c r="F604" s="81"/>
      <c r="G604" s="81"/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  <c r="X604" s="81"/>
      <c r="Y604" s="81"/>
      <c r="Z604" s="81"/>
    </row>
    <row r="605" spans="1:26" ht="14.25" customHeight="1">
      <c r="A605" s="81"/>
      <c r="B605" s="81"/>
      <c r="C605" s="81"/>
      <c r="D605" s="81"/>
      <c r="E605" s="81"/>
      <c r="F605" s="81"/>
      <c r="G605" s="81"/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  <c r="X605" s="81"/>
      <c r="Y605" s="81"/>
      <c r="Z605" s="81"/>
    </row>
    <row r="606" spans="1:26" ht="14.25" customHeight="1">
      <c r="A606" s="81"/>
      <c r="B606" s="81"/>
      <c r="C606" s="81"/>
      <c r="D606" s="81"/>
      <c r="E606" s="81"/>
      <c r="F606" s="81"/>
      <c r="G606" s="81"/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  <c r="X606" s="81"/>
      <c r="Y606" s="81"/>
      <c r="Z606" s="81"/>
    </row>
    <row r="607" spans="1:26" ht="14.25" customHeight="1">
      <c r="A607" s="81"/>
      <c r="B607" s="81"/>
      <c r="C607" s="81"/>
      <c r="D607" s="81"/>
      <c r="E607" s="81"/>
      <c r="F607" s="81"/>
      <c r="G607" s="81"/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  <c r="X607" s="81"/>
      <c r="Y607" s="81"/>
      <c r="Z607" s="81"/>
    </row>
    <row r="608" spans="1:26" ht="14.25" customHeight="1">
      <c r="A608" s="81"/>
      <c r="B608" s="81"/>
      <c r="C608" s="81"/>
      <c r="D608" s="81"/>
      <c r="E608" s="81"/>
      <c r="F608" s="81"/>
      <c r="G608" s="81"/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  <c r="X608" s="81"/>
      <c r="Y608" s="81"/>
      <c r="Z608" s="81"/>
    </row>
    <row r="609" spans="1:26" ht="14.25" customHeight="1">
      <c r="A609" s="81"/>
      <c r="B609" s="81"/>
      <c r="C609" s="81"/>
      <c r="D609" s="81"/>
      <c r="E609" s="81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</row>
    <row r="610" spans="1:26" ht="14.25" customHeight="1">
      <c r="A610" s="81"/>
      <c r="B610" s="81"/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  <c r="X610" s="81"/>
      <c r="Y610" s="81"/>
      <c r="Z610" s="81"/>
    </row>
    <row r="611" spans="1:26" ht="14.25" customHeight="1">
      <c r="A611" s="81"/>
      <c r="B611" s="81"/>
      <c r="C611" s="81"/>
      <c r="D611" s="81"/>
      <c r="E611" s="81"/>
      <c r="F611" s="81"/>
      <c r="G611" s="81"/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  <c r="X611" s="81"/>
      <c r="Y611" s="81"/>
      <c r="Z611" s="81"/>
    </row>
    <row r="612" spans="1:26" ht="14.25" customHeight="1">
      <c r="A612" s="81"/>
      <c r="B612" s="81"/>
      <c r="C612" s="81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  <c r="X612" s="81"/>
      <c r="Y612" s="81"/>
      <c r="Z612" s="81"/>
    </row>
    <row r="613" spans="1:26" ht="14.25" customHeight="1">
      <c r="A613" s="81"/>
      <c r="B613" s="81"/>
      <c r="C613" s="81"/>
      <c r="D613" s="81"/>
      <c r="E613" s="81"/>
      <c r="F613" s="81"/>
      <c r="G613" s="81"/>
      <c r="H613" s="81"/>
      <c r="I613" s="81"/>
      <c r="J613" s="81"/>
      <c r="K613" s="81"/>
      <c r="L613" s="81"/>
      <c r="M613" s="81"/>
      <c r="N613" s="81"/>
      <c r="O613" s="81"/>
      <c r="P613" s="81"/>
      <c r="Q613" s="81"/>
      <c r="R613" s="81"/>
      <c r="S613" s="81"/>
      <c r="T613" s="81"/>
      <c r="U613" s="81"/>
      <c r="V613" s="81"/>
      <c r="W613" s="81"/>
      <c r="X613" s="81"/>
      <c r="Y613" s="81"/>
      <c r="Z613" s="81"/>
    </row>
    <row r="614" spans="1:26" ht="14.25" customHeight="1">
      <c r="A614" s="81"/>
      <c r="B614" s="81"/>
      <c r="C614" s="81"/>
      <c r="D614" s="81"/>
      <c r="E614" s="81"/>
      <c r="F614" s="81"/>
      <c r="G614" s="81"/>
      <c r="H614" s="81"/>
      <c r="I614" s="81"/>
      <c r="J614" s="81"/>
      <c r="K614" s="81"/>
      <c r="L614" s="81"/>
      <c r="M614" s="81"/>
      <c r="N614" s="81"/>
      <c r="O614" s="81"/>
      <c r="P614" s="81"/>
      <c r="Q614" s="81"/>
      <c r="R614" s="81"/>
      <c r="S614" s="81"/>
      <c r="T614" s="81"/>
      <c r="U614" s="81"/>
      <c r="V614" s="81"/>
      <c r="W614" s="81"/>
      <c r="X614" s="81"/>
      <c r="Y614" s="81"/>
      <c r="Z614" s="81"/>
    </row>
    <row r="615" spans="1:26" ht="14.25" customHeight="1">
      <c r="A615" s="81"/>
      <c r="B615" s="81"/>
      <c r="C615" s="81"/>
      <c r="D615" s="81"/>
      <c r="E615" s="81"/>
      <c r="F615" s="81"/>
      <c r="G615" s="81"/>
      <c r="H615" s="81"/>
      <c r="I615" s="81"/>
      <c r="J615" s="81"/>
      <c r="K615" s="81"/>
      <c r="L615" s="81"/>
      <c r="M615" s="81"/>
      <c r="N615" s="81"/>
      <c r="O615" s="81"/>
      <c r="P615" s="81"/>
      <c r="Q615" s="81"/>
      <c r="R615" s="81"/>
      <c r="S615" s="81"/>
      <c r="T615" s="81"/>
      <c r="U615" s="81"/>
      <c r="V615" s="81"/>
      <c r="W615" s="81"/>
      <c r="X615" s="81"/>
      <c r="Y615" s="81"/>
      <c r="Z615" s="81"/>
    </row>
    <row r="616" spans="1:26" ht="14.25" customHeight="1">
      <c r="A616" s="81"/>
      <c r="B616" s="81"/>
      <c r="C616" s="81"/>
      <c r="D616" s="81"/>
      <c r="E616" s="81"/>
      <c r="F616" s="81"/>
      <c r="G616" s="81"/>
      <c r="H616" s="81"/>
      <c r="I616" s="81"/>
      <c r="J616" s="81"/>
      <c r="K616" s="81"/>
      <c r="L616" s="81"/>
      <c r="M616" s="81"/>
      <c r="N616" s="81"/>
      <c r="O616" s="81"/>
      <c r="P616" s="81"/>
      <c r="Q616" s="81"/>
      <c r="R616" s="81"/>
      <c r="S616" s="81"/>
      <c r="T616" s="81"/>
      <c r="U616" s="81"/>
      <c r="V616" s="81"/>
      <c r="W616" s="81"/>
      <c r="X616" s="81"/>
      <c r="Y616" s="81"/>
      <c r="Z616" s="81"/>
    </row>
    <row r="617" spans="1:26" ht="14.25" customHeight="1">
      <c r="A617" s="81"/>
      <c r="B617" s="81"/>
      <c r="C617" s="81"/>
      <c r="D617" s="81"/>
      <c r="E617" s="81"/>
      <c r="F617" s="81"/>
      <c r="G617" s="81"/>
      <c r="H617" s="81"/>
      <c r="I617" s="81"/>
      <c r="J617" s="81"/>
      <c r="K617" s="81"/>
      <c r="L617" s="81"/>
      <c r="M617" s="81"/>
      <c r="N617" s="81"/>
      <c r="O617" s="81"/>
      <c r="P617" s="81"/>
      <c r="Q617" s="81"/>
      <c r="R617" s="81"/>
      <c r="S617" s="81"/>
      <c r="T617" s="81"/>
      <c r="U617" s="81"/>
      <c r="V617" s="81"/>
      <c r="W617" s="81"/>
      <c r="X617" s="81"/>
      <c r="Y617" s="81"/>
      <c r="Z617" s="81"/>
    </row>
    <row r="618" spans="1:26" ht="14.25" customHeight="1">
      <c r="A618" s="81"/>
      <c r="B618" s="81"/>
      <c r="C618" s="81"/>
      <c r="D618" s="81"/>
      <c r="E618" s="81"/>
      <c r="F618" s="81"/>
      <c r="G618" s="81"/>
      <c r="H618" s="81"/>
      <c r="I618" s="81"/>
      <c r="J618" s="81"/>
      <c r="K618" s="81"/>
      <c r="L618" s="81"/>
      <c r="M618" s="81"/>
      <c r="N618" s="81"/>
      <c r="O618" s="81"/>
      <c r="P618" s="81"/>
      <c r="Q618" s="81"/>
      <c r="R618" s="81"/>
      <c r="S618" s="81"/>
      <c r="T618" s="81"/>
      <c r="U618" s="81"/>
      <c r="V618" s="81"/>
      <c r="W618" s="81"/>
      <c r="X618" s="81"/>
      <c r="Y618" s="81"/>
      <c r="Z618" s="81"/>
    </row>
    <row r="619" spans="1:26" ht="14.25" customHeight="1">
      <c r="A619" s="81"/>
      <c r="B619" s="81"/>
      <c r="C619" s="81"/>
      <c r="D619" s="81"/>
      <c r="E619" s="81"/>
      <c r="F619" s="81"/>
      <c r="G619" s="81"/>
      <c r="H619" s="81"/>
      <c r="I619" s="81"/>
      <c r="J619" s="81"/>
      <c r="K619" s="81"/>
      <c r="L619" s="81"/>
      <c r="M619" s="81"/>
      <c r="N619" s="81"/>
      <c r="O619" s="81"/>
      <c r="P619" s="81"/>
      <c r="Q619" s="81"/>
      <c r="R619" s="81"/>
      <c r="S619" s="81"/>
      <c r="T619" s="81"/>
      <c r="U619" s="81"/>
      <c r="V619" s="81"/>
      <c r="W619" s="81"/>
      <c r="X619" s="81"/>
      <c r="Y619" s="81"/>
      <c r="Z619" s="81"/>
    </row>
    <row r="620" spans="1:26" ht="14.25" customHeight="1">
      <c r="A620" s="81"/>
      <c r="B620" s="81"/>
      <c r="C620" s="81"/>
      <c r="D620" s="81"/>
      <c r="E620" s="81"/>
      <c r="F620" s="81"/>
      <c r="G620" s="81"/>
      <c r="H620" s="81"/>
      <c r="I620" s="81"/>
      <c r="J620" s="81"/>
      <c r="K620" s="81"/>
      <c r="L620" s="81"/>
      <c r="M620" s="81"/>
      <c r="N620" s="81"/>
      <c r="O620" s="81"/>
      <c r="P620" s="81"/>
      <c r="Q620" s="81"/>
      <c r="R620" s="81"/>
      <c r="S620" s="81"/>
      <c r="T620" s="81"/>
      <c r="U620" s="81"/>
      <c r="V620" s="81"/>
      <c r="W620" s="81"/>
      <c r="X620" s="81"/>
      <c r="Y620" s="81"/>
      <c r="Z620" s="81"/>
    </row>
    <row r="621" spans="1:26" ht="14.25" customHeight="1">
      <c r="A621" s="81"/>
      <c r="B621" s="81"/>
      <c r="C621" s="81"/>
      <c r="D621" s="81"/>
      <c r="E621" s="81"/>
      <c r="F621" s="81"/>
      <c r="G621" s="81"/>
      <c r="H621" s="81"/>
      <c r="I621" s="81"/>
      <c r="J621" s="81"/>
      <c r="K621" s="81"/>
      <c r="L621" s="81"/>
      <c r="M621" s="81"/>
      <c r="N621" s="81"/>
      <c r="O621" s="81"/>
      <c r="P621" s="81"/>
      <c r="Q621" s="81"/>
      <c r="R621" s="81"/>
      <c r="S621" s="81"/>
      <c r="T621" s="81"/>
      <c r="U621" s="81"/>
      <c r="V621" s="81"/>
      <c r="W621" s="81"/>
      <c r="X621" s="81"/>
      <c r="Y621" s="81"/>
      <c r="Z621" s="81"/>
    </row>
    <row r="622" spans="1:26" ht="14.25" customHeight="1">
      <c r="A622" s="81"/>
      <c r="B622" s="81"/>
      <c r="C622" s="81"/>
      <c r="D622" s="81"/>
      <c r="E622" s="81"/>
      <c r="F622" s="81"/>
      <c r="G622" s="81"/>
      <c r="H622" s="81"/>
      <c r="I622" s="81"/>
      <c r="J622" s="81"/>
      <c r="K622" s="81"/>
      <c r="L622" s="81"/>
      <c r="M622" s="81"/>
      <c r="N622" s="81"/>
      <c r="O622" s="81"/>
      <c r="P622" s="81"/>
      <c r="Q622" s="81"/>
      <c r="R622" s="81"/>
      <c r="S622" s="81"/>
      <c r="T622" s="81"/>
      <c r="U622" s="81"/>
      <c r="V622" s="81"/>
      <c r="W622" s="81"/>
      <c r="X622" s="81"/>
      <c r="Y622" s="81"/>
      <c r="Z622" s="81"/>
    </row>
    <row r="623" spans="1:26" ht="14.25" customHeight="1">
      <c r="A623" s="81"/>
      <c r="B623" s="81"/>
      <c r="C623" s="81"/>
      <c r="D623" s="81"/>
      <c r="E623" s="81"/>
      <c r="F623" s="81"/>
      <c r="G623" s="81"/>
      <c r="H623" s="81"/>
      <c r="I623" s="81"/>
      <c r="J623" s="81"/>
      <c r="K623" s="81"/>
      <c r="L623" s="81"/>
      <c r="M623" s="81"/>
      <c r="N623" s="81"/>
      <c r="O623" s="81"/>
      <c r="P623" s="81"/>
      <c r="Q623" s="81"/>
      <c r="R623" s="81"/>
      <c r="S623" s="81"/>
      <c r="T623" s="81"/>
      <c r="U623" s="81"/>
      <c r="V623" s="81"/>
      <c r="W623" s="81"/>
      <c r="X623" s="81"/>
      <c r="Y623" s="81"/>
      <c r="Z623" s="81"/>
    </row>
    <row r="624" spans="1:26" ht="14.25" customHeight="1">
      <c r="A624" s="81"/>
      <c r="B624" s="81"/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</row>
    <row r="625" spans="1:26" ht="14.25" customHeight="1">
      <c r="A625" s="81"/>
      <c r="B625" s="81"/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</row>
    <row r="626" spans="1:26" ht="14.25" customHeight="1">
      <c r="A626" s="81"/>
      <c r="B626" s="81"/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</row>
    <row r="627" spans="1:26" ht="14.25" customHeight="1">
      <c r="A627" s="81"/>
      <c r="B627" s="81"/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</row>
    <row r="628" spans="1:26" ht="14.25" customHeight="1">
      <c r="A628" s="81"/>
      <c r="B628" s="81"/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</row>
    <row r="629" spans="1:26" ht="14.25" customHeight="1">
      <c r="A629" s="81"/>
      <c r="B629" s="81"/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</row>
    <row r="630" spans="1:26" ht="14.25" customHeight="1">
      <c r="A630" s="81"/>
      <c r="B630" s="81"/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</row>
    <row r="631" spans="1:26" ht="14.25" customHeight="1">
      <c r="A631" s="81"/>
      <c r="B631" s="81"/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</row>
    <row r="632" spans="1:26" ht="14.25" customHeight="1">
      <c r="A632" s="81"/>
      <c r="B632" s="81"/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</row>
    <row r="633" spans="1:26" ht="14.25" customHeight="1">
      <c r="A633" s="81"/>
      <c r="B633" s="81"/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</row>
    <row r="634" spans="1:26" ht="14.25" customHeight="1">
      <c r="A634" s="81"/>
      <c r="B634" s="81"/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</row>
    <row r="635" spans="1:26" ht="14.25" customHeight="1">
      <c r="A635" s="81"/>
      <c r="B635" s="81"/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</row>
    <row r="636" spans="1:26" ht="14.25" customHeight="1">
      <c r="A636" s="81"/>
      <c r="B636" s="81"/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</row>
    <row r="637" spans="1:26" ht="14.25" customHeight="1">
      <c r="A637" s="81"/>
      <c r="B637" s="81"/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</row>
    <row r="638" spans="1:26" ht="14.25" customHeight="1">
      <c r="A638" s="81"/>
      <c r="B638" s="81"/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</row>
    <row r="639" spans="1:26" ht="14.25" customHeight="1">
      <c r="A639" s="81"/>
      <c r="B639" s="81"/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</row>
    <row r="640" spans="1:26" ht="14.25" customHeight="1">
      <c r="A640" s="81"/>
      <c r="B640" s="81"/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</row>
    <row r="641" spans="1:26" ht="14.25" customHeight="1">
      <c r="A641" s="81"/>
      <c r="B641" s="81"/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</row>
    <row r="642" spans="1:26" ht="14.25" customHeight="1">
      <c r="A642" s="81"/>
      <c r="B642" s="81"/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</row>
    <row r="643" spans="1:26" ht="14.25" customHeight="1">
      <c r="A643" s="81"/>
      <c r="B643" s="81"/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</row>
    <row r="644" spans="1:26" ht="14.25" customHeight="1">
      <c r="A644" s="81"/>
      <c r="B644" s="81"/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</row>
    <row r="645" spans="1:26" ht="14.25" customHeight="1">
      <c r="A645" s="81"/>
      <c r="B645" s="81"/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</row>
    <row r="646" spans="1:26" ht="14.25" customHeight="1">
      <c r="A646" s="81"/>
      <c r="B646" s="81"/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</row>
    <row r="647" spans="1:26" ht="14.25" customHeight="1">
      <c r="A647" s="81"/>
      <c r="B647" s="81"/>
      <c r="C647" s="81"/>
      <c r="D647" s="81"/>
      <c r="E647" s="81"/>
      <c r="F647" s="81"/>
      <c r="G647" s="81"/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1"/>
      <c r="W647" s="81"/>
      <c r="X647" s="81"/>
      <c r="Y647" s="81"/>
      <c r="Z647" s="81"/>
    </row>
    <row r="648" spans="1:26" ht="14.25" customHeight="1">
      <c r="A648" s="81"/>
      <c r="B648" s="81"/>
      <c r="C648" s="81"/>
      <c r="D648" s="81"/>
      <c r="E648" s="81"/>
      <c r="F648" s="81"/>
      <c r="G648" s="81"/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1"/>
      <c r="W648" s="81"/>
      <c r="X648" s="81"/>
      <c r="Y648" s="81"/>
      <c r="Z648" s="81"/>
    </row>
    <row r="649" spans="1:26" ht="14.25" customHeight="1">
      <c r="A649" s="81"/>
      <c r="B649" s="81"/>
      <c r="C649" s="81"/>
      <c r="D649" s="81"/>
      <c r="E649" s="81"/>
      <c r="F649" s="81"/>
      <c r="G649" s="81"/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1"/>
      <c r="W649" s="81"/>
      <c r="X649" s="81"/>
      <c r="Y649" s="81"/>
      <c r="Z649" s="81"/>
    </row>
    <row r="650" spans="1:26" ht="14.25" customHeight="1">
      <c r="A650" s="81"/>
      <c r="B650" s="81"/>
      <c r="C650" s="81"/>
      <c r="D650" s="81"/>
      <c r="E650" s="81"/>
      <c r="F650" s="81"/>
      <c r="G650" s="81"/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1"/>
      <c r="W650" s="81"/>
      <c r="X650" s="81"/>
      <c r="Y650" s="81"/>
      <c r="Z650" s="81"/>
    </row>
    <row r="651" spans="1:26" ht="14.25" customHeight="1">
      <c r="A651" s="81"/>
      <c r="B651" s="81"/>
      <c r="C651" s="81"/>
      <c r="D651" s="81"/>
      <c r="E651" s="81"/>
      <c r="F651" s="81"/>
      <c r="G651" s="81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1"/>
      <c r="W651" s="81"/>
      <c r="X651" s="81"/>
      <c r="Y651" s="81"/>
      <c r="Z651" s="81"/>
    </row>
    <row r="652" spans="1:26" ht="14.25" customHeight="1">
      <c r="A652" s="81"/>
      <c r="B652" s="81"/>
      <c r="C652" s="81"/>
      <c r="D652" s="81"/>
      <c r="E652" s="81"/>
      <c r="F652" s="81"/>
      <c r="G652" s="81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1"/>
      <c r="W652" s="81"/>
      <c r="X652" s="81"/>
      <c r="Y652" s="81"/>
      <c r="Z652" s="81"/>
    </row>
    <row r="653" spans="1:26" ht="14.25" customHeight="1">
      <c r="A653" s="81"/>
      <c r="B653" s="81"/>
      <c r="C653" s="81"/>
      <c r="D653" s="81"/>
      <c r="E653" s="81"/>
      <c r="F653" s="81"/>
      <c r="G653" s="81"/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1"/>
      <c r="W653" s="81"/>
      <c r="X653" s="81"/>
      <c r="Y653" s="81"/>
      <c r="Z653" s="81"/>
    </row>
    <row r="654" spans="1:26" ht="14.25" customHeight="1">
      <c r="A654" s="81"/>
      <c r="B654" s="81"/>
      <c r="C654" s="81"/>
      <c r="D654" s="81"/>
      <c r="E654" s="81"/>
      <c r="F654" s="81"/>
      <c r="G654" s="81"/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1"/>
      <c r="W654" s="81"/>
      <c r="X654" s="81"/>
      <c r="Y654" s="81"/>
      <c r="Z654" s="81"/>
    </row>
    <row r="655" spans="1:26" ht="14.25" customHeight="1">
      <c r="A655" s="81"/>
      <c r="B655" s="81"/>
      <c r="C655" s="81"/>
      <c r="D655" s="81"/>
      <c r="E655" s="81"/>
      <c r="F655" s="81"/>
      <c r="G655" s="81"/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1"/>
      <c r="W655" s="81"/>
      <c r="X655" s="81"/>
      <c r="Y655" s="81"/>
      <c r="Z655" s="81"/>
    </row>
    <row r="656" spans="1:26" ht="14.25" customHeight="1">
      <c r="A656" s="81"/>
      <c r="B656" s="81"/>
      <c r="C656" s="81"/>
      <c r="D656" s="81"/>
      <c r="E656" s="81"/>
      <c r="F656" s="81"/>
      <c r="G656" s="81"/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1"/>
      <c r="W656" s="81"/>
      <c r="X656" s="81"/>
      <c r="Y656" s="81"/>
      <c r="Z656" s="81"/>
    </row>
    <row r="657" spans="1:26" ht="14.25" customHeight="1">
      <c r="A657" s="81"/>
      <c r="B657" s="81"/>
      <c r="C657" s="81"/>
      <c r="D657" s="81"/>
      <c r="E657" s="81"/>
      <c r="F657" s="81"/>
      <c r="G657" s="81"/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1"/>
      <c r="W657" s="81"/>
      <c r="X657" s="81"/>
      <c r="Y657" s="81"/>
      <c r="Z657" s="81"/>
    </row>
    <row r="658" spans="1:26" ht="14.25" customHeight="1">
      <c r="A658" s="81"/>
      <c r="B658" s="81"/>
      <c r="C658" s="81"/>
      <c r="D658" s="81"/>
      <c r="E658" s="81"/>
      <c r="F658" s="81"/>
      <c r="G658" s="81"/>
      <c r="H658" s="81"/>
      <c r="I658" s="81"/>
      <c r="J658" s="81"/>
      <c r="K658" s="81"/>
      <c r="L658" s="81"/>
      <c r="M658" s="81"/>
      <c r="N658" s="81"/>
      <c r="O658" s="81"/>
      <c r="P658" s="81"/>
      <c r="Q658" s="81"/>
      <c r="R658" s="81"/>
      <c r="S658" s="81"/>
      <c r="T658" s="81"/>
      <c r="U658" s="81"/>
      <c r="V658" s="81"/>
      <c r="W658" s="81"/>
      <c r="X658" s="81"/>
      <c r="Y658" s="81"/>
      <c r="Z658" s="81"/>
    </row>
    <row r="659" spans="1:26" ht="14.25" customHeight="1">
      <c r="A659" s="81"/>
      <c r="B659" s="81"/>
      <c r="C659" s="81"/>
      <c r="D659" s="81"/>
      <c r="E659" s="81"/>
      <c r="F659" s="81"/>
      <c r="G659" s="81"/>
      <c r="H659" s="81"/>
      <c r="I659" s="81"/>
      <c r="J659" s="81"/>
      <c r="K659" s="81"/>
      <c r="L659" s="81"/>
      <c r="M659" s="81"/>
      <c r="N659" s="81"/>
      <c r="O659" s="81"/>
      <c r="P659" s="81"/>
      <c r="Q659" s="81"/>
      <c r="R659" s="81"/>
      <c r="S659" s="81"/>
      <c r="T659" s="81"/>
      <c r="U659" s="81"/>
      <c r="V659" s="81"/>
      <c r="W659" s="81"/>
      <c r="X659" s="81"/>
      <c r="Y659" s="81"/>
      <c r="Z659" s="81"/>
    </row>
    <row r="660" spans="1:26" ht="14.25" customHeight="1">
      <c r="A660" s="81"/>
      <c r="B660" s="81"/>
      <c r="C660" s="81"/>
      <c r="D660" s="81"/>
      <c r="E660" s="81"/>
      <c r="F660" s="81"/>
      <c r="G660" s="81"/>
      <c r="H660" s="81"/>
      <c r="I660" s="81"/>
      <c r="J660" s="81"/>
      <c r="K660" s="81"/>
      <c r="L660" s="81"/>
      <c r="M660" s="81"/>
      <c r="N660" s="81"/>
      <c r="O660" s="81"/>
      <c r="P660" s="81"/>
      <c r="Q660" s="81"/>
      <c r="R660" s="81"/>
      <c r="S660" s="81"/>
      <c r="T660" s="81"/>
      <c r="U660" s="81"/>
      <c r="V660" s="81"/>
      <c r="W660" s="81"/>
      <c r="X660" s="81"/>
      <c r="Y660" s="81"/>
      <c r="Z660" s="81"/>
    </row>
    <row r="661" spans="1:26" ht="14.25" customHeight="1">
      <c r="A661" s="81"/>
      <c r="B661" s="81"/>
      <c r="C661" s="81"/>
      <c r="D661" s="81"/>
      <c r="E661" s="81"/>
      <c r="F661" s="81"/>
      <c r="G661" s="81"/>
      <c r="H661" s="81"/>
      <c r="I661" s="81"/>
      <c r="J661" s="81"/>
      <c r="K661" s="81"/>
      <c r="L661" s="81"/>
      <c r="M661" s="81"/>
      <c r="N661" s="81"/>
      <c r="O661" s="81"/>
      <c r="P661" s="81"/>
      <c r="Q661" s="81"/>
      <c r="R661" s="81"/>
      <c r="S661" s="81"/>
      <c r="T661" s="81"/>
      <c r="U661" s="81"/>
      <c r="V661" s="81"/>
      <c r="W661" s="81"/>
      <c r="X661" s="81"/>
      <c r="Y661" s="81"/>
      <c r="Z661" s="81"/>
    </row>
    <row r="662" spans="1:26" ht="14.25" customHeight="1">
      <c r="A662" s="81"/>
      <c r="B662" s="81"/>
      <c r="C662" s="81"/>
      <c r="D662" s="81"/>
      <c r="E662" s="81"/>
      <c r="F662" s="81"/>
      <c r="G662" s="81"/>
      <c r="H662" s="81"/>
      <c r="I662" s="81"/>
      <c r="J662" s="81"/>
      <c r="K662" s="81"/>
      <c r="L662" s="81"/>
      <c r="M662" s="81"/>
      <c r="N662" s="81"/>
      <c r="O662" s="81"/>
      <c r="P662" s="81"/>
      <c r="Q662" s="81"/>
      <c r="R662" s="81"/>
      <c r="S662" s="81"/>
      <c r="T662" s="81"/>
      <c r="U662" s="81"/>
      <c r="V662" s="81"/>
      <c r="W662" s="81"/>
      <c r="X662" s="81"/>
      <c r="Y662" s="81"/>
      <c r="Z662" s="81"/>
    </row>
    <row r="663" spans="1:26" ht="14.25" customHeight="1">
      <c r="A663" s="81"/>
      <c r="B663" s="81"/>
      <c r="C663" s="81"/>
      <c r="D663" s="81"/>
      <c r="E663" s="81"/>
      <c r="F663" s="81"/>
      <c r="G663" s="81"/>
      <c r="H663" s="81"/>
      <c r="I663" s="81"/>
      <c r="J663" s="81"/>
      <c r="K663" s="81"/>
      <c r="L663" s="81"/>
      <c r="M663" s="81"/>
      <c r="N663" s="81"/>
      <c r="O663" s="81"/>
      <c r="P663" s="81"/>
      <c r="Q663" s="81"/>
      <c r="R663" s="81"/>
      <c r="S663" s="81"/>
      <c r="T663" s="81"/>
      <c r="U663" s="81"/>
      <c r="V663" s="81"/>
      <c r="W663" s="81"/>
      <c r="X663" s="81"/>
      <c r="Y663" s="81"/>
      <c r="Z663" s="81"/>
    </row>
    <row r="664" spans="1:26" ht="14.25" customHeight="1">
      <c r="A664" s="81"/>
      <c r="B664" s="81"/>
      <c r="C664" s="81"/>
      <c r="D664" s="81"/>
      <c r="E664" s="81"/>
      <c r="F664" s="81"/>
      <c r="G664" s="81"/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/>
      <c r="S664" s="81"/>
      <c r="T664" s="81"/>
      <c r="U664" s="81"/>
      <c r="V664" s="81"/>
      <c r="W664" s="81"/>
      <c r="X664" s="81"/>
      <c r="Y664" s="81"/>
      <c r="Z664" s="81"/>
    </row>
    <row r="665" spans="1:26" ht="14.25" customHeight="1">
      <c r="A665" s="81"/>
      <c r="B665" s="81"/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1"/>
      <c r="W665" s="81"/>
      <c r="X665" s="81"/>
      <c r="Y665" s="81"/>
      <c r="Z665" s="81"/>
    </row>
    <row r="666" spans="1:26" ht="14.25" customHeight="1">
      <c r="A666" s="81"/>
      <c r="B666" s="81"/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1"/>
      <c r="W666" s="81"/>
      <c r="X666" s="81"/>
      <c r="Y666" s="81"/>
      <c r="Z666" s="81"/>
    </row>
    <row r="667" spans="1:26" ht="14.25" customHeight="1">
      <c r="A667" s="81"/>
      <c r="B667" s="81"/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1"/>
      <c r="W667" s="81"/>
      <c r="X667" s="81"/>
      <c r="Y667" s="81"/>
      <c r="Z667" s="81"/>
    </row>
    <row r="668" spans="1:26" ht="14.25" customHeight="1">
      <c r="A668" s="81"/>
      <c r="B668" s="81"/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1"/>
      <c r="W668" s="81"/>
      <c r="X668" s="81"/>
      <c r="Y668" s="81"/>
      <c r="Z668" s="81"/>
    </row>
    <row r="669" spans="1:26" ht="14.25" customHeight="1">
      <c r="A669" s="81"/>
      <c r="B669" s="81"/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1"/>
      <c r="W669" s="81"/>
      <c r="X669" s="81"/>
      <c r="Y669" s="81"/>
      <c r="Z669" s="81"/>
    </row>
    <row r="670" spans="1:26" ht="14.25" customHeight="1">
      <c r="A670" s="81"/>
      <c r="B670" s="81"/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</row>
    <row r="671" spans="1:26" ht="14.25" customHeight="1">
      <c r="A671" s="81"/>
      <c r="B671" s="81"/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</row>
    <row r="672" spans="1:26" ht="14.25" customHeight="1">
      <c r="A672" s="81"/>
      <c r="B672" s="81"/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</row>
    <row r="673" spans="1:26" ht="14.25" customHeight="1">
      <c r="A673" s="81"/>
      <c r="B673" s="81"/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</row>
    <row r="674" spans="1:26" ht="14.25" customHeight="1">
      <c r="A674" s="81"/>
      <c r="B674" s="81"/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</row>
    <row r="675" spans="1:26" ht="14.25" customHeight="1">
      <c r="A675" s="81"/>
      <c r="B675" s="81"/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</row>
    <row r="676" spans="1:26" ht="14.25" customHeight="1">
      <c r="A676" s="81"/>
      <c r="B676" s="81"/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</row>
    <row r="677" spans="1:26" ht="14.25" customHeight="1">
      <c r="A677" s="81"/>
      <c r="B677" s="81"/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</row>
    <row r="678" spans="1:26" ht="14.25" customHeight="1">
      <c r="A678" s="81"/>
      <c r="B678" s="81"/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</row>
    <row r="679" spans="1:26" ht="14.25" customHeight="1">
      <c r="A679" s="81"/>
      <c r="B679" s="81"/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</row>
    <row r="680" spans="1:26" ht="14.25" customHeight="1">
      <c r="A680" s="81"/>
      <c r="B680" s="81"/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</row>
    <row r="681" spans="1:26" ht="14.25" customHeight="1">
      <c r="A681" s="81"/>
      <c r="B681" s="81"/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</row>
    <row r="682" spans="1:26" ht="14.25" customHeight="1">
      <c r="A682" s="81"/>
      <c r="B682" s="81"/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</row>
    <row r="683" spans="1:26" ht="14.25" customHeight="1">
      <c r="A683" s="81"/>
      <c r="B683" s="81"/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</row>
    <row r="684" spans="1:26" ht="14.25" customHeight="1">
      <c r="A684" s="81"/>
      <c r="B684" s="81"/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</row>
    <row r="685" spans="1:26" ht="14.25" customHeight="1">
      <c r="A685" s="81"/>
      <c r="B685" s="81"/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</row>
    <row r="686" spans="1:26" ht="14.25" customHeight="1">
      <c r="A686" s="81"/>
      <c r="B686" s="81"/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</row>
    <row r="687" spans="1:26" ht="14.25" customHeight="1">
      <c r="A687" s="81"/>
      <c r="B687" s="81"/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</row>
    <row r="688" spans="1:26" ht="14.25" customHeight="1">
      <c r="A688" s="81"/>
      <c r="B688" s="81"/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</row>
    <row r="689" spans="1:26" ht="14.25" customHeight="1">
      <c r="A689" s="81"/>
      <c r="B689" s="81"/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</row>
    <row r="690" spans="1:26" ht="14.25" customHeight="1">
      <c r="A690" s="81"/>
      <c r="B690" s="81"/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</row>
    <row r="691" spans="1:26" ht="14.25" customHeight="1">
      <c r="A691" s="81"/>
      <c r="B691" s="81"/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</row>
    <row r="692" spans="1:26" ht="14.25" customHeight="1">
      <c r="A692" s="81"/>
      <c r="B692" s="81"/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</row>
    <row r="693" spans="1:26" ht="14.25" customHeight="1">
      <c r="A693" s="81"/>
      <c r="B693" s="81"/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1"/>
      <c r="W693" s="81"/>
      <c r="X693" s="81"/>
      <c r="Y693" s="81"/>
      <c r="Z693" s="81"/>
    </row>
    <row r="694" spans="1:26" ht="14.25" customHeight="1">
      <c r="A694" s="81"/>
      <c r="B694" s="81"/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1"/>
      <c r="W694" s="81"/>
      <c r="X694" s="81"/>
      <c r="Y694" s="81"/>
      <c r="Z694" s="81"/>
    </row>
    <row r="695" spans="1:26" ht="14.25" customHeight="1">
      <c r="A695" s="81"/>
      <c r="B695" s="81"/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1"/>
      <c r="W695" s="81"/>
      <c r="X695" s="81"/>
      <c r="Y695" s="81"/>
      <c r="Z695" s="81"/>
    </row>
    <row r="696" spans="1:26" ht="14.25" customHeight="1">
      <c r="A696" s="81"/>
      <c r="B696" s="81"/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1"/>
      <c r="W696" s="81"/>
      <c r="X696" s="81"/>
      <c r="Y696" s="81"/>
      <c r="Z696" s="81"/>
    </row>
    <row r="697" spans="1:26" ht="14.25" customHeight="1">
      <c r="A697" s="81"/>
      <c r="B697" s="81"/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1"/>
      <c r="W697" s="81"/>
      <c r="X697" s="81"/>
      <c r="Y697" s="81"/>
      <c r="Z697" s="81"/>
    </row>
    <row r="698" spans="1:26" ht="14.25" customHeight="1">
      <c r="A698" s="81"/>
      <c r="B698" s="81"/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1"/>
      <c r="W698" s="81"/>
      <c r="X698" s="81"/>
      <c r="Y698" s="81"/>
      <c r="Z698" s="81"/>
    </row>
    <row r="699" spans="1:26" ht="14.25" customHeight="1">
      <c r="A699" s="81"/>
      <c r="B699" s="81"/>
      <c r="C699" s="81"/>
      <c r="D699" s="81"/>
      <c r="E699" s="81"/>
      <c r="F699" s="81"/>
      <c r="G699" s="81"/>
      <c r="H699" s="81"/>
      <c r="I699" s="81"/>
      <c r="J699" s="81"/>
      <c r="K699" s="81"/>
      <c r="L699" s="81"/>
      <c r="M699" s="81"/>
      <c r="N699" s="81"/>
      <c r="O699" s="81"/>
      <c r="P699" s="81"/>
      <c r="Q699" s="81"/>
      <c r="R699" s="81"/>
      <c r="S699" s="81"/>
      <c r="T699" s="81"/>
      <c r="U699" s="81"/>
      <c r="V699" s="81"/>
      <c r="W699" s="81"/>
      <c r="X699" s="81"/>
      <c r="Y699" s="81"/>
      <c r="Z699" s="81"/>
    </row>
    <row r="700" spans="1:26" ht="14.25" customHeight="1">
      <c r="A700" s="81"/>
      <c r="B700" s="81"/>
      <c r="C700" s="81"/>
      <c r="D700" s="81"/>
      <c r="E700" s="81"/>
      <c r="F700" s="81"/>
      <c r="G700" s="81"/>
      <c r="H700" s="81"/>
      <c r="I700" s="81"/>
      <c r="J700" s="81"/>
      <c r="K700" s="81"/>
      <c r="L700" s="81"/>
      <c r="M700" s="81"/>
      <c r="N700" s="81"/>
      <c r="O700" s="81"/>
      <c r="P700" s="81"/>
      <c r="Q700" s="81"/>
      <c r="R700" s="81"/>
      <c r="S700" s="81"/>
      <c r="T700" s="81"/>
      <c r="U700" s="81"/>
      <c r="V700" s="81"/>
      <c r="W700" s="81"/>
      <c r="X700" s="81"/>
      <c r="Y700" s="81"/>
      <c r="Z700" s="81"/>
    </row>
    <row r="701" spans="1:26" ht="14.25" customHeight="1">
      <c r="A701" s="81"/>
      <c r="B701" s="81"/>
      <c r="C701" s="81"/>
      <c r="D701" s="81"/>
      <c r="E701" s="81"/>
      <c r="F701" s="81"/>
      <c r="G701" s="81"/>
      <c r="H701" s="81"/>
      <c r="I701" s="81"/>
      <c r="J701" s="81"/>
      <c r="K701" s="81"/>
      <c r="L701" s="81"/>
      <c r="M701" s="81"/>
      <c r="N701" s="81"/>
      <c r="O701" s="81"/>
      <c r="P701" s="81"/>
      <c r="Q701" s="81"/>
      <c r="R701" s="81"/>
      <c r="S701" s="81"/>
      <c r="T701" s="81"/>
      <c r="U701" s="81"/>
      <c r="V701" s="81"/>
      <c r="W701" s="81"/>
      <c r="X701" s="81"/>
      <c r="Y701" s="81"/>
      <c r="Z701" s="81"/>
    </row>
    <row r="702" spans="1:26" ht="14.25" customHeight="1">
      <c r="A702" s="81"/>
      <c r="B702" s="81"/>
      <c r="C702" s="81"/>
      <c r="D702" s="81"/>
      <c r="E702" s="81"/>
      <c r="F702" s="81"/>
      <c r="G702" s="81"/>
      <c r="H702" s="81"/>
      <c r="I702" s="81"/>
      <c r="J702" s="81"/>
      <c r="K702" s="81"/>
      <c r="L702" s="81"/>
      <c r="M702" s="81"/>
      <c r="N702" s="81"/>
      <c r="O702" s="81"/>
      <c r="P702" s="81"/>
      <c r="Q702" s="81"/>
      <c r="R702" s="81"/>
      <c r="S702" s="81"/>
      <c r="T702" s="81"/>
      <c r="U702" s="81"/>
      <c r="V702" s="81"/>
      <c r="W702" s="81"/>
      <c r="X702" s="81"/>
      <c r="Y702" s="81"/>
      <c r="Z702" s="81"/>
    </row>
    <row r="703" spans="1:26" ht="14.25" customHeight="1">
      <c r="A703" s="81"/>
      <c r="B703" s="81"/>
      <c r="C703" s="81"/>
      <c r="D703" s="81"/>
      <c r="E703" s="81"/>
      <c r="F703" s="81"/>
      <c r="G703" s="81"/>
      <c r="H703" s="81"/>
      <c r="I703" s="81"/>
      <c r="J703" s="81"/>
      <c r="K703" s="81"/>
      <c r="L703" s="81"/>
      <c r="M703" s="81"/>
      <c r="N703" s="81"/>
      <c r="O703" s="81"/>
      <c r="P703" s="81"/>
      <c r="Q703" s="81"/>
      <c r="R703" s="81"/>
      <c r="S703" s="81"/>
      <c r="T703" s="81"/>
      <c r="U703" s="81"/>
      <c r="V703" s="81"/>
      <c r="W703" s="81"/>
      <c r="X703" s="81"/>
      <c r="Y703" s="81"/>
      <c r="Z703" s="81"/>
    </row>
    <row r="704" spans="1:26" ht="14.25" customHeight="1">
      <c r="A704" s="81"/>
      <c r="B704" s="81"/>
      <c r="C704" s="81"/>
      <c r="D704" s="81"/>
      <c r="E704" s="81"/>
      <c r="F704" s="81"/>
      <c r="G704" s="81"/>
      <c r="H704" s="81"/>
      <c r="I704" s="81"/>
      <c r="J704" s="81"/>
      <c r="K704" s="81"/>
      <c r="L704" s="81"/>
      <c r="M704" s="81"/>
      <c r="N704" s="81"/>
      <c r="O704" s="81"/>
      <c r="P704" s="81"/>
      <c r="Q704" s="81"/>
      <c r="R704" s="81"/>
      <c r="S704" s="81"/>
      <c r="T704" s="81"/>
      <c r="U704" s="81"/>
      <c r="V704" s="81"/>
      <c r="W704" s="81"/>
      <c r="X704" s="81"/>
      <c r="Y704" s="81"/>
      <c r="Z704" s="81"/>
    </row>
    <row r="705" spans="1:26" ht="14.25" customHeight="1">
      <c r="A705" s="81"/>
      <c r="B705" s="81"/>
      <c r="C705" s="81"/>
      <c r="D705" s="81"/>
      <c r="E705" s="81"/>
      <c r="F705" s="81"/>
      <c r="G705" s="81"/>
      <c r="H705" s="81"/>
      <c r="I705" s="81"/>
      <c r="J705" s="81"/>
      <c r="K705" s="81"/>
      <c r="L705" s="81"/>
      <c r="M705" s="81"/>
      <c r="N705" s="81"/>
      <c r="O705" s="81"/>
      <c r="P705" s="81"/>
      <c r="Q705" s="81"/>
      <c r="R705" s="81"/>
      <c r="S705" s="81"/>
      <c r="T705" s="81"/>
      <c r="U705" s="81"/>
      <c r="V705" s="81"/>
      <c r="W705" s="81"/>
      <c r="X705" s="81"/>
      <c r="Y705" s="81"/>
      <c r="Z705" s="81"/>
    </row>
    <row r="706" spans="1:26" ht="14.25" customHeight="1">
      <c r="A706" s="81"/>
      <c r="B706" s="81"/>
      <c r="C706" s="81"/>
      <c r="D706" s="81"/>
      <c r="E706" s="81"/>
      <c r="F706" s="81"/>
      <c r="G706" s="81"/>
      <c r="H706" s="81"/>
      <c r="I706" s="81"/>
      <c r="J706" s="81"/>
      <c r="K706" s="81"/>
      <c r="L706" s="81"/>
      <c r="M706" s="81"/>
      <c r="N706" s="81"/>
      <c r="O706" s="81"/>
      <c r="P706" s="81"/>
      <c r="Q706" s="81"/>
      <c r="R706" s="81"/>
      <c r="S706" s="81"/>
      <c r="T706" s="81"/>
      <c r="U706" s="81"/>
      <c r="V706" s="81"/>
      <c r="W706" s="81"/>
      <c r="X706" s="81"/>
      <c r="Y706" s="81"/>
      <c r="Z706" s="81"/>
    </row>
    <row r="707" spans="1:26" ht="14.25" customHeight="1">
      <c r="A707" s="81"/>
      <c r="B707" s="81"/>
      <c r="C707" s="81"/>
      <c r="D707" s="81"/>
      <c r="E707" s="81"/>
      <c r="F707" s="81"/>
      <c r="G707" s="81"/>
      <c r="H707" s="81"/>
      <c r="I707" s="81"/>
      <c r="J707" s="81"/>
      <c r="K707" s="81"/>
      <c r="L707" s="81"/>
      <c r="M707" s="81"/>
      <c r="N707" s="81"/>
      <c r="O707" s="81"/>
      <c r="P707" s="81"/>
      <c r="Q707" s="81"/>
      <c r="R707" s="81"/>
      <c r="S707" s="81"/>
      <c r="T707" s="81"/>
      <c r="U707" s="81"/>
      <c r="V707" s="81"/>
      <c r="W707" s="81"/>
      <c r="X707" s="81"/>
      <c r="Y707" s="81"/>
      <c r="Z707" s="81"/>
    </row>
    <row r="708" spans="1:26" ht="14.25" customHeight="1">
      <c r="A708" s="81"/>
      <c r="B708" s="81"/>
      <c r="C708" s="81"/>
      <c r="D708" s="81"/>
      <c r="E708" s="81"/>
      <c r="F708" s="81"/>
      <c r="G708" s="81"/>
      <c r="H708" s="81"/>
      <c r="I708" s="81"/>
      <c r="J708" s="81"/>
      <c r="K708" s="81"/>
      <c r="L708" s="81"/>
      <c r="M708" s="81"/>
      <c r="N708" s="81"/>
      <c r="O708" s="81"/>
      <c r="P708" s="81"/>
      <c r="Q708" s="81"/>
      <c r="R708" s="81"/>
      <c r="S708" s="81"/>
      <c r="T708" s="81"/>
      <c r="U708" s="81"/>
      <c r="V708" s="81"/>
      <c r="W708" s="81"/>
      <c r="X708" s="81"/>
      <c r="Y708" s="81"/>
      <c r="Z708" s="81"/>
    </row>
    <row r="709" spans="1:26" ht="14.25" customHeight="1">
      <c r="A709" s="81"/>
      <c r="B709" s="81"/>
      <c r="C709" s="81"/>
      <c r="D709" s="81"/>
      <c r="E709" s="81"/>
      <c r="F709" s="81"/>
      <c r="G709" s="81"/>
      <c r="H709" s="81"/>
      <c r="I709" s="81"/>
      <c r="J709" s="81"/>
      <c r="K709" s="81"/>
      <c r="L709" s="81"/>
      <c r="M709" s="81"/>
      <c r="N709" s="81"/>
      <c r="O709" s="81"/>
      <c r="P709" s="81"/>
      <c r="Q709" s="81"/>
      <c r="R709" s="81"/>
      <c r="S709" s="81"/>
      <c r="T709" s="81"/>
      <c r="U709" s="81"/>
      <c r="V709" s="81"/>
      <c r="W709" s="81"/>
      <c r="X709" s="81"/>
      <c r="Y709" s="81"/>
      <c r="Z709" s="81"/>
    </row>
    <row r="710" spans="1:26" ht="14.25" customHeight="1">
      <c r="A710" s="81"/>
      <c r="B710" s="81"/>
      <c r="C710" s="81"/>
      <c r="D710" s="81"/>
      <c r="E710" s="81"/>
      <c r="F710" s="81"/>
      <c r="G710" s="81"/>
      <c r="H710" s="81"/>
      <c r="I710" s="81"/>
      <c r="J710" s="81"/>
      <c r="K710" s="81"/>
      <c r="L710" s="81"/>
      <c r="M710" s="81"/>
      <c r="N710" s="81"/>
      <c r="O710" s="81"/>
      <c r="P710" s="81"/>
      <c r="Q710" s="81"/>
      <c r="R710" s="81"/>
      <c r="S710" s="81"/>
      <c r="T710" s="81"/>
      <c r="U710" s="81"/>
      <c r="V710" s="81"/>
      <c r="W710" s="81"/>
      <c r="X710" s="81"/>
      <c r="Y710" s="81"/>
      <c r="Z710" s="81"/>
    </row>
    <row r="711" spans="1:26" ht="14.25" customHeight="1">
      <c r="A711" s="81"/>
      <c r="B711" s="81"/>
      <c r="C711" s="81"/>
      <c r="D711" s="81"/>
      <c r="E711" s="81"/>
      <c r="F711" s="81"/>
      <c r="G711" s="81"/>
      <c r="H711" s="81"/>
      <c r="I711" s="81"/>
      <c r="J711" s="81"/>
      <c r="K711" s="81"/>
      <c r="L711" s="81"/>
      <c r="M711" s="81"/>
      <c r="N711" s="81"/>
      <c r="O711" s="81"/>
      <c r="P711" s="81"/>
      <c r="Q711" s="81"/>
      <c r="R711" s="81"/>
      <c r="S711" s="81"/>
      <c r="T711" s="81"/>
      <c r="U711" s="81"/>
      <c r="V711" s="81"/>
      <c r="W711" s="81"/>
      <c r="X711" s="81"/>
      <c r="Y711" s="81"/>
      <c r="Z711" s="81"/>
    </row>
    <row r="712" spans="1:26" ht="14.25" customHeight="1">
      <c r="A712" s="81"/>
      <c r="B712" s="81"/>
      <c r="C712" s="81"/>
      <c r="D712" s="81"/>
      <c r="E712" s="81"/>
      <c r="F712" s="81"/>
      <c r="G712" s="81"/>
      <c r="H712" s="81"/>
      <c r="I712" s="81"/>
      <c r="J712" s="81"/>
      <c r="K712" s="81"/>
      <c r="L712" s="81"/>
      <c r="M712" s="81"/>
      <c r="N712" s="81"/>
      <c r="O712" s="81"/>
      <c r="P712" s="81"/>
      <c r="Q712" s="81"/>
      <c r="R712" s="81"/>
      <c r="S712" s="81"/>
      <c r="T712" s="81"/>
      <c r="U712" s="81"/>
      <c r="V712" s="81"/>
      <c r="W712" s="81"/>
      <c r="X712" s="81"/>
      <c r="Y712" s="81"/>
      <c r="Z712" s="81"/>
    </row>
    <row r="713" spans="1:26" ht="14.25" customHeight="1">
      <c r="A713" s="81"/>
      <c r="B713" s="81"/>
      <c r="C713" s="81"/>
      <c r="D713" s="81"/>
      <c r="E713" s="81"/>
      <c r="F713" s="81"/>
      <c r="G713" s="81"/>
      <c r="H713" s="81"/>
      <c r="I713" s="81"/>
      <c r="J713" s="81"/>
      <c r="K713" s="81"/>
      <c r="L713" s="81"/>
      <c r="M713" s="81"/>
      <c r="N713" s="81"/>
      <c r="O713" s="81"/>
      <c r="P713" s="81"/>
      <c r="Q713" s="81"/>
      <c r="R713" s="81"/>
      <c r="S713" s="81"/>
      <c r="T713" s="81"/>
      <c r="U713" s="81"/>
      <c r="V713" s="81"/>
      <c r="W713" s="81"/>
      <c r="X713" s="81"/>
      <c r="Y713" s="81"/>
      <c r="Z713" s="81"/>
    </row>
    <row r="714" spans="1:26" ht="14.25" customHeight="1">
      <c r="A714" s="81"/>
      <c r="B714" s="81"/>
      <c r="C714" s="81"/>
      <c r="D714" s="81"/>
      <c r="E714" s="81"/>
      <c r="F714" s="81"/>
      <c r="G714" s="81"/>
      <c r="H714" s="81"/>
      <c r="I714" s="81"/>
      <c r="J714" s="81"/>
      <c r="K714" s="81"/>
      <c r="L714" s="81"/>
      <c r="M714" s="81"/>
      <c r="N714" s="81"/>
      <c r="O714" s="81"/>
      <c r="P714" s="81"/>
      <c r="Q714" s="81"/>
      <c r="R714" s="81"/>
      <c r="S714" s="81"/>
      <c r="T714" s="81"/>
      <c r="U714" s="81"/>
      <c r="V714" s="81"/>
      <c r="W714" s="81"/>
      <c r="X714" s="81"/>
      <c r="Y714" s="81"/>
      <c r="Z714" s="81"/>
    </row>
    <row r="715" spans="1:26" ht="14.25" customHeight="1">
      <c r="A715" s="81"/>
      <c r="B715" s="81"/>
      <c r="C715" s="81"/>
      <c r="D715" s="81"/>
      <c r="E715" s="81"/>
      <c r="F715" s="81"/>
      <c r="G715" s="81"/>
      <c r="H715" s="81"/>
      <c r="I715" s="81"/>
      <c r="J715" s="81"/>
      <c r="K715" s="81"/>
      <c r="L715" s="81"/>
      <c r="M715" s="81"/>
      <c r="N715" s="81"/>
      <c r="O715" s="81"/>
      <c r="P715" s="81"/>
      <c r="Q715" s="81"/>
      <c r="R715" s="81"/>
      <c r="S715" s="81"/>
      <c r="T715" s="81"/>
      <c r="U715" s="81"/>
      <c r="V715" s="81"/>
      <c r="W715" s="81"/>
      <c r="X715" s="81"/>
      <c r="Y715" s="81"/>
      <c r="Z715" s="81"/>
    </row>
    <row r="716" spans="1:26" ht="14.25" customHeight="1">
      <c r="A716" s="81"/>
      <c r="B716" s="81"/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</row>
    <row r="717" spans="1:26" ht="14.25" customHeight="1">
      <c r="A717" s="81"/>
      <c r="B717" s="81"/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</row>
    <row r="718" spans="1:26" ht="14.25" customHeight="1">
      <c r="A718" s="81"/>
      <c r="B718" s="81"/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</row>
    <row r="719" spans="1:26" ht="14.25" customHeight="1">
      <c r="A719" s="81"/>
      <c r="B719" s="81"/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</row>
    <row r="720" spans="1:26" ht="14.25" customHeight="1">
      <c r="A720" s="81"/>
      <c r="B720" s="81"/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</row>
    <row r="721" spans="1:26" ht="14.25" customHeight="1">
      <c r="A721" s="81"/>
      <c r="B721" s="81"/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</row>
    <row r="722" spans="1:26" ht="14.25" customHeight="1">
      <c r="A722" s="81"/>
      <c r="B722" s="81"/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</row>
    <row r="723" spans="1:26" ht="14.25" customHeight="1">
      <c r="A723" s="81"/>
      <c r="B723" s="81"/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</row>
    <row r="724" spans="1:26" ht="14.25" customHeight="1">
      <c r="A724" s="81"/>
      <c r="B724" s="81"/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</row>
    <row r="725" spans="1:26" ht="14.25" customHeight="1">
      <c r="A725" s="81"/>
      <c r="B725" s="81"/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</row>
    <row r="726" spans="1:26" ht="14.25" customHeight="1">
      <c r="A726" s="81"/>
      <c r="B726" s="81"/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</row>
    <row r="727" spans="1:26" ht="14.25" customHeight="1">
      <c r="A727" s="81"/>
      <c r="B727" s="81"/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</row>
    <row r="728" spans="1:26" ht="14.25" customHeight="1">
      <c r="A728" s="81"/>
      <c r="B728" s="81"/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</row>
    <row r="729" spans="1:26" ht="14.25" customHeight="1">
      <c r="A729" s="81"/>
      <c r="B729" s="81"/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</row>
    <row r="730" spans="1:26" ht="14.25" customHeight="1">
      <c r="A730" s="81"/>
      <c r="B730" s="81"/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</row>
    <row r="731" spans="1:26" ht="14.25" customHeight="1">
      <c r="A731" s="81"/>
      <c r="B731" s="81"/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</row>
    <row r="732" spans="1:26" ht="14.25" customHeight="1">
      <c r="A732" s="81"/>
      <c r="B732" s="81"/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</row>
    <row r="733" spans="1:26" ht="14.25" customHeight="1">
      <c r="A733" s="81"/>
      <c r="B733" s="81"/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</row>
    <row r="734" spans="1:26" ht="14.25" customHeight="1">
      <c r="A734" s="81"/>
      <c r="B734" s="81"/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</row>
    <row r="735" spans="1:26" ht="14.25" customHeight="1">
      <c r="A735" s="81"/>
      <c r="B735" s="81"/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</row>
    <row r="736" spans="1:26" ht="14.25" customHeight="1">
      <c r="A736" s="81"/>
      <c r="B736" s="81"/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</row>
    <row r="737" spans="1:26" ht="14.25" customHeight="1">
      <c r="A737" s="81"/>
      <c r="B737" s="81"/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</row>
    <row r="738" spans="1:26" ht="14.25" customHeight="1">
      <c r="A738" s="81"/>
      <c r="B738" s="81"/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</row>
    <row r="739" spans="1:26" ht="14.25" customHeight="1">
      <c r="A739" s="81"/>
      <c r="B739" s="81"/>
      <c r="C739" s="81"/>
      <c r="D739" s="81"/>
      <c r="E739" s="81"/>
      <c r="F739" s="81"/>
      <c r="G739" s="81"/>
      <c r="H739" s="81"/>
      <c r="I739" s="81"/>
      <c r="J739" s="81"/>
      <c r="K739" s="81"/>
      <c r="L739" s="81"/>
      <c r="M739" s="81"/>
      <c r="N739" s="81"/>
      <c r="O739" s="81"/>
      <c r="P739" s="81"/>
      <c r="Q739" s="81"/>
      <c r="R739" s="81"/>
      <c r="S739" s="81"/>
      <c r="T739" s="81"/>
      <c r="U739" s="81"/>
      <c r="V739" s="81"/>
      <c r="W739" s="81"/>
      <c r="X739" s="81"/>
      <c r="Y739" s="81"/>
      <c r="Z739" s="81"/>
    </row>
    <row r="740" spans="1:26" ht="14.25" customHeight="1">
      <c r="A740" s="81"/>
      <c r="B740" s="81"/>
      <c r="C740" s="81"/>
      <c r="D740" s="81"/>
      <c r="E740" s="81"/>
      <c r="F740" s="81"/>
      <c r="G740" s="81"/>
      <c r="H740" s="81"/>
      <c r="I740" s="81"/>
      <c r="J740" s="81"/>
      <c r="K740" s="81"/>
      <c r="L740" s="81"/>
      <c r="M740" s="81"/>
      <c r="N740" s="81"/>
      <c r="O740" s="81"/>
      <c r="P740" s="81"/>
      <c r="Q740" s="81"/>
      <c r="R740" s="81"/>
      <c r="S740" s="81"/>
      <c r="T740" s="81"/>
      <c r="U740" s="81"/>
      <c r="V740" s="81"/>
      <c r="W740" s="81"/>
      <c r="X740" s="81"/>
      <c r="Y740" s="81"/>
      <c r="Z740" s="81"/>
    </row>
    <row r="741" spans="1:26" ht="14.25" customHeight="1">
      <c r="A741" s="81"/>
      <c r="B741" s="81"/>
      <c r="C741" s="81"/>
      <c r="D741" s="81"/>
      <c r="E741" s="81"/>
      <c r="F741" s="81"/>
      <c r="G741" s="81"/>
      <c r="H741" s="81"/>
      <c r="I741" s="81"/>
      <c r="J741" s="81"/>
      <c r="K741" s="81"/>
      <c r="L741" s="81"/>
      <c r="M741" s="81"/>
      <c r="N741" s="81"/>
      <c r="O741" s="81"/>
      <c r="P741" s="81"/>
      <c r="Q741" s="81"/>
      <c r="R741" s="81"/>
      <c r="S741" s="81"/>
      <c r="T741" s="81"/>
      <c r="U741" s="81"/>
      <c r="V741" s="81"/>
      <c r="W741" s="81"/>
      <c r="X741" s="81"/>
      <c r="Y741" s="81"/>
      <c r="Z741" s="81"/>
    </row>
    <row r="742" spans="1:26" ht="14.25" customHeight="1">
      <c r="A742" s="81"/>
      <c r="B742" s="81"/>
      <c r="C742" s="81"/>
      <c r="D742" s="81"/>
      <c r="E742" s="81"/>
      <c r="F742" s="81"/>
      <c r="G742" s="81"/>
      <c r="H742" s="81"/>
      <c r="I742" s="81"/>
      <c r="J742" s="81"/>
      <c r="K742" s="81"/>
      <c r="L742" s="81"/>
      <c r="M742" s="81"/>
      <c r="N742" s="81"/>
      <c r="O742" s="81"/>
      <c r="P742" s="81"/>
      <c r="Q742" s="81"/>
      <c r="R742" s="81"/>
      <c r="S742" s="81"/>
      <c r="T742" s="81"/>
      <c r="U742" s="81"/>
      <c r="V742" s="81"/>
      <c r="W742" s="81"/>
      <c r="X742" s="81"/>
      <c r="Y742" s="81"/>
      <c r="Z742" s="81"/>
    </row>
    <row r="743" spans="1:26" ht="14.25" customHeight="1">
      <c r="A743" s="81"/>
      <c r="B743" s="81"/>
      <c r="C743" s="81"/>
      <c r="D743" s="81"/>
      <c r="E743" s="81"/>
      <c r="F743" s="81"/>
      <c r="G743" s="81"/>
      <c r="H743" s="81"/>
      <c r="I743" s="81"/>
      <c r="J743" s="81"/>
      <c r="K743" s="81"/>
      <c r="L743" s="81"/>
      <c r="M743" s="81"/>
      <c r="N743" s="81"/>
      <c r="O743" s="81"/>
      <c r="P743" s="81"/>
      <c r="Q743" s="81"/>
      <c r="R743" s="81"/>
      <c r="S743" s="81"/>
      <c r="T743" s="81"/>
      <c r="U743" s="81"/>
      <c r="V743" s="81"/>
      <c r="W743" s="81"/>
      <c r="X743" s="81"/>
      <c r="Y743" s="81"/>
      <c r="Z743" s="81"/>
    </row>
    <row r="744" spans="1:26" ht="14.25" customHeight="1">
      <c r="A744" s="81"/>
      <c r="B744" s="81"/>
      <c r="C744" s="81"/>
      <c r="D744" s="81"/>
      <c r="E744" s="81"/>
      <c r="F744" s="81"/>
      <c r="G744" s="81"/>
      <c r="H744" s="81"/>
      <c r="I744" s="81"/>
      <c r="J744" s="81"/>
      <c r="K744" s="81"/>
      <c r="L744" s="81"/>
      <c r="M744" s="81"/>
      <c r="N744" s="81"/>
      <c r="O744" s="81"/>
      <c r="P744" s="81"/>
      <c r="Q744" s="81"/>
      <c r="R744" s="81"/>
      <c r="S744" s="81"/>
      <c r="T744" s="81"/>
      <c r="U744" s="81"/>
      <c r="V744" s="81"/>
      <c r="W744" s="81"/>
      <c r="X744" s="81"/>
      <c r="Y744" s="81"/>
      <c r="Z744" s="81"/>
    </row>
    <row r="745" spans="1:26" ht="14.25" customHeight="1">
      <c r="A745" s="81"/>
      <c r="B745" s="81"/>
      <c r="C745" s="81"/>
      <c r="D745" s="81"/>
      <c r="E745" s="81"/>
      <c r="F745" s="81"/>
      <c r="G745" s="81"/>
      <c r="H745" s="81"/>
      <c r="I745" s="81"/>
      <c r="J745" s="81"/>
      <c r="K745" s="81"/>
      <c r="L745" s="81"/>
      <c r="M745" s="81"/>
      <c r="N745" s="81"/>
      <c r="O745" s="81"/>
      <c r="P745" s="81"/>
      <c r="Q745" s="81"/>
      <c r="R745" s="81"/>
      <c r="S745" s="81"/>
      <c r="T745" s="81"/>
      <c r="U745" s="81"/>
      <c r="V745" s="81"/>
      <c r="W745" s="81"/>
      <c r="X745" s="81"/>
      <c r="Y745" s="81"/>
      <c r="Z745" s="81"/>
    </row>
    <row r="746" spans="1:26" ht="14.25" customHeight="1">
      <c r="A746" s="81"/>
      <c r="B746" s="81"/>
      <c r="C746" s="81"/>
      <c r="D746" s="81"/>
      <c r="E746" s="81"/>
      <c r="F746" s="81"/>
      <c r="G746" s="81"/>
      <c r="H746" s="81"/>
      <c r="I746" s="81"/>
      <c r="J746" s="81"/>
      <c r="K746" s="81"/>
      <c r="L746" s="81"/>
      <c r="M746" s="81"/>
      <c r="N746" s="81"/>
      <c r="O746" s="81"/>
      <c r="P746" s="81"/>
      <c r="Q746" s="81"/>
      <c r="R746" s="81"/>
      <c r="S746" s="81"/>
      <c r="T746" s="81"/>
      <c r="U746" s="81"/>
      <c r="V746" s="81"/>
      <c r="W746" s="81"/>
      <c r="X746" s="81"/>
      <c r="Y746" s="81"/>
      <c r="Z746" s="81"/>
    </row>
    <row r="747" spans="1:26" ht="14.25" customHeight="1">
      <c r="A747" s="81"/>
      <c r="B747" s="81"/>
      <c r="C747" s="81"/>
      <c r="D747" s="81"/>
      <c r="E747" s="81"/>
      <c r="F747" s="81"/>
      <c r="G747" s="81"/>
      <c r="H747" s="81"/>
      <c r="I747" s="81"/>
      <c r="J747" s="81"/>
      <c r="K747" s="81"/>
      <c r="L747" s="81"/>
      <c r="M747" s="81"/>
      <c r="N747" s="81"/>
      <c r="O747" s="81"/>
      <c r="P747" s="81"/>
      <c r="Q747" s="81"/>
      <c r="R747" s="81"/>
      <c r="S747" s="81"/>
      <c r="T747" s="81"/>
      <c r="U747" s="81"/>
      <c r="V747" s="81"/>
      <c r="W747" s="81"/>
      <c r="X747" s="81"/>
      <c r="Y747" s="81"/>
      <c r="Z747" s="81"/>
    </row>
    <row r="748" spans="1:26" ht="14.25" customHeight="1">
      <c r="A748" s="81"/>
      <c r="B748" s="81"/>
      <c r="C748" s="81"/>
      <c r="D748" s="81"/>
      <c r="E748" s="81"/>
      <c r="F748" s="81"/>
      <c r="G748" s="81"/>
      <c r="H748" s="81"/>
      <c r="I748" s="81"/>
      <c r="J748" s="81"/>
      <c r="K748" s="81"/>
      <c r="L748" s="81"/>
      <c r="M748" s="81"/>
      <c r="N748" s="81"/>
      <c r="O748" s="81"/>
      <c r="P748" s="81"/>
      <c r="Q748" s="81"/>
      <c r="R748" s="81"/>
      <c r="S748" s="81"/>
      <c r="T748" s="81"/>
      <c r="U748" s="81"/>
      <c r="V748" s="81"/>
      <c r="W748" s="81"/>
      <c r="X748" s="81"/>
      <c r="Y748" s="81"/>
      <c r="Z748" s="81"/>
    </row>
    <row r="749" spans="1:26" ht="14.25" customHeight="1">
      <c r="A749" s="81"/>
      <c r="B749" s="81"/>
      <c r="C749" s="81"/>
      <c r="D749" s="81"/>
      <c r="E749" s="81"/>
      <c r="F749" s="81"/>
      <c r="G749" s="81"/>
      <c r="H749" s="81"/>
      <c r="I749" s="81"/>
      <c r="J749" s="81"/>
      <c r="K749" s="81"/>
      <c r="L749" s="81"/>
      <c r="M749" s="81"/>
      <c r="N749" s="81"/>
      <c r="O749" s="81"/>
      <c r="P749" s="81"/>
      <c r="Q749" s="81"/>
      <c r="R749" s="81"/>
      <c r="S749" s="81"/>
      <c r="T749" s="81"/>
      <c r="U749" s="81"/>
      <c r="V749" s="81"/>
      <c r="W749" s="81"/>
      <c r="X749" s="81"/>
      <c r="Y749" s="81"/>
      <c r="Z749" s="81"/>
    </row>
    <row r="750" spans="1:26" ht="14.25" customHeight="1">
      <c r="A750" s="81"/>
      <c r="B750" s="81"/>
      <c r="C750" s="81"/>
      <c r="D750" s="81"/>
      <c r="E750" s="81"/>
      <c r="F750" s="81"/>
      <c r="G750" s="81"/>
      <c r="H750" s="81"/>
      <c r="I750" s="81"/>
      <c r="J750" s="81"/>
      <c r="K750" s="81"/>
      <c r="L750" s="81"/>
      <c r="M750" s="81"/>
      <c r="N750" s="81"/>
      <c r="O750" s="81"/>
      <c r="P750" s="81"/>
      <c r="Q750" s="81"/>
      <c r="R750" s="81"/>
      <c r="S750" s="81"/>
      <c r="T750" s="81"/>
      <c r="U750" s="81"/>
      <c r="V750" s="81"/>
      <c r="W750" s="81"/>
      <c r="X750" s="81"/>
      <c r="Y750" s="81"/>
      <c r="Z750" s="81"/>
    </row>
    <row r="751" spans="1:26" ht="14.25" customHeight="1">
      <c r="A751" s="81"/>
      <c r="B751" s="81"/>
      <c r="C751" s="81"/>
      <c r="D751" s="81"/>
      <c r="E751" s="81"/>
      <c r="F751" s="81"/>
      <c r="G751" s="81"/>
      <c r="H751" s="81"/>
      <c r="I751" s="81"/>
      <c r="J751" s="81"/>
      <c r="K751" s="81"/>
      <c r="L751" s="81"/>
      <c r="M751" s="81"/>
      <c r="N751" s="81"/>
      <c r="O751" s="81"/>
      <c r="P751" s="81"/>
      <c r="Q751" s="81"/>
      <c r="R751" s="81"/>
      <c r="S751" s="81"/>
      <c r="T751" s="81"/>
      <c r="U751" s="81"/>
      <c r="V751" s="81"/>
      <c r="W751" s="81"/>
      <c r="X751" s="81"/>
      <c r="Y751" s="81"/>
      <c r="Z751" s="81"/>
    </row>
    <row r="752" spans="1:26" ht="14.25" customHeight="1">
      <c r="A752" s="81"/>
      <c r="B752" s="81"/>
      <c r="C752" s="81"/>
      <c r="D752" s="81"/>
      <c r="E752" s="81"/>
      <c r="F752" s="81"/>
      <c r="G752" s="81"/>
      <c r="H752" s="81"/>
      <c r="I752" s="81"/>
      <c r="J752" s="81"/>
      <c r="K752" s="81"/>
      <c r="L752" s="81"/>
      <c r="M752" s="81"/>
      <c r="N752" s="81"/>
      <c r="O752" s="81"/>
      <c r="P752" s="81"/>
      <c r="Q752" s="81"/>
      <c r="R752" s="81"/>
      <c r="S752" s="81"/>
      <c r="T752" s="81"/>
      <c r="U752" s="81"/>
      <c r="V752" s="81"/>
      <c r="W752" s="81"/>
      <c r="X752" s="81"/>
      <c r="Y752" s="81"/>
      <c r="Z752" s="81"/>
    </row>
    <row r="753" spans="1:26" ht="14.25" customHeight="1">
      <c r="A753" s="81"/>
      <c r="B753" s="81"/>
      <c r="C753" s="81"/>
      <c r="D753" s="81"/>
      <c r="E753" s="81"/>
      <c r="F753" s="81"/>
      <c r="G753" s="81"/>
      <c r="H753" s="81"/>
      <c r="I753" s="81"/>
      <c r="J753" s="81"/>
      <c r="K753" s="81"/>
      <c r="L753" s="81"/>
      <c r="M753" s="81"/>
      <c r="N753" s="81"/>
      <c r="O753" s="81"/>
      <c r="P753" s="81"/>
      <c r="Q753" s="81"/>
      <c r="R753" s="81"/>
      <c r="S753" s="81"/>
      <c r="T753" s="81"/>
      <c r="U753" s="81"/>
      <c r="V753" s="81"/>
      <c r="W753" s="81"/>
      <c r="X753" s="81"/>
      <c r="Y753" s="81"/>
      <c r="Z753" s="81"/>
    </row>
    <row r="754" spans="1:26" ht="14.25" customHeight="1">
      <c r="A754" s="81"/>
      <c r="B754" s="81"/>
      <c r="C754" s="81"/>
      <c r="D754" s="81"/>
      <c r="E754" s="81"/>
      <c r="F754" s="81"/>
      <c r="G754" s="81"/>
      <c r="H754" s="81"/>
      <c r="I754" s="81"/>
      <c r="J754" s="81"/>
      <c r="K754" s="81"/>
      <c r="L754" s="81"/>
      <c r="M754" s="81"/>
      <c r="N754" s="81"/>
      <c r="O754" s="81"/>
      <c r="P754" s="81"/>
      <c r="Q754" s="81"/>
      <c r="R754" s="81"/>
      <c r="S754" s="81"/>
      <c r="T754" s="81"/>
      <c r="U754" s="81"/>
      <c r="V754" s="81"/>
      <c r="W754" s="81"/>
      <c r="X754" s="81"/>
      <c r="Y754" s="81"/>
      <c r="Z754" s="81"/>
    </row>
    <row r="755" spans="1:26" ht="14.25" customHeight="1">
      <c r="A755" s="81"/>
      <c r="B755" s="81"/>
      <c r="C755" s="81"/>
      <c r="D755" s="81"/>
      <c r="E755" s="81"/>
      <c r="F755" s="81"/>
      <c r="G755" s="81"/>
      <c r="H755" s="81"/>
      <c r="I755" s="81"/>
      <c r="J755" s="81"/>
      <c r="K755" s="81"/>
      <c r="L755" s="81"/>
      <c r="M755" s="81"/>
      <c r="N755" s="81"/>
      <c r="O755" s="81"/>
      <c r="P755" s="81"/>
      <c r="Q755" s="81"/>
      <c r="R755" s="81"/>
      <c r="S755" s="81"/>
      <c r="T755" s="81"/>
      <c r="U755" s="81"/>
      <c r="V755" s="81"/>
      <c r="W755" s="81"/>
      <c r="X755" s="81"/>
      <c r="Y755" s="81"/>
      <c r="Z755" s="81"/>
    </row>
    <row r="756" spans="1:26" ht="14.25" customHeight="1">
      <c r="A756" s="81"/>
      <c r="B756" s="81"/>
      <c r="C756" s="81"/>
      <c r="D756" s="81"/>
      <c r="E756" s="81"/>
      <c r="F756" s="81"/>
      <c r="G756" s="81"/>
      <c r="H756" s="81"/>
      <c r="I756" s="81"/>
      <c r="J756" s="81"/>
      <c r="K756" s="81"/>
      <c r="L756" s="81"/>
      <c r="M756" s="81"/>
      <c r="N756" s="81"/>
      <c r="O756" s="81"/>
      <c r="P756" s="81"/>
      <c r="Q756" s="81"/>
      <c r="R756" s="81"/>
      <c r="S756" s="81"/>
      <c r="T756" s="81"/>
      <c r="U756" s="81"/>
      <c r="V756" s="81"/>
      <c r="W756" s="81"/>
      <c r="X756" s="81"/>
      <c r="Y756" s="81"/>
      <c r="Z756" s="81"/>
    </row>
    <row r="757" spans="1:26" ht="14.25" customHeight="1">
      <c r="A757" s="81"/>
      <c r="B757" s="81"/>
      <c r="C757" s="81"/>
      <c r="D757" s="81"/>
      <c r="E757" s="81"/>
      <c r="F757" s="81"/>
      <c r="G757" s="81"/>
      <c r="H757" s="81"/>
      <c r="I757" s="81"/>
      <c r="J757" s="81"/>
      <c r="K757" s="81"/>
      <c r="L757" s="81"/>
      <c r="M757" s="81"/>
      <c r="N757" s="81"/>
      <c r="O757" s="81"/>
      <c r="P757" s="81"/>
      <c r="Q757" s="81"/>
      <c r="R757" s="81"/>
      <c r="S757" s="81"/>
      <c r="T757" s="81"/>
      <c r="U757" s="81"/>
      <c r="V757" s="81"/>
      <c r="W757" s="81"/>
      <c r="X757" s="81"/>
      <c r="Y757" s="81"/>
      <c r="Z757" s="81"/>
    </row>
    <row r="758" spans="1:26" ht="14.25" customHeight="1">
      <c r="A758" s="81"/>
      <c r="B758" s="81"/>
      <c r="C758" s="81"/>
      <c r="D758" s="81"/>
      <c r="E758" s="81"/>
      <c r="F758" s="81"/>
      <c r="G758" s="81"/>
      <c r="H758" s="81"/>
      <c r="I758" s="81"/>
      <c r="J758" s="81"/>
      <c r="K758" s="81"/>
      <c r="L758" s="81"/>
      <c r="M758" s="81"/>
      <c r="N758" s="81"/>
      <c r="O758" s="81"/>
      <c r="P758" s="81"/>
      <c r="Q758" s="81"/>
      <c r="R758" s="81"/>
      <c r="S758" s="81"/>
      <c r="T758" s="81"/>
      <c r="U758" s="81"/>
      <c r="V758" s="81"/>
      <c r="W758" s="81"/>
      <c r="X758" s="81"/>
      <c r="Y758" s="81"/>
      <c r="Z758" s="81"/>
    </row>
    <row r="759" spans="1:26" ht="14.25" customHeight="1">
      <c r="A759" s="81"/>
      <c r="B759" s="81"/>
      <c r="C759" s="81"/>
      <c r="D759" s="81"/>
      <c r="E759" s="81"/>
      <c r="F759" s="81"/>
      <c r="G759" s="81"/>
      <c r="H759" s="81"/>
      <c r="I759" s="81"/>
      <c r="J759" s="81"/>
      <c r="K759" s="81"/>
      <c r="L759" s="81"/>
      <c r="M759" s="81"/>
      <c r="N759" s="81"/>
      <c r="O759" s="81"/>
      <c r="P759" s="81"/>
      <c r="Q759" s="81"/>
      <c r="R759" s="81"/>
      <c r="S759" s="81"/>
      <c r="T759" s="81"/>
      <c r="U759" s="81"/>
      <c r="V759" s="81"/>
      <c r="W759" s="81"/>
      <c r="X759" s="81"/>
      <c r="Y759" s="81"/>
      <c r="Z759" s="81"/>
    </row>
    <row r="760" spans="1:26" ht="14.25" customHeight="1">
      <c r="A760" s="81"/>
      <c r="B760" s="81"/>
      <c r="C760" s="81"/>
      <c r="D760" s="81"/>
      <c r="E760" s="81"/>
      <c r="F760" s="81"/>
      <c r="G760" s="81"/>
      <c r="H760" s="81"/>
      <c r="I760" s="81"/>
      <c r="J760" s="81"/>
      <c r="K760" s="81"/>
      <c r="L760" s="81"/>
      <c r="M760" s="81"/>
      <c r="N760" s="81"/>
      <c r="O760" s="81"/>
      <c r="P760" s="81"/>
      <c r="Q760" s="81"/>
      <c r="R760" s="81"/>
      <c r="S760" s="81"/>
      <c r="T760" s="81"/>
      <c r="U760" s="81"/>
      <c r="V760" s="81"/>
      <c r="W760" s="81"/>
      <c r="X760" s="81"/>
      <c r="Y760" s="81"/>
      <c r="Z760" s="81"/>
    </row>
    <row r="761" spans="1:26" ht="14.25" customHeight="1">
      <c r="A761" s="81"/>
      <c r="B761" s="81"/>
      <c r="C761" s="81"/>
      <c r="D761" s="81"/>
      <c r="E761" s="81"/>
      <c r="F761" s="81"/>
      <c r="G761" s="81"/>
      <c r="H761" s="81"/>
      <c r="I761" s="81"/>
      <c r="J761" s="81"/>
      <c r="K761" s="81"/>
      <c r="L761" s="81"/>
      <c r="M761" s="81"/>
      <c r="N761" s="81"/>
      <c r="O761" s="81"/>
      <c r="P761" s="81"/>
      <c r="Q761" s="81"/>
      <c r="R761" s="81"/>
      <c r="S761" s="81"/>
      <c r="T761" s="81"/>
      <c r="U761" s="81"/>
      <c r="V761" s="81"/>
      <c r="W761" s="81"/>
      <c r="X761" s="81"/>
      <c r="Y761" s="81"/>
      <c r="Z761" s="81"/>
    </row>
    <row r="762" spans="1:26" ht="14.25" customHeight="1">
      <c r="A762" s="81"/>
      <c r="B762" s="81"/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</row>
    <row r="763" spans="1:26" ht="14.25" customHeight="1">
      <c r="A763" s="81"/>
      <c r="B763" s="81"/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</row>
    <row r="764" spans="1:26" ht="14.25" customHeight="1">
      <c r="A764" s="81"/>
      <c r="B764" s="81"/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</row>
    <row r="765" spans="1:26" ht="14.25" customHeight="1">
      <c r="A765" s="81"/>
      <c r="B765" s="81"/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</row>
    <row r="766" spans="1:26" ht="14.25" customHeight="1">
      <c r="A766" s="81"/>
      <c r="B766" s="81"/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</row>
    <row r="767" spans="1:26" ht="14.25" customHeight="1">
      <c r="A767" s="81"/>
      <c r="B767" s="81"/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</row>
    <row r="768" spans="1:26" ht="14.25" customHeight="1">
      <c r="A768" s="81"/>
      <c r="B768" s="81"/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</row>
    <row r="769" spans="1:26" ht="14.25" customHeight="1">
      <c r="A769" s="81"/>
      <c r="B769" s="81"/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</row>
    <row r="770" spans="1:26" ht="14.25" customHeight="1">
      <c r="A770" s="81"/>
      <c r="B770" s="81"/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</row>
    <row r="771" spans="1:26" ht="14.25" customHeight="1">
      <c r="A771" s="81"/>
      <c r="B771" s="81"/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</row>
    <row r="772" spans="1:26" ht="14.25" customHeight="1">
      <c r="A772" s="81"/>
      <c r="B772" s="81"/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</row>
    <row r="773" spans="1:26" ht="14.25" customHeight="1">
      <c r="A773" s="81"/>
      <c r="B773" s="81"/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</row>
    <row r="774" spans="1:26" ht="14.25" customHeight="1">
      <c r="A774" s="81"/>
      <c r="B774" s="81"/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</row>
    <row r="775" spans="1:26" ht="14.25" customHeight="1">
      <c r="A775" s="81"/>
      <c r="B775" s="81"/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</row>
    <row r="776" spans="1:26" ht="14.25" customHeight="1">
      <c r="A776" s="81"/>
      <c r="B776" s="81"/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</row>
    <row r="777" spans="1:26" ht="14.25" customHeight="1">
      <c r="A777" s="81"/>
      <c r="B777" s="81"/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</row>
    <row r="778" spans="1:26" ht="14.25" customHeight="1">
      <c r="A778" s="81"/>
      <c r="B778" s="81"/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</row>
    <row r="779" spans="1:26" ht="14.25" customHeight="1">
      <c r="A779" s="81"/>
      <c r="B779" s="81"/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</row>
    <row r="780" spans="1:26" ht="14.25" customHeight="1">
      <c r="A780" s="81"/>
      <c r="B780" s="81"/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</row>
    <row r="781" spans="1:26" ht="14.25" customHeight="1">
      <c r="A781" s="81"/>
      <c r="B781" s="81"/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</row>
    <row r="782" spans="1:26" ht="14.25" customHeight="1">
      <c r="A782" s="81"/>
      <c r="B782" s="81"/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</row>
    <row r="783" spans="1:26" ht="14.25" customHeight="1">
      <c r="A783" s="81"/>
      <c r="B783" s="81"/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</row>
    <row r="784" spans="1:26" ht="14.25" customHeight="1">
      <c r="A784" s="81"/>
      <c r="B784" s="81"/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</row>
    <row r="785" spans="1:26" ht="14.25" customHeight="1">
      <c r="A785" s="81"/>
      <c r="B785" s="81"/>
      <c r="C785" s="81"/>
      <c r="D785" s="81"/>
      <c r="E785" s="81"/>
      <c r="F785" s="81"/>
      <c r="G785" s="81"/>
      <c r="H785" s="81"/>
      <c r="I785" s="81"/>
      <c r="J785" s="81"/>
      <c r="K785" s="81"/>
      <c r="L785" s="81"/>
      <c r="M785" s="81"/>
      <c r="N785" s="81"/>
      <c r="O785" s="81"/>
      <c r="P785" s="81"/>
      <c r="Q785" s="81"/>
      <c r="R785" s="81"/>
      <c r="S785" s="81"/>
      <c r="T785" s="81"/>
      <c r="U785" s="81"/>
      <c r="V785" s="81"/>
      <c r="W785" s="81"/>
      <c r="X785" s="81"/>
      <c r="Y785" s="81"/>
      <c r="Z785" s="81"/>
    </row>
    <row r="786" spans="1:26" ht="14.25" customHeight="1">
      <c r="A786" s="81"/>
      <c r="B786" s="81"/>
      <c r="C786" s="81"/>
      <c r="D786" s="81"/>
      <c r="E786" s="81"/>
      <c r="F786" s="81"/>
      <c r="G786" s="81"/>
      <c r="H786" s="81"/>
      <c r="I786" s="81"/>
      <c r="J786" s="81"/>
      <c r="K786" s="81"/>
      <c r="L786" s="81"/>
      <c r="M786" s="81"/>
      <c r="N786" s="81"/>
      <c r="O786" s="81"/>
      <c r="P786" s="81"/>
      <c r="Q786" s="81"/>
      <c r="R786" s="81"/>
      <c r="S786" s="81"/>
      <c r="T786" s="81"/>
      <c r="U786" s="81"/>
      <c r="V786" s="81"/>
      <c r="W786" s="81"/>
      <c r="X786" s="81"/>
      <c r="Y786" s="81"/>
      <c r="Z786" s="81"/>
    </row>
    <row r="787" spans="1:26" ht="14.25" customHeight="1">
      <c r="A787" s="81"/>
      <c r="B787" s="81"/>
      <c r="C787" s="81"/>
      <c r="D787" s="81"/>
      <c r="E787" s="81"/>
      <c r="F787" s="81"/>
      <c r="G787" s="81"/>
      <c r="H787" s="81"/>
      <c r="I787" s="81"/>
      <c r="J787" s="81"/>
      <c r="K787" s="81"/>
      <c r="L787" s="81"/>
      <c r="M787" s="81"/>
      <c r="N787" s="81"/>
      <c r="O787" s="81"/>
      <c r="P787" s="81"/>
      <c r="Q787" s="81"/>
      <c r="R787" s="81"/>
      <c r="S787" s="81"/>
      <c r="T787" s="81"/>
      <c r="U787" s="81"/>
      <c r="V787" s="81"/>
      <c r="W787" s="81"/>
      <c r="X787" s="81"/>
      <c r="Y787" s="81"/>
      <c r="Z787" s="81"/>
    </row>
    <row r="788" spans="1:26" ht="14.25" customHeight="1">
      <c r="A788" s="81"/>
      <c r="B788" s="81"/>
      <c r="C788" s="81"/>
      <c r="D788" s="81"/>
      <c r="E788" s="81"/>
      <c r="F788" s="81"/>
      <c r="G788" s="81"/>
      <c r="H788" s="81"/>
      <c r="I788" s="81"/>
      <c r="J788" s="81"/>
      <c r="K788" s="81"/>
      <c r="L788" s="81"/>
      <c r="M788" s="81"/>
      <c r="N788" s="81"/>
      <c r="O788" s="81"/>
      <c r="P788" s="81"/>
      <c r="Q788" s="81"/>
      <c r="R788" s="81"/>
      <c r="S788" s="81"/>
      <c r="T788" s="81"/>
      <c r="U788" s="81"/>
      <c r="V788" s="81"/>
      <c r="W788" s="81"/>
      <c r="X788" s="81"/>
      <c r="Y788" s="81"/>
      <c r="Z788" s="81"/>
    </row>
    <row r="789" spans="1:26" ht="14.25" customHeight="1">
      <c r="A789" s="81"/>
      <c r="B789" s="81"/>
      <c r="C789" s="81"/>
      <c r="D789" s="81"/>
      <c r="E789" s="81"/>
      <c r="F789" s="81"/>
      <c r="G789" s="81"/>
      <c r="H789" s="81"/>
      <c r="I789" s="81"/>
      <c r="J789" s="81"/>
      <c r="K789" s="81"/>
      <c r="L789" s="81"/>
      <c r="M789" s="81"/>
      <c r="N789" s="81"/>
      <c r="O789" s="81"/>
      <c r="P789" s="81"/>
      <c r="Q789" s="81"/>
      <c r="R789" s="81"/>
      <c r="S789" s="81"/>
      <c r="T789" s="81"/>
      <c r="U789" s="81"/>
      <c r="V789" s="81"/>
      <c r="W789" s="81"/>
      <c r="X789" s="81"/>
      <c r="Y789" s="81"/>
      <c r="Z789" s="81"/>
    </row>
    <row r="790" spans="1:26" ht="14.25" customHeight="1">
      <c r="A790" s="81"/>
      <c r="B790" s="81"/>
      <c r="C790" s="81"/>
      <c r="D790" s="81"/>
      <c r="E790" s="81"/>
      <c r="F790" s="81"/>
      <c r="G790" s="81"/>
      <c r="H790" s="81"/>
      <c r="I790" s="81"/>
      <c r="J790" s="81"/>
      <c r="K790" s="81"/>
      <c r="L790" s="81"/>
      <c r="M790" s="81"/>
      <c r="N790" s="81"/>
      <c r="O790" s="81"/>
      <c r="P790" s="81"/>
      <c r="Q790" s="81"/>
      <c r="R790" s="81"/>
      <c r="S790" s="81"/>
      <c r="T790" s="81"/>
      <c r="U790" s="81"/>
      <c r="V790" s="81"/>
      <c r="W790" s="81"/>
      <c r="X790" s="81"/>
      <c r="Y790" s="81"/>
      <c r="Z790" s="81"/>
    </row>
    <row r="791" spans="1:26" ht="14.25" customHeight="1">
      <c r="A791" s="81"/>
      <c r="B791" s="81"/>
      <c r="C791" s="81"/>
      <c r="D791" s="81"/>
      <c r="E791" s="81"/>
      <c r="F791" s="81"/>
      <c r="G791" s="81"/>
      <c r="H791" s="81"/>
      <c r="I791" s="81"/>
      <c r="J791" s="81"/>
      <c r="K791" s="81"/>
      <c r="L791" s="81"/>
      <c r="M791" s="81"/>
      <c r="N791" s="81"/>
      <c r="O791" s="81"/>
      <c r="P791" s="81"/>
      <c r="Q791" s="81"/>
      <c r="R791" s="81"/>
      <c r="S791" s="81"/>
      <c r="T791" s="81"/>
      <c r="U791" s="81"/>
      <c r="V791" s="81"/>
      <c r="W791" s="81"/>
      <c r="X791" s="81"/>
      <c r="Y791" s="81"/>
      <c r="Z791" s="81"/>
    </row>
    <row r="792" spans="1:26" ht="14.25" customHeight="1">
      <c r="A792" s="81"/>
      <c r="B792" s="81"/>
      <c r="C792" s="81"/>
      <c r="D792" s="81"/>
      <c r="E792" s="81"/>
      <c r="F792" s="81"/>
      <c r="G792" s="81"/>
      <c r="H792" s="81"/>
      <c r="I792" s="81"/>
      <c r="J792" s="81"/>
      <c r="K792" s="81"/>
      <c r="L792" s="81"/>
      <c r="M792" s="81"/>
      <c r="N792" s="81"/>
      <c r="O792" s="81"/>
      <c r="P792" s="81"/>
      <c r="Q792" s="81"/>
      <c r="R792" s="81"/>
      <c r="S792" s="81"/>
      <c r="T792" s="81"/>
      <c r="U792" s="81"/>
      <c r="V792" s="81"/>
      <c r="W792" s="81"/>
      <c r="X792" s="81"/>
      <c r="Y792" s="81"/>
      <c r="Z792" s="81"/>
    </row>
    <row r="793" spans="1:26" ht="14.25" customHeight="1">
      <c r="A793" s="81"/>
      <c r="B793" s="81"/>
      <c r="C793" s="81"/>
      <c r="D793" s="81"/>
      <c r="E793" s="81"/>
      <c r="F793" s="81"/>
      <c r="G793" s="81"/>
      <c r="H793" s="81"/>
      <c r="I793" s="81"/>
      <c r="J793" s="81"/>
      <c r="K793" s="81"/>
      <c r="L793" s="81"/>
      <c r="M793" s="81"/>
      <c r="N793" s="81"/>
      <c r="O793" s="81"/>
      <c r="P793" s="81"/>
      <c r="Q793" s="81"/>
      <c r="R793" s="81"/>
      <c r="S793" s="81"/>
      <c r="T793" s="81"/>
      <c r="U793" s="81"/>
      <c r="V793" s="81"/>
      <c r="W793" s="81"/>
      <c r="X793" s="81"/>
      <c r="Y793" s="81"/>
      <c r="Z793" s="81"/>
    </row>
    <row r="794" spans="1:26" ht="14.25" customHeight="1">
      <c r="A794" s="81"/>
      <c r="B794" s="81"/>
      <c r="C794" s="81"/>
      <c r="D794" s="81"/>
      <c r="E794" s="81"/>
      <c r="F794" s="81"/>
      <c r="G794" s="81"/>
      <c r="H794" s="81"/>
      <c r="I794" s="81"/>
      <c r="J794" s="81"/>
      <c r="K794" s="81"/>
      <c r="L794" s="81"/>
      <c r="M794" s="81"/>
      <c r="N794" s="81"/>
      <c r="O794" s="81"/>
      <c r="P794" s="81"/>
      <c r="Q794" s="81"/>
      <c r="R794" s="81"/>
      <c r="S794" s="81"/>
      <c r="T794" s="81"/>
      <c r="U794" s="81"/>
      <c r="V794" s="81"/>
      <c r="W794" s="81"/>
      <c r="X794" s="81"/>
      <c r="Y794" s="81"/>
      <c r="Z794" s="81"/>
    </row>
    <row r="795" spans="1:26" ht="14.25" customHeight="1">
      <c r="A795" s="81"/>
      <c r="B795" s="81"/>
      <c r="C795" s="81"/>
      <c r="D795" s="81"/>
      <c r="E795" s="81"/>
      <c r="F795" s="81"/>
      <c r="G795" s="81"/>
      <c r="H795" s="81"/>
      <c r="I795" s="81"/>
      <c r="J795" s="81"/>
      <c r="K795" s="81"/>
      <c r="L795" s="81"/>
      <c r="M795" s="81"/>
      <c r="N795" s="81"/>
      <c r="O795" s="81"/>
      <c r="P795" s="81"/>
      <c r="Q795" s="81"/>
      <c r="R795" s="81"/>
      <c r="S795" s="81"/>
      <c r="T795" s="81"/>
      <c r="U795" s="81"/>
      <c r="V795" s="81"/>
      <c r="W795" s="81"/>
      <c r="X795" s="81"/>
      <c r="Y795" s="81"/>
      <c r="Z795" s="81"/>
    </row>
    <row r="796" spans="1:26" ht="14.25" customHeight="1">
      <c r="A796" s="81"/>
      <c r="B796" s="81"/>
      <c r="C796" s="81"/>
      <c r="D796" s="81"/>
      <c r="E796" s="81"/>
      <c r="F796" s="81"/>
      <c r="G796" s="81"/>
      <c r="H796" s="81"/>
      <c r="I796" s="81"/>
      <c r="J796" s="81"/>
      <c r="K796" s="81"/>
      <c r="L796" s="81"/>
      <c r="M796" s="81"/>
      <c r="N796" s="81"/>
      <c r="O796" s="81"/>
      <c r="P796" s="81"/>
      <c r="Q796" s="81"/>
      <c r="R796" s="81"/>
      <c r="S796" s="81"/>
      <c r="T796" s="81"/>
      <c r="U796" s="81"/>
      <c r="V796" s="81"/>
      <c r="W796" s="81"/>
      <c r="X796" s="81"/>
      <c r="Y796" s="81"/>
      <c r="Z796" s="81"/>
    </row>
    <row r="797" spans="1:26" ht="14.25" customHeight="1">
      <c r="A797" s="81"/>
      <c r="B797" s="81"/>
      <c r="C797" s="81"/>
      <c r="D797" s="81"/>
      <c r="E797" s="81"/>
      <c r="F797" s="81"/>
      <c r="G797" s="81"/>
      <c r="H797" s="81"/>
      <c r="I797" s="81"/>
      <c r="J797" s="81"/>
      <c r="K797" s="81"/>
      <c r="L797" s="81"/>
      <c r="M797" s="81"/>
      <c r="N797" s="81"/>
      <c r="O797" s="81"/>
      <c r="P797" s="81"/>
      <c r="Q797" s="81"/>
      <c r="R797" s="81"/>
      <c r="S797" s="81"/>
      <c r="T797" s="81"/>
      <c r="U797" s="81"/>
      <c r="V797" s="81"/>
      <c r="W797" s="81"/>
      <c r="X797" s="81"/>
      <c r="Y797" s="81"/>
      <c r="Z797" s="81"/>
    </row>
    <row r="798" spans="1:26" ht="14.25" customHeight="1">
      <c r="A798" s="81"/>
      <c r="B798" s="81"/>
      <c r="C798" s="81"/>
      <c r="D798" s="81"/>
      <c r="E798" s="81"/>
      <c r="F798" s="81"/>
      <c r="G798" s="81"/>
      <c r="H798" s="81"/>
      <c r="I798" s="81"/>
      <c r="J798" s="81"/>
      <c r="K798" s="81"/>
      <c r="L798" s="81"/>
      <c r="M798" s="81"/>
      <c r="N798" s="81"/>
      <c r="O798" s="81"/>
      <c r="P798" s="81"/>
      <c r="Q798" s="81"/>
      <c r="R798" s="81"/>
      <c r="S798" s="81"/>
      <c r="T798" s="81"/>
      <c r="U798" s="81"/>
      <c r="V798" s="81"/>
      <c r="W798" s="81"/>
      <c r="X798" s="81"/>
      <c r="Y798" s="81"/>
      <c r="Z798" s="81"/>
    </row>
    <row r="799" spans="1:26" ht="14.25" customHeight="1">
      <c r="A799" s="81"/>
      <c r="B799" s="81"/>
      <c r="C799" s="81"/>
      <c r="D799" s="81"/>
      <c r="E799" s="81"/>
      <c r="F799" s="81"/>
      <c r="G799" s="81"/>
      <c r="H799" s="81"/>
      <c r="I799" s="81"/>
      <c r="J799" s="81"/>
      <c r="K799" s="81"/>
      <c r="L799" s="81"/>
      <c r="M799" s="81"/>
      <c r="N799" s="81"/>
      <c r="O799" s="81"/>
      <c r="P799" s="81"/>
      <c r="Q799" s="81"/>
      <c r="R799" s="81"/>
      <c r="S799" s="81"/>
      <c r="T799" s="81"/>
      <c r="U799" s="81"/>
      <c r="V799" s="81"/>
      <c r="W799" s="81"/>
      <c r="X799" s="81"/>
      <c r="Y799" s="81"/>
      <c r="Z799" s="81"/>
    </row>
    <row r="800" spans="1:26" ht="14.25" customHeight="1">
      <c r="A800" s="81"/>
      <c r="B800" s="81"/>
      <c r="C800" s="81"/>
      <c r="D800" s="81"/>
      <c r="E800" s="81"/>
      <c r="F800" s="81"/>
      <c r="G800" s="81"/>
      <c r="H800" s="81"/>
      <c r="I800" s="81"/>
      <c r="J800" s="81"/>
      <c r="K800" s="81"/>
      <c r="L800" s="81"/>
      <c r="M800" s="81"/>
      <c r="N800" s="81"/>
      <c r="O800" s="81"/>
      <c r="P800" s="81"/>
      <c r="Q800" s="81"/>
      <c r="R800" s="81"/>
      <c r="S800" s="81"/>
      <c r="T800" s="81"/>
      <c r="U800" s="81"/>
      <c r="V800" s="81"/>
      <c r="W800" s="81"/>
      <c r="X800" s="81"/>
      <c r="Y800" s="81"/>
      <c r="Z800" s="81"/>
    </row>
    <row r="801" spans="1:26" ht="14.25" customHeight="1">
      <c r="A801" s="81"/>
      <c r="B801" s="81"/>
      <c r="C801" s="81"/>
      <c r="D801" s="81"/>
      <c r="E801" s="81"/>
      <c r="F801" s="81"/>
      <c r="G801" s="81"/>
      <c r="H801" s="81"/>
      <c r="I801" s="81"/>
      <c r="J801" s="81"/>
      <c r="K801" s="81"/>
      <c r="L801" s="81"/>
      <c r="M801" s="81"/>
      <c r="N801" s="81"/>
      <c r="O801" s="81"/>
      <c r="P801" s="81"/>
      <c r="Q801" s="81"/>
      <c r="R801" s="81"/>
      <c r="S801" s="81"/>
      <c r="T801" s="81"/>
      <c r="U801" s="81"/>
      <c r="V801" s="81"/>
      <c r="W801" s="81"/>
      <c r="X801" s="81"/>
      <c r="Y801" s="81"/>
      <c r="Z801" s="81"/>
    </row>
    <row r="802" spans="1:26" ht="14.25" customHeight="1">
      <c r="A802" s="81"/>
      <c r="B802" s="81"/>
      <c r="C802" s="81"/>
      <c r="D802" s="81"/>
      <c r="E802" s="81"/>
      <c r="F802" s="81"/>
      <c r="G802" s="81"/>
      <c r="H802" s="81"/>
      <c r="I802" s="81"/>
      <c r="J802" s="81"/>
      <c r="K802" s="81"/>
      <c r="L802" s="81"/>
      <c r="M802" s="81"/>
      <c r="N802" s="81"/>
      <c r="O802" s="81"/>
      <c r="P802" s="81"/>
      <c r="Q802" s="81"/>
      <c r="R802" s="81"/>
      <c r="S802" s="81"/>
      <c r="T802" s="81"/>
      <c r="U802" s="81"/>
      <c r="V802" s="81"/>
      <c r="W802" s="81"/>
      <c r="X802" s="81"/>
      <c r="Y802" s="81"/>
      <c r="Z802" s="81"/>
    </row>
    <row r="803" spans="1:26" ht="14.25" customHeight="1">
      <c r="A803" s="81"/>
      <c r="B803" s="81"/>
      <c r="C803" s="81"/>
      <c r="D803" s="81"/>
      <c r="E803" s="81"/>
      <c r="F803" s="81"/>
      <c r="G803" s="81"/>
      <c r="H803" s="81"/>
      <c r="I803" s="81"/>
      <c r="J803" s="81"/>
      <c r="K803" s="81"/>
      <c r="L803" s="81"/>
      <c r="M803" s="81"/>
      <c r="N803" s="81"/>
      <c r="O803" s="81"/>
      <c r="P803" s="81"/>
      <c r="Q803" s="81"/>
      <c r="R803" s="81"/>
      <c r="S803" s="81"/>
      <c r="T803" s="81"/>
      <c r="U803" s="81"/>
      <c r="V803" s="81"/>
      <c r="W803" s="81"/>
      <c r="X803" s="81"/>
      <c r="Y803" s="81"/>
      <c r="Z803" s="81"/>
    </row>
    <row r="804" spans="1:26" ht="14.25" customHeight="1">
      <c r="A804" s="81"/>
      <c r="B804" s="81"/>
      <c r="C804" s="81"/>
      <c r="D804" s="81"/>
      <c r="E804" s="81"/>
      <c r="F804" s="81"/>
      <c r="G804" s="81"/>
      <c r="H804" s="81"/>
      <c r="I804" s="81"/>
      <c r="J804" s="81"/>
      <c r="K804" s="81"/>
      <c r="L804" s="81"/>
      <c r="M804" s="81"/>
      <c r="N804" s="81"/>
      <c r="O804" s="81"/>
      <c r="P804" s="81"/>
      <c r="Q804" s="81"/>
      <c r="R804" s="81"/>
      <c r="S804" s="81"/>
      <c r="T804" s="81"/>
      <c r="U804" s="81"/>
      <c r="V804" s="81"/>
      <c r="W804" s="81"/>
      <c r="X804" s="81"/>
      <c r="Y804" s="81"/>
      <c r="Z804" s="81"/>
    </row>
    <row r="805" spans="1:26" ht="14.25" customHeight="1">
      <c r="A805" s="81"/>
      <c r="B805" s="81"/>
      <c r="C805" s="81"/>
      <c r="D805" s="81"/>
      <c r="E805" s="81"/>
      <c r="F805" s="81"/>
      <c r="G805" s="81"/>
      <c r="H805" s="81"/>
      <c r="I805" s="81"/>
      <c r="J805" s="81"/>
      <c r="K805" s="81"/>
      <c r="L805" s="81"/>
      <c r="M805" s="81"/>
      <c r="N805" s="81"/>
      <c r="O805" s="81"/>
      <c r="P805" s="81"/>
      <c r="Q805" s="81"/>
      <c r="R805" s="81"/>
      <c r="S805" s="81"/>
      <c r="T805" s="81"/>
      <c r="U805" s="81"/>
      <c r="V805" s="81"/>
      <c r="W805" s="81"/>
      <c r="X805" s="81"/>
      <c r="Y805" s="81"/>
      <c r="Z805" s="81"/>
    </row>
    <row r="806" spans="1:26" ht="14.25" customHeight="1">
      <c r="A806" s="81"/>
      <c r="B806" s="81"/>
      <c r="C806" s="81"/>
      <c r="D806" s="81"/>
      <c r="E806" s="81"/>
      <c r="F806" s="81"/>
      <c r="G806" s="81"/>
      <c r="H806" s="81"/>
      <c r="I806" s="81"/>
      <c r="J806" s="81"/>
      <c r="K806" s="81"/>
      <c r="L806" s="81"/>
      <c r="M806" s="81"/>
      <c r="N806" s="81"/>
      <c r="O806" s="81"/>
      <c r="P806" s="81"/>
      <c r="Q806" s="81"/>
      <c r="R806" s="81"/>
      <c r="S806" s="81"/>
      <c r="T806" s="81"/>
      <c r="U806" s="81"/>
      <c r="V806" s="81"/>
      <c r="W806" s="81"/>
      <c r="X806" s="81"/>
      <c r="Y806" s="81"/>
      <c r="Z806" s="81"/>
    </row>
    <row r="807" spans="1:26" ht="14.25" customHeight="1">
      <c r="A807" s="81"/>
      <c r="B807" s="81"/>
      <c r="C807" s="81"/>
      <c r="D807" s="81"/>
      <c r="E807" s="81"/>
      <c r="F807" s="81"/>
      <c r="G807" s="81"/>
      <c r="H807" s="81"/>
      <c r="I807" s="81"/>
      <c r="J807" s="81"/>
      <c r="K807" s="81"/>
      <c r="L807" s="81"/>
      <c r="M807" s="81"/>
      <c r="N807" s="81"/>
      <c r="O807" s="81"/>
      <c r="P807" s="81"/>
      <c r="Q807" s="81"/>
      <c r="R807" s="81"/>
      <c r="S807" s="81"/>
      <c r="T807" s="81"/>
      <c r="U807" s="81"/>
      <c r="V807" s="81"/>
      <c r="W807" s="81"/>
      <c r="X807" s="81"/>
      <c r="Y807" s="81"/>
      <c r="Z807" s="81"/>
    </row>
    <row r="808" spans="1:26" ht="14.25" customHeight="1">
      <c r="A808" s="81"/>
      <c r="B808" s="81"/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</row>
    <row r="809" spans="1:26" ht="14.25" customHeight="1">
      <c r="A809" s="81"/>
      <c r="B809" s="81"/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</row>
    <row r="810" spans="1:26" ht="14.25" customHeight="1">
      <c r="A810" s="81"/>
      <c r="B810" s="81"/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</row>
    <row r="811" spans="1:26" ht="14.25" customHeight="1">
      <c r="A811" s="81"/>
      <c r="B811" s="81"/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</row>
    <row r="812" spans="1:26" ht="14.25" customHeight="1">
      <c r="A812" s="81"/>
      <c r="B812" s="81"/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</row>
    <row r="813" spans="1:26" ht="14.25" customHeight="1">
      <c r="A813" s="81"/>
      <c r="B813" s="81"/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</row>
    <row r="814" spans="1:26" ht="14.25" customHeight="1">
      <c r="A814" s="81"/>
      <c r="B814" s="81"/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</row>
    <row r="815" spans="1:26" ht="14.25" customHeight="1">
      <c r="A815" s="81"/>
      <c r="B815" s="81"/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</row>
    <row r="816" spans="1:26" ht="14.25" customHeight="1">
      <c r="A816" s="81"/>
      <c r="B816" s="81"/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</row>
    <row r="817" spans="1:26" ht="14.25" customHeight="1">
      <c r="A817" s="81"/>
      <c r="B817" s="81"/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</row>
    <row r="818" spans="1:26" ht="14.25" customHeight="1">
      <c r="A818" s="81"/>
      <c r="B818" s="81"/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</row>
    <row r="819" spans="1:26" ht="14.25" customHeight="1">
      <c r="A819" s="81"/>
      <c r="B819" s="81"/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</row>
    <row r="820" spans="1:26" ht="14.25" customHeight="1">
      <c r="A820" s="81"/>
      <c r="B820" s="81"/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</row>
    <row r="821" spans="1:26" ht="14.25" customHeight="1">
      <c r="A821" s="81"/>
      <c r="B821" s="81"/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</row>
    <row r="822" spans="1:26" ht="14.25" customHeight="1">
      <c r="A822" s="81"/>
      <c r="B822" s="81"/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</row>
    <row r="823" spans="1:26" ht="14.25" customHeight="1">
      <c r="A823" s="81"/>
      <c r="B823" s="81"/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</row>
    <row r="824" spans="1:26" ht="14.25" customHeight="1">
      <c r="A824" s="81"/>
      <c r="B824" s="81"/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</row>
    <row r="825" spans="1:26" ht="14.25" customHeight="1">
      <c r="A825" s="81"/>
      <c r="B825" s="81"/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</row>
    <row r="826" spans="1:26" ht="14.25" customHeight="1">
      <c r="A826" s="81"/>
      <c r="B826" s="81"/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</row>
    <row r="827" spans="1:26" ht="14.25" customHeight="1">
      <c r="A827" s="81"/>
      <c r="B827" s="81"/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</row>
    <row r="828" spans="1:26" ht="14.25" customHeight="1">
      <c r="A828" s="81"/>
      <c r="B828" s="81"/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</row>
    <row r="829" spans="1:26" ht="14.25" customHeight="1">
      <c r="A829" s="81"/>
      <c r="B829" s="81"/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</row>
    <row r="830" spans="1:26" ht="14.25" customHeight="1">
      <c r="A830" s="81"/>
      <c r="B830" s="81"/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</row>
    <row r="831" spans="1:26" ht="14.25" customHeight="1">
      <c r="A831" s="81"/>
      <c r="B831" s="81"/>
      <c r="C831" s="81"/>
      <c r="D831" s="81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  <c r="R831" s="81"/>
      <c r="S831" s="81"/>
      <c r="T831" s="81"/>
      <c r="U831" s="81"/>
      <c r="V831" s="81"/>
      <c r="W831" s="81"/>
      <c r="X831" s="81"/>
      <c r="Y831" s="81"/>
      <c r="Z831" s="81"/>
    </row>
    <row r="832" spans="1:26" ht="14.25" customHeight="1">
      <c r="A832" s="81"/>
      <c r="B832" s="81"/>
      <c r="C832" s="81"/>
      <c r="D832" s="81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  <c r="R832" s="81"/>
      <c r="S832" s="81"/>
      <c r="T832" s="81"/>
      <c r="U832" s="81"/>
      <c r="V832" s="81"/>
      <c r="W832" s="81"/>
      <c r="X832" s="81"/>
      <c r="Y832" s="81"/>
      <c r="Z832" s="81"/>
    </row>
    <row r="833" spans="1:26" ht="14.25" customHeight="1">
      <c r="A833" s="81"/>
      <c r="B833" s="81"/>
      <c r="C833" s="81"/>
      <c r="D833" s="81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  <c r="R833" s="81"/>
      <c r="S833" s="81"/>
      <c r="T833" s="81"/>
      <c r="U833" s="81"/>
      <c r="V833" s="81"/>
      <c r="W833" s="81"/>
      <c r="X833" s="81"/>
      <c r="Y833" s="81"/>
      <c r="Z833" s="81"/>
    </row>
    <row r="834" spans="1:26" ht="14.25" customHeight="1">
      <c r="A834" s="81"/>
      <c r="B834" s="81"/>
      <c r="C834" s="81"/>
      <c r="D834" s="81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</row>
    <row r="835" spans="1:26" ht="14.25" customHeight="1">
      <c r="A835" s="81"/>
      <c r="B835" s="81"/>
      <c r="C835" s="81"/>
      <c r="D835" s="81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  <c r="R835" s="81"/>
      <c r="S835" s="81"/>
      <c r="T835" s="81"/>
      <c r="U835" s="81"/>
      <c r="V835" s="81"/>
      <c r="W835" s="81"/>
      <c r="X835" s="81"/>
      <c r="Y835" s="81"/>
      <c r="Z835" s="81"/>
    </row>
    <row r="836" spans="1:26" ht="14.25" customHeight="1">
      <c r="A836" s="81"/>
      <c r="B836" s="81"/>
      <c r="C836" s="81"/>
      <c r="D836" s="81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  <c r="R836" s="81"/>
      <c r="S836" s="81"/>
      <c r="T836" s="81"/>
      <c r="U836" s="81"/>
      <c r="V836" s="81"/>
      <c r="W836" s="81"/>
      <c r="X836" s="81"/>
      <c r="Y836" s="81"/>
      <c r="Z836" s="81"/>
    </row>
    <row r="837" spans="1:26" ht="14.25" customHeight="1">
      <c r="A837" s="81"/>
      <c r="B837" s="81"/>
      <c r="C837" s="81"/>
      <c r="D837" s="81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  <c r="R837" s="81"/>
      <c r="S837" s="81"/>
      <c r="T837" s="81"/>
      <c r="U837" s="81"/>
      <c r="V837" s="81"/>
      <c r="W837" s="81"/>
      <c r="X837" s="81"/>
      <c r="Y837" s="81"/>
      <c r="Z837" s="81"/>
    </row>
    <row r="838" spans="1:26" ht="14.25" customHeight="1">
      <c r="A838" s="81"/>
      <c r="B838" s="81"/>
      <c r="C838" s="81"/>
      <c r="D838" s="81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  <c r="R838" s="81"/>
      <c r="S838" s="81"/>
      <c r="T838" s="81"/>
      <c r="U838" s="81"/>
      <c r="V838" s="81"/>
      <c r="W838" s="81"/>
      <c r="X838" s="81"/>
      <c r="Y838" s="81"/>
      <c r="Z838" s="81"/>
    </row>
    <row r="839" spans="1:26" ht="14.25" customHeight="1">
      <c r="A839" s="81"/>
      <c r="B839" s="81"/>
      <c r="C839" s="81"/>
      <c r="D839" s="81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  <c r="R839" s="81"/>
      <c r="S839" s="81"/>
      <c r="T839" s="81"/>
      <c r="U839" s="81"/>
      <c r="V839" s="81"/>
      <c r="W839" s="81"/>
      <c r="X839" s="81"/>
      <c r="Y839" s="81"/>
      <c r="Z839" s="81"/>
    </row>
    <row r="840" spans="1:26" ht="14.25" customHeight="1">
      <c r="A840" s="81"/>
      <c r="B840" s="81"/>
      <c r="C840" s="81"/>
      <c r="D840" s="81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  <c r="R840" s="81"/>
      <c r="S840" s="81"/>
      <c r="T840" s="81"/>
      <c r="U840" s="81"/>
      <c r="V840" s="81"/>
      <c r="W840" s="81"/>
      <c r="X840" s="81"/>
      <c r="Y840" s="81"/>
      <c r="Z840" s="81"/>
    </row>
    <row r="841" spans="1:26" ht="14.25" customHeight="1">
      <c r="A841" s="81"/>
      <c r="B841" s="81"/>
      <c r="C841" s="81"/>
      <c r="D841" s="81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  <c r="R841" s="81"/>
      <c r="S841" s="81"/>
      <c r="T841" s="81"/>
      <c r="U841" s="81"/>
      <c r="V841" s="81"/>
      <c r="W841" s="81"/>
      <c r="X841" s="81"/>
      <c r="Y841" s="81"/>
      <c r="Z841" s="81"/>
    </row>
    <row r="842" spans="1:26" ht="14.25" customHeight="1">
      <c r="A842" s="81"/>
      <c r="B842" s="81"/>
      <c r="C842" s="81"/>
      <c r="D842" s="81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  <c r="R842" s="81"/>
      <c r="S842" s="81"/>
      <c r="T842" s="81"/>
      <c r="U842" s="81"/>
      <c r="V842" s="81"/>
      <c r="W842" s="81"/>
      <c r="X842" s="81"/>
      <c r="Y842" s="81"/>
      <c r="Z842" s="81"/>
    </row>
    <row r="843" spans="1:26" ht="14.25" customHeight="1">
      <c r="A843" s="81"/>
      <c r="B843" s="81"/>
      <c r="C843" s="81"/>
      <c r="D843" s="81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  <c r="R843" s="81"/>
      <c r="S843" s="81"/>
      <c r="T843" s="81"/>
      <c r="U843" s="81"/>
      <c r="V843" s="81"/>
      <c r="W843" s="81"/>
      <c r="X843" s="81"/>
      <c r="Y843" s="81"/>
      <c r="Z843" s="81"/>
    </row>
    <row r="844" spans="1:26" ht="14.25" customHeight="1">
      <c r="A844" s="81"/>
      <c r="B844" s="81"/>
      <c r="C844" s="81"/>
      <c r="D844" s="81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  <c r="R844" s="81"/>
      <c r="S844" s="81"/>
      <c r="T844" s="81"/>
      <c r="U844" s="81"/>
      <c r="V844" s="81"/>
      <c r="W844" s="81"/>
      <c r="X844" s="81"/>
      <c r="Y844" s="81"/>
      <c r="Z844" s="81"/>
    </row>
    <row r="845" spans="1:26" ht="14.25" customHeight="1">
      <c r="A845" s="81"/>
      <c r="B845" s="81"/>
      <c r="C845" s="81"/>
      <c r="D845" s="81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  <c r="R845" s="81"/>
      <c r="S845" s="81"/>
      <c r="T845" s="81"/>
      <c r="U845" s="81"/>
      <c r="V845" s="81"/>
      <c r="W845" s="81"/>
      <c r="X845" s="81"/>
      <c r="Y845" s="81"/>
      <c r="Z845" s="81"/>
    </row>
    <row r="846" spans="1:26" ht="14.25" customHeight="1">
      <c r="A846" s="81"/>
      <c r="B846" s="81"/>
      <c r="C846" s="81"/>
      <c r="D846" s="81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  <c r="R846" s="81"/>
      <c r="S846" s="81"/>
      <c r="T846" s="81"/>
      <c r="U846" s="81"/>
      <c r="V846" s="81"/>
      <c r="W846" s="81"/>
      <c r="X846" s="81"/>
      <c r="Y846" s="81"/>
      <c r="Z846" s="81"/>
    </row>
    <row r="847" spans="1:26" ht="14.25" customHeight="1">
      <c r="A847" s="81"/>
      <c r="B847" s="81"/>
      <c r="C847" s="81"/>
      <c r="D847" s="81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  <c r="R847" s="81"/>
      <c r="S847" s="81"/>
      <c r="T847" s="81"/>
      <c r="U847" s="81"/>
      <c r="V847" s="81"/>
      <c r="W847" s="81"/>
      <c r="X847" s="81"/>
      <c r="Y847" s="81"/>
      <c r="Z847" s="81"/>
    </row>
    <row r="848" spans="1:26" ht="14.25" customHeight="1">
      <c r="A848" s="81"/>
      <c r="B848" s="81"/>
      <c r="C848" s="81"/>
      <c r="D848" s="81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  <c r="R848" s="81"/>
      <c r="S848" s="81"/>
      <c r="T848" s="81"/>
      <c r="U848" s="81"/>
      <c r="V848" s="81"/>
      <c r="W848" s="81"/>
      <c r="X848" s="81"/>
      <c r="Y848" s="81"/>
      <c r="Z848" s="81"/>
    </row>
    <row r="849" spans="1:26" ht="14.25" customHeight="1">
      <c r="A849" s="81"/>
      <c r="B849" s="81"/>
      <c r="C849" s="81"/>
      <c r="D849" s="81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  <c r="R849" s="81"/>
      <c r="S849" s="81"/>
      <c r="T849" s="81"/>
      <c r="U849" s="81"/>
      <c r="V849" s="81"/>
      <c r="W849" s="81"/>
      <c r="X849" s="81"/>
      <c r="Y849" s="81"/>
      <c r="Z849" s="81"/>
    </row>
    <row r="850" spans="1:26" ht="14.25" customHeight="1">
      <c r="A850" s="81"/>
      <c r="B850" s="81"/>
      <c r="C850" s="81"/>
      <c r="D850" s="81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  <c r="R850" s="81"/>
      <c r="S850" s="81"/>
      <c r="T850" s="81"/>
      <c r="U850" s="81"/>
      <c r="V850" s="81"/>
      <c r="W850" s="81"/>
      <c r="X850" s="81"/>
      <c r="Y850" s="81"/>
      <c r="Z850" s="81"/>
    </row>
    <row r="851" spans="1:26" ht="14.25" customHeight="1">
      <c r="A851" s="81"/>
      <c r="B851" s="81"/>
      <c r="C851" s="81"/>
      <c r="D851" s="81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  <c r="R851" s="81"/>
      <c r="S851" s="81"/>
      <c r="T851" s="81"/>
      <c r="U851" s="81"/>
      <c r="V851" s="81"/>
      <c r="W851" s="81"/>
      <c r="X851" s="81"/>
      <c r="Y851" s="81"/>
      <c r="Z851" s="81"/>
    </row>
    <row r="852" spans="1:26" ht="14.25" customHeight="1">
      <c r="A852" s="81"/>
      <c r="B852" s="81"/>
      <c r="C852" s="81"/>
      <c r="D852" s="81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  <c r="R852" s="81"/>
      <c r="S852" s="81"/>
      <c r="T852" s="81"/>
      <c r="U852" s="81"/>
      <c r="V852" s="81"/>
      <c r="W852" s="81"/>
      <c r="X852" s="81"/>
      <c r="Y852" s="81"/>
      <c r="Z852" s="81"/>
    </row>
    <row r="853" spans="1:26" ht="14.25" customHeight="1">
      <c r="A853" s="81"/>
      <c r="B853" s="81"/>
      <c r="C853" s="81"/>
      <c r="D853" s="81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  <c r="R853" s="81"/>
      <c r="S853" s="81"/>
      <c r="T853" s="81"/>
      <c r="U853" s="81"/>
      <c r="V853" s="81"/>
      <c r="W853" s="81"/>
      <c r="X853" s="81"/>
      <c r="Y853" s="81"/>
      <c r="Z853" s="81"/>
    </row>
    <row r="854" spans="1:26" ht="14.25" customHeight="1">
      <c r="A854" s="81"/>
      <c r="B854" s="81"/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</row>
    <row r="855" spans="1:26" ht="14.25" customHeight="1">
      <c r="A855" s="81"/>
      <c r="B855" s="81"/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</row>
    <row r="856" spans="1:26" ht="14.25" customHeight="1">
      <c r="A856" s="81"/>
      <c r="B856" s="81"/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</row>
    <row r="857" spans="1:26" ht="14.25" customHeight="1">
      <c r="A857" s="81"/>
      <c r="B857" s="81"/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</row>
    <row r="858" spans="1:26" ht="14.25" customHeight="1">
      <c r="A858" s="81"/>
      <c r="B858" s="81"/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</row>
    <row r="859" spans="1:26" ht="14.25" customHeight="1">
      <c r="A859" s="81"/>
      <c r="B859" s="81"/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</row>
    <row r="860" spans="1:26" ht="14.25" customHeight="1">
      <c r="A860" s="81"/>
      <c r="B860" s="81"/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</row>
    <row r="861" spans="1:26" ht="14.25" customHeight="1">
      <c r="A861" s="81"/>
      <c r="B861" s="81"/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</row>
    <row r="862" spans="1:26" ht="14.25" customHeight="1">
      <c r="A862" s="81"/>
      <c r="B862" s="81"/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</row>
    <row r="863" spans="1:26" ht="14.25" customHeight="1">
      <c r="A863" s="81"/>
      <c r="B863" s="81"/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</row>
    <row r="864" spans="1:26" ht="14.25" customHeight="1">
      <c r="A864" s="81"/>
      <c r="B864" s="81"/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</row>
    <row r="865" spans="1:26" ht="14.25" customHeight="1">
      <c r="A865" s="81"/>
      <c r="B865" s="81"/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</row>
    <row r="866" spans="1:26" ht="14.25" customHeight="1">
      <c r="A866" s="81"/>
      <c r="B866" s="81"/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</row>
    <row r="867" spans="1:26" ht="14.25" customHeight="1">
      <c r="A867" s="81"/>
      <c r="B867" s="81"/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</row>
    <row r="868" spans="1:26" ht="14.25" customHeight="1">
      <c r="A868" s="81"/>
      <c r="B868" s="81"/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</row>
    <row r="869" spans="1:26" ht="14.25" customHeight="1">
      <c r="A869" s="81"/>
      <c r="B869" s="81"/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</row>
    <row r="870" spans="1:26" ht="14.25" customHeight="1">
      <c r="A870" s="81"/>
      <c r="B870" s="81"/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</row>
    <row r="871" spans="1:26" ht="14.25" customHeight="1">
      <c r="A871" s="81"/>
      <c r="B871" s="81"/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</row>
    <row r="872" spans="1:26" ht="14.25" customHeight="1">
      <c r="A872" s="81"/>
      <c r="B872" s="81"/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</row>
    <row r="873" spans="1:26" ht="14.25" customHeight="1">
      <c r="A873" s="81"/>
      <c r="B873" s="81"/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</row>
    <row r="874" spans="1:26" ht="14.25" customHeight="1">
      <c r="A874" s="81"/>
      <c r="B874" s="81"/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</row>
    <row r="875" spans="1:26" ht="14.25" customHeight="1">
      <c r="A875" s="81"/>
      <c r="B875" s="81"/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</row>
    <row r="876" spans="1:26" ht="14.25" customHeight="1">
      <c r="A876" s="81"/>
      <c r="B876" s="81"/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</row>
    <row r="877" spans="1:26" ht="14.25" customHeight="1">
      <c r="A877" s="81"/>
      <c r="B877" s="81"/>
      <c r="C877" s="81"/>
      <c r="D877" s="81"/>
      <c r="E877" s="81"/>
      <c r="F877" s="81"/>
      <c r="G877" s="81"/>
      <c r="H877" s="81"/>
      <c r="I877" s="81"/>
      <c r="J877" s="81"/>
      <c r="K877" s="81"/>
      <c r="L877" s="81"/>
      <c r="M877" s="81"/>
      <c r="N877" s="81"/>
      <c r="O877" s="81"/>
      <c r="P877" s="81"/>
      <c r="Q877" s="81"/>
      <c r="R877" s="81"/>
      <c r="S877" s="81"/>
      <c r="T877" s="81"/>
      <c r="U877" s="81"/>
      <c r="V877" s="81"/>
      <c r="W877" s="81"/>
      <c r="X877" s="81"/>
      <c r="Y877" s="81"/>
      <c r="Z877" s="81"/>
    </row>
    <row r="878" spans="1:26" ht="14.25" customHeight="1">
      <c r="A878" s="81"/>
      <c r="B878" s="81"/>
      <c r="C878" s="81"/>
      <c r="D878" s="81"/>
      <c r="E878" s="81"/>
      <c r="F878" s="81"/>
      <c r="G878" s="81"/>
      <c r="H878" s="81"/>
      <c r="I878" s="81"/>
      <c r="J878" s="81"/>
      <c r="K878" s="81"/>
      <c r="L878" s="81"/>
      <c r="M878" s="81"/>
      <c r="N878" s="81"/>
      <c r="O878" s="81"/>
      <c r="P878" s="81"/>
      <c r="Q878" s="81"/>
      <c r="R878" s="81"/>
      <c r="S878" s="81"/>
      <c r="T878" s="81"/>
      <c r="U878" s="81"/>
      <c r="V878" s="81"/>
      <c r="W878" s="81"/>
      <c r="X878" s="81"/>
      <c r="Y878" s="81"/>
      <c r="Z878" s="81"/>
    </row>
    <row r="879" spans="1:26" ht="14.25" customHeight="1">
      <c r="A879" s="81"/>
      <c r="B879" s="81"/>
      <c r="C879" s="81"/>
      <c r="D879" s="81"/>
      <c r="E879" s="81"/>
      <c r="F879" s="81"/>
      <c r="G879" s="81"/>
      <c r="H879" s="81"/>
      <c r="I879" s="81"/>
      <c r="J879" s="81"/>
      <c r="K879" s="81"/>
      <c r="L879" s="81"/>
      <c r="M879" s="81"/>
      <c r="N879" s="81"/>
      <c r="O879" s="81"/>
      <c r="P879" s="81"/>
      <c r="Q879" s="81"/>
      <c r="R879" s="81"/>
      <c r="S879" s="81"/>
      <c r="T879" s="81"/>
      <c r="U879" s="81"/>
      <c r="V879" s="81"/>
      <c r="W879" s="81"/>
      <c r="X879" s="81"/>
      <c r="Y879" s="81"/>
      <c r="Z879" s="81"/>
    </row>
    <row r="880" spans="1:26" ht="14.25" customHeight="1">
      <c r="A880" s="81"/>
      <c r="B880" s="81"/>
      <c r="C880" s="81"/>
      <c r="D880" s="81"/>
      <c r="E880" s="81"/>
      <c r="F880" s="81"/>
      <c r="G880" s="81"/>
      <c r="H880" s="81"/>
      <c r="I880" s="81"/>
      <c r="J880" s="81"/>
      <c r="K880" s="81"/>
      <c r="L880" s="81"/>
      <c r="M880" s="81"/>
      <c r="N880" s="81"/>
      <c r="O880" s="81"/>
      <c r="P880" s="81"/>
      <c r="Q880" s="81"/>
      <c r="R880" s="81"/>
      <c r="S880" s="81"/>
      <c r="T880" s="81"/>
      <c r="U880" s="81"/>
      <c r="V880" s="81"/>
      <c r="W880" s="81"/>
      <c r="X880" s="81"/>
      <c r="Y880" s="81"/>
      <c r="Z880" s="81"/>
    </row>
    <row r="881" spans="1:26" ht="14.25" customHeight="1">
      <c r="A881" s="81"/>
      <c r="B881" s="81"/>
      <c r="C881" s="81"/>
      <c r="D881" s="81"/>
      <c r="E881" s="81"/>
      <c r="F881" s="81"/>
      <c r="G881" s="81"/>
      <c r="H881" s="81"/>
      <c r="I881" s="81"/>
      <c r="J881" s="81"/>
      <c r="K881" s="81"/>
      <c r="L881" s="81"/>
      <c r="M881" s="81"/>
      <c r="N881" s="81"/>
      <c r="O881" s="81"/>
      <c r="P881" s="81"/>
      <c r="Q881" s="81"/>
      <c r="R881" s="81"/>
      <c r="S881" s="81"/>
      <c r="T881" s="81"/>
      <c r="U881" s="81"/>
      <c r="V881" s="81"/>
      <c r="W881" s="81"/>
      <c r="X881" s="81"/>
      <c r="Y881" s="81"/>
      <c r="Z881" s="81"/>
    </row>
    <row r="882" spans="1:26" ht="14.25" customHeight="1">
      <c r="A882" s="81"/>
      <c r="B882" s="81"/>
      <c r="C882" s="81"/>
      <c r="D882" s="81"/>
      <c r="E882" s="81"/>
      <c r="F882" s="81"/>
      <c r="G882" s="81"/>
      <c r="H882" s="81"/>
      <c r="I882" s="81"/>
      <c r="J882" s="81"/>
      <c r="K882" s="81"/>
      <c r="L882" s="81"/>
      <c r="M882" s="81"/>
      <c r="N882" s="81"/>
      <c r="O882" s="81"/>
      <c r="P882" s="81"/>
      <c r="Q882" s="81"/>
      <c r="R882" s="81"/>
      <c r="S882" s="81"/>
      <c r="T882" s="81"/>
      <c r="U882" s="81"/>
      <c r="V882" s="81"/>
      <c r="W882" s="81"/>
      <c r="X882" s="81"/>
      <c r="Y882" s="81"/>
      <c r="Z882" s="81"/>
    </row>
    <row r="883" spans="1:26" ht="14.25" customHeight="1">
      <c r="A883" s="81"/>
      <c r="B883" s="81"/>
      <c r="C883" s="81"/>
      <c r="D883" s="81"/>
      <c r="E883" s="81"/>
      <c r="F883" s="81"/>
      <c r="G883" s="81"/>
      <c r="H883" s="81"/>
      <c r="I883" s="81"/>
      <c r="J883" s="81"/>
      <c r="K883" s="81"/>
      <c r="L883" s="81"/>
      <c r="M883" s="81"/>
      <c r="N883" s="81"/>
      <c r="O883" s="81"/>
      <c r="P883" s="81"/>
      <c r="Q883" s="81"/>
      <c r="R883" s="81"/>
      <c r="S883" s="81"/>
      <c r="T883" s="81"/>
      <c r="U883" s="81"/>
      <c r="V883" s="81"/>
      <c r="W883" s="81"/>
      <c r="X883" s="81"/>
      <c r="Y883" s="81"/>
      <c r="Z883" s="81"/>
    </row>
    <row r="884" spans="1:26" ht="14.25" customHeight="1">
      <c r="A884" s="81"/>
      <c r="B884" s="81"/>
      <c r="C884" s="81"/>
      <c r="D884" s="81"/>
      <c r="E884" s="81"/>
      <c r="F884" s="81"/>
      <c r="G884" s="81"/>
      <c r="H884" s="81"/>
      <c r="I884" s="81"/>
      <c r="J884" s="81"/>
      <c r="K884" s="81"/>
      <c r="L884" s="81"/>
      <c r="M884" s="81"/>
      <c r="N884" s="81"/>
      <c r="O884" s="81"/>
      <c r="P884" s="81"/>
      <c r="Q884" s="81"/>
      <c r="R884" s="81"/>
      <c r="S884" s="81"/>
      <c r="T884" s="81"/>
      <c r="U884" s="81"/>
      <c r="V884" s="81"/>
      <c r="W884" s="81"/>
      <c r="X884" s="81"/>
      <c r="Y884" s="81"/>
      <c r="Z884" s="81"/>
    </row>
    <row r="885" spans="1:26" ht="14.25" customHeight="1">
      <c r="A885" s="81"/>
      <c r="B885" s="81"/>
      <c r="C885" s="81"/>
      <c r="D885" s="81"/>
      <c r="E885" s="81"/>
      <c r="F885" s="81"/>
      <c r="G885" s="81"/>
      <c r="H885" s="81"/>
      <c r="I885" s="81"/>
      <c r="J885" s="81"/>
      <c r="K885" s="81"/>
      <c r="L885" s="81"/>
      <c r="M885" s="81"/>
      <c r="N885" s="81"/>
      <c r="O885" s="81"/>
      <c r="P885" s="81"/>
      <c r="Q885" s="81"/>
      <c r="R885" s="81"/>
      <c r="S885" s="81"/>
      <c r="T885" s="81"/>
      <c r="U885" s="81"/>
      <c r="V885" s="81"/>
      <c r="W885" s="81"/>
      <c r="X885" s="81"/>
      <c r="Y885" s="81"/>
      <c r="Z885" s="81"/>
    </row>
    <row r="886" spans="1:26" ht="14.25" customHeight="1">
      <c r="A886" s="81"/>
      <c r="B886" s="81"/>
      <c r="C886" s="81"/>
      <c r="D886" s="81"/>
      <c r="E886" s="81"/>
      <c r="F886" s="81"/>
      <c r="G886" s="81"/>
      <c r="H886" s="81"/>
      <c r="I886" s="81"/>
      <c r="J886" s="81"/>
      <c r="K886" s="81"/>
      <c r="L886" s="81"/>
      <c r="M886" s="81"/>
      <c r="N886" s="81"/>
      <c r="O886" s="81"/>
      <c r="P886" s="81"/>
      <c r="Q886" s="81"/>
      <c r="R886" s="81"/>
      <c r="S886" s="81"/>
      <c r="T886" s="81"/>
      <c r="U886" s="81"/>
      <c r="V886" s="81"/>
      <c r="W886" s="81"/>
      <c r="X886" s="81"/>
      <c r="Y886" s="81"/>
      <c r="Z886" s="81"/>
    </row>
    <row r="887" spans="1:26" ht="14.25" customHeight="1">
      <c r="A887" s="81"/>
      <c r="B887" s="81"/>
      <c r="C887" s="81"/>
      <c r="D887" s="81"/>
      <c r="E887" s="81"/>
      <c r="F887" s="81"/>
      <c r="G887" s="81"/>
      <c r="H887" s="81"/>
      <c r="I887" s="81"/>
      <c r="J887" s="81"/>
      <c r="K887" s="81"/>
      <c r="L887" s="81"/>
      <c r="M887" s="81"/>
      <c r="N887" s="81"/>
      <c r="O887" s="81"/>
      <c r="P887" s="81"/>
      <c r="Q887" s="81"/>
      <c r="R887" s="81"/>
      <c r="S887" s="81"/>
      <c r="T887" s="81"/>
      <c r="U887" s="81"/>
      <c r="V887" s="81"/>
      <c r="W887" s="81"/>
      <c r="X887" s="81"/>
      <c r="Y887" s="81"/>
      <c r="Z887" s="81"/>
    </row>
    <row r="888" spans="1:26" ht="14.25" customHeight="1">
      <c r="A888" s="81"/>
      <c r="B888" s="81"/>
      <c r="C888" s="81"/>
      <c r="D888" s="81"/>
      <c r="E888" s="81"/>
      <c r="F888" s="81"/>
      <c r="G888" s="81"/>
      <c r="H888" s="81"/>
      <c r="I888" s="81"/>
      <c r="J888" s="81"/>
      <c r="K888" s="81"/>
      <c r="L888" s="81"/>
      <c r="M888" s="81"/>
      <c r="N888" s="81"/>
      <c r="O888" s="81"/>
      <c r="P888" s="81"/>
      <c r="Q888" s="81"/>
      <c r="R888" s="81"/>
      <c r="S888" s="81"/>
      <c r="T888" s="81"/>
      <c r="U888" s="81"/>
      <c r="V888" s="81"/>
      <c r="W888" s="81"/>
      <c r="X888" s="81"/>
      <c r="Y888" s="81"/>
      <c r="Z888" s="81"/>
    </row>
    <row r="889" spans="1:26" ht="14.25" customHeight="1">
      <c r="A889" s="81"/>
      <c r="B889" s="81"/>
      <c r="C889" s="81"/>
      <c r="D889" s="81"/>
      <c r="E889" s="81"/>
      <c r="F889" s="81"/>
      <c r="G889" s="81"/>
      <c r="H889" s="81"/>
      <c r="I889" s="81"/>
      <c r="J889" s="81"/>
      <c r="K889" s="81"/>
      <c r="L889" s="81"/>
      <c r="M889" s="81"/>
      <c r="N889" s="81"/>
      <c r="O889" s="81"/>
      <c r="P889" s="81"/>
      <c r="Q889" s="81"/>
      <c r="R889" s="81"/>
      <c r="S889" s="81"/>
      <c r="T889" s="81"/>
      <c r="U889" s="81"/>
      <c r="V889" s="81"/>
      <c r="W889" s="81"/>
      <c r="X889" s="81"/>
      <c r="Y889" s="81"/>
      <c r="Z889" s="81"/>
    </row>
    <row r="890" spans="1:26" ht="14.25" customHeight="1">
      <c r="A890" s="81"/>
      <c r="B890" s="81"/>
      <c r="C890" s="81"/>
      <c r="D890" s="81"/>
      <c r="E890" s="81"/>
      <c r="F890" s="81"/>
      <c r="G890" s="81"/>
      <c r="H890" s="81"/>
      <c r="I890" s="81"/>
      <c r="J890" s="81"/>
      <c r="K890" s="81"/>
      <c r="L890" s="81"/>
      <c r="M890" s="81"/>
      <c r="N890" s="81"/>
      <c r="O890" s="81"/>
      <c r="P890" s="81"/>
      <c r="Q890" s="81"/>
      <c r="R890" s="81"/>
      <c r="S890" s="81"/>
      <c r="T890" s="81"/>
      <c r="U890" s="81"/>
      <c r="V890" s="81"/>
      <c r="W890" s="81"/>
      <c r="X890" s="81"/>
      <c r="Y890" s="81"/>
      <c r="Z890" s="81"/>
    </row>
    <row r="891" spans="1:26" ht="14.25" customHeight="1">
      <c r="A891" s="81"/>
      <c r="B891" s="81"/>
      <c r="C891" s="81"/>
      <c r="D891" s="81"/>
      <c r="E891" s="81"/>
      <c r="F891" s="81"/>
      <c r="G891" s="81"/>
      <c r="H891" s="81"/>
      <c r="I891" s="81"/>
      <c r="J891" s="81"/>
      <c r="K891" s="81"/>
      <c r="L891" s="81"/>
      <c r="M891" s="81"/>
      <c r="N891" s="81"/>
      <c r="O891" s="81"/>
      <c r="P891" s="81"/>
      <c r="Q891" s="81"/>
      <c r="R891" s="81"/>
      <c r="S891" s="81"/>
      <c r="T891" s="81"/>
      <c r="U891" s="81"/>
      <c r="V891" s="81"/>
      <c r="W891" s="81"/>
      <c r="X891" s="81"/>
      <c r="Y891" s="81"/>
      <c r="Z891" s="81"/>
    </row>
    <row r="892" spans="1:26" ht="14.25" customHeight="1">
      <c r="A892" s="81"/>
      <c r="B892" s="81"/>
      <c r="C892" s="81"/>
      <c r="D892" s="81"/>
      <c r="E892" s="81"/>
      <c r="F892" s="81"/>
      <c r="G892" s="81"/>
      <c r="H892" s="81"/>
      <c r="I892" s="81"/>
      <c r="J892" s="81"/>
      <c r="K892" s="81"/>
      <c r="L892" s="81"/>
      <c r="M892" s="81"/>
      <c r="N892" s="81"/>
      <c r="O892" s="81"/>
      <c r="P892" s="81"/>
      <c r="Q892" s="81"/>
      <c r="R892" s="81"/>
      <c r="S892" s="81"/>
      <c r="T892" s="81"/>
      <c r="U892" s="81"/>
      <c r="V892" s="81"/>
      <c r="W892" s="81"/>
      <c r="X892" s="81"/>
      <c r="Y892" s="81"/>
      <c r="Z892" s="81"/>
    </row>
    <row r="893" spans="1:26" ht="14.25" customHeight="1">
      <c r="A893" s="81"/>
      <c r="B893" s="81"/>
      <c r="C893" s="81"/>
      <c r="D893" s="81"/>
      <c r="E893" s="81"/>
      <c r="F893" s="81"/>
      <c r="G893" s="81"/>
      <c r="H893" s="81"/>
      <c r="I893" s="81"/>
      <c r="J893" s="81"/>
      <c r="K893" s="81"/>
      <c r="L893" s="81"/>
      <c r="M893" s="81"/>
      <c r="N893" s="81"/>
      <c r="O893" s="81"/>
      <c r="P893" s="81"/>
      <c r="Q893" s="81"/>
      <c r="R893" s="81"/>
      <c r="S893" s="81"/>
      <c r="T893" s="81"/>
      <c r="U893" s="81"/>
      <c r="V893" s="81"/>
      <c r="W893" s="81"/>
      <c r="X893" s="81"/>
      <c r="Y893" s="81"/>
      <c r="Z893" s="81"/>
    </row>
    <row r="894" spans="1:26" ht="14.25" customHeight="1">
      <c r="A894" s="81"/>
      <c r="B894" s="81"/>
      <c r="C894" s="81"/>
      <c r="D894" s="81"/>
      <c r="E894" s="81"/>
      <c r="F894" s="81"/>
      <c r="G894" s="81"/>
      <c r="H894" s="81"/>
      <c r="I894" s="81"/>
      <c r="J894" s="81"/>
      <c r="K894" s="81"/>
      <c r="L894" s="81"/>
      <c r="M894" s="81"/>
      <c r="N894" s="81"/>
      <c r="O894" s="81"/>
      <c r="P894" s="81"/>
      <c r="Q894" s="81"/>
      <c r="R894" s="81"/>
      <c r="S894" s="81"/>
      <c r="T894" s="81"/>
      <c r="U894" s="81"/>
      <c r="V894" s="81"/>
      <c r="W894" s="81"/>
      <c r="X894" s="81"/>
      <c r="Y894" s="81"/>
      <c r="Z894" s="81"/>
    </row>
    <row r="895" spans="1:26" ht="14.25" customHeight="1">
      <c r="A895" s="81"/>
      <c r="B895" s="81"/>
      <c r="C895" s="81"/>
      <c r="D895" s="81"/>
      <c r="E895" s="81"/>
      <c r="F895" s="81"/>
      <c r="G895" s="81"/>
      <c r="H895" s="81"/>
      <c r="I895" s="81"/>
      <c r="J895" s="81"/>
      <c r="K895" s="81"/>
      <c r="L895" s="81"/>
      <c r="M895" s="81"/>
      <c r="N895" s="81"/>
      <c r="O895" s="81"/>
      <c r="P895" s="81"/>
      <c r="Q895" s="81"/>
      <c r="R895" s="81"/>
      <c r="S895" s="81"/>
      <c r="T895" s="81"/>
      <c r="U895" s="81"/>
      <c r="V895" s="81"/>
      <c r="W895" s="81"/>
      <c r="X895" s="81"/>
      <c r="Y895" s="81"/>
      <c r="Z895" s="81"/>
    </row>
    <row r="896" spans="1:26" ht="14.25" customHeight="1">
      <c r="A896" s="81"/>
      <c r="B896" s="81"/>
      <c r="C896" s="81"/>
      <c r="D896" s="81"/>
      <c r="E896" s="81"/>
      <c r="F896" s="81"/>
      <c r="G896" s="81"/>
      <c r="H896" s="81"/>
      <c r="I896" s="81"/>
      <c r="J896" s="81"/>
      <c r="K896" s="81"/>
      <c r="L896" s="81"/>
      <c r="M896" s="81"/>
      <c r="N896" s="81"/>
      <c r="O896" s="81"/>
      <c r="P896" s="81"/>
      <c r="Q896" s="81"/>
      <c r="R896" s="81"/>
      <c r="S896" s="81"/>
      <c r="T896" s="81"/>
      <c r="U896" s="81"/>
      <c r="V896" s="81"/>
      <c r="W896" s="81"/>
      <c r="X896" s="81"/>
      <c r="Y896" s="81"/>
      <c r="Z896" s="81"/>
    </row>
    <row r="897" spans="1:26" ht="14.25" customHeight="1">
      <c r="A897" s="81"/>
      <c r="B897" s="81"/>
      <c r="C897" s="81"/>
      <c r="D897" s="81"/>
      <c r="E897" s="81"/>
      <c r="F897" s="81"/>
      <c r="G897" s="81"/>
      <c r="H897" s="81"/>
      <c r="I897" s="81"/>
      <c r="J897" s="81"/>
      <c r="K897" s="81"/>
      <c r="L897" s="81"/>
      <c r="M897" s="81"/>
      <c r="N897" s="81"/>
      <c r="O897" s="81"/>
      <c r="P897" s="81"/>
      <c r="Q897" s="81"/>
      <c r="R897" s="81"/>
      <c r="S897" s="81"/>
      <c r="T897" s="81"/>
      <c r="U897" s="81"/>
      <c r="V897" s="81"/>
      <c r="W897" s="81"/>
      <c r="X897" s="81"/>
      <c r="Y897" s="81"/>
      <c r="Z897" s="81"/>
    </row>
    <row r="898" spans="1:26" ht="14.25" customHeight="1">
      <c r="A898" s="81"/>
      <c r="B898" s="81"/>
      <c r="C898" s="81"/>
      <c r="D898" s="81"/>
      <c r="E898" s="81"/>
      <c r="F898" s="81"/>
      <c r="G898" s="81"/>
      <c r="H898" s="81"/>
      <c r="I898" s="81"/>
      <c r="J898" s="81"/>
      <c r="K898" s="81"/>
      <c r="L898" s="81"/>
      <c r="M898" s="81"/>
      <c r="N898" s="81"/>
      <c r="O898" s="81"/>
      <c r="P898" s="81"/>
      <c r="Q898" s="81"/>
      <c r="R898" s="81"/>
      <c r="S898" s="81"/>
      <c r="T898" s="81"/>
      <c r="U898" s="81"/>
      <c r="V898" s="81"/>
      <c r="W898" s="81"/>
      <c r="X898" s="81"/>
      <c r="Y898" s="81"/>
      <c r="Z898" s="81"/>
    </row>
    <row r="899" spans="1:26" ht="14.25" customHeight="1">
      <c r="A899" s="81"/>
      <c r="B899" s="81"/>
      <c r="C899" s="81"/>
      <c r="D899" s="81"/>
      <c r="E899" s="81"/>
      <c r="F899" s="81"/>
      <c r="G899" s="81"/>
      <c r="H899" s="81"/>
      <c r="I899" s="81"/>
      <c r="J899" s="81"/>
      <c r="K899" s="81"/>
      <c r="L899" s="81"/>
      <c r="M899" s="81"/>
      <c r="N899" s="81"/>
      <c r="O899" s="81"/>
      <c r="P899" s="81"/>
      <c r="Q899" s="81"/>
      <c r="R899" s="81"/>
      <c r="S899" s="81"/>
      <c r="T899" s="81"/>
      <c r="U899" s="81"/>
      <c r="V899" s="81"/>
      <c r="W899" s="81"/>
      <c r="X899" s="81"/>
      <c r="Y899" s="81"/>
      <c r="Z899" s="81"/>
    </row>
    <row r="900" spans="1:26" ht="14.25" customHeight="1">
      <c r="A900" s="81"/>
      <c r="B900" s="81"/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</row>
    <row r="901" spans="1:26" ht="14.25" customHeight="1">
      <c r="A901" s="81"/>
      <c r="B901" s="81"/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</row>
    <row r="902" spans="1:26" ht="14.25" customHeight="1">
      <c r="A902" s="81"/>
      <c r="B902" s="81"/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</row>
    <row r="903" spans="1:26" ht="14.25" customHeight="1">
      <c r="A903" s="81"/>
      <c r="B903" s="81"/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</row>
    <row r="904" spans="1:26" ht="14.25" customHeight="1">
      <c r="A904" s="81"/>
      <c r="B904" s="81"/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</row>
    <row r="905" spans="1:26" ht="14.25" customHeight="1">
      <c r="A905" s="81"/>
      <c r="B905" s="81"/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</row>
    <row r="906" spans="1:26" ht="14.25" customHeight="1">
      <c r="A906" s="81"/>
      <c r="B906" s="81"/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</row>
    <row r="907" spans="1:26" ht="14.25" customHeight="1">
      <c r="A907" s="81"/>
      <c r="B907" s="81"/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</row>
    <row r="908" spans="1:26" ht="14.25" customHeight="1">
      <c r="A908" s="81"/>
      <c r="B908" s="81"/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</row>
    <row r="909" spans="1:26" ht="14.25" customHeight="1">
      <c r="A909" s="81"/>
      <c r="B909" s="81"/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</row>
    <row r="910" spans="1:26" ht="14.25" customHeight="1">
      <c r="A910" s="81"/>
      <c r="B910" s="81"/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</row>
    <row r="911" spans="1:26" ht="14.25" customHeight="1">
      <c r="A911" s="81"/>
      <c r="B911" s="81"/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</row>
    <row r="912" spans="1:26" ht="14.25" customHeight="1">
      <c r="A912" s="81"/>
      <c r="B912" s="81"/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</row>
    <row r="913" spans="1:26" ht="14.25" customHeight="1">
      <c r="A913" s="81"/>
      <c r="B913" s="81"/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</row>
    <row r="914" spans="1:26" ht="14.25" customHeight="1">
      <c r="A914" s="81"/>
      <c r="B914" s="81"/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</row>
    <row r="915" spans="1:26" ht="14.25" customHeight="1">
      <c r="A915" s="81"/>
      <c r="B915" s="81"/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</row>
    <row r="916" spans="1:26" ht="14.25" customHeight="1">
      <c r="A916" s="81"/>
      <c r="B916" s="81"/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</row>
    <row r="917" spans="1:26" ht="14.25" customHeight="1">
      <c r="A917" s="81"/>
      <c r="B917" s="81"/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</row>
    <row r="918" spans="1:26" ht="14.25" customHeight="1">
      <c r="A918" s="81"/>
      <c r="B918" s="81"/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</row>
    <row r="919" spans="1:26" ht="14.25" customHeight="1">
      <c r="A919" s="81"/>
      <c r="B919" s="81"/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</row>
    <row r="920" spans="1:26" ht="14.25" customHeight="1">
      <c r="A920" s="81"/>
      <c r="B920" s="81"/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</row>
    <row r="921" spans="1:26" ht="14.25" customHeight="1">
      <c r="A921" s="81"/>
      <c r="B921" s="81"/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</row>
    <row r="922" spans="1:26" ht="14.25" customHeight="1">
      <c r="A922" s="81"/>
      <c r="B922" s="81"/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</row>
    <row r="923" spans="1:26" ht="14.25" customHeight="1">
      <c r="A923" s="81"/>
      <c r="B923" s="81"/>
      <c r="C923" s="81"/>
      <c r="D923" s="81"/>
      <c r="E923" s="81"/>
      <c r="F923" s="81"/>
      <c r="G923" s="81"/>
      <c r="H923" s="81"/>
      <c r="I923" s="81"/>
      <c r="J923" s="81"/>
      <c r="K923" s="81"/>
      <c r="L923" s="81"/>
      <c r="M923" s="81"/>
      <c r="N923" s="81"/>
      <c r="O923" s="81"/>
      <c r="P923" s="81"/>
      <c r="Q923" s="81"/>
      <c r="R923" s="81"/>
      <c r="S923" s="81"/>
      <c r="T923" s="81"/>
      <c r="U923" s="81"/>
      <c r="V923" s="81"/>
      <c r="W923" s="81"/>
      <c r="X923" s="81"/>
      <c r="Y923" s="81"/>
      <c r="Z923" s="81"/>
    </row>
    <row r="924" spans="1:26" ht="14.25" customHeight="1">
      <c r="A924" s="81"/>
      <c r="B924" s="81"/>
      <c r="C924" s="81"/>
      <c r="D924" s="81"/>
      <c r="E924" s="81"/>
      <c r="F924" s="81"/>
      <c r="G924" s="81"/>
      <c r="H924" s="81"/>
      <c r="I924" s="81"/>
      <c r="J924" s="81"/>
      <c r="K924" s="81"/>
      <c r="L924" s="81"/>
      <c r="M924" s="81"/>
      <c r="N924" s="81"/>
      <c r="O924" s="81"/>
      <c r="P924" s="81"/>
      <c r="Q924" s="81"/>
      <c r="R924" s="81"/>
      <c r="S924" s="81"/>
      <c r="T924" s="81"/>
      <c r="U924" s="81"/>
      <c r="V924" s="81"/>
      <c r="W924" s="81"/>
      <c r="X924" s="81"/>
      <c r="Y924" s="81"/>
      <c r="Z924" s="81"/>
    </row>
    <row r="925" spans="1:26" ht="14.25" customHeight="1">
      <c r="A925" s="81"/>
      <c r="B925" s="81"/>
      <c r="C925" s="81"/>
      <c r="D925" s="81"/>
      <c r="E925" s="81"/>
      <c r="F925" s="81"/>
      <c r="G925" s="81"/>
      <c r="H925" s="81"/>
      <c r="I925" s="81"/>
      <c r="J925" s="81"/>
      <c r="K925" s="81"/>
      <c r="L925" s="81"/>
      <c r="M925" s="81"/>
      <c r="N925" s="81"/>
      <c r="O925" s="81"/>
      <c r="P925" s="81"/>
      <c r="Q925" s="81"/>
      <c r="R925" s="81"/>
      <c r="S925" s="81"/>
      <c r="T925" s="81"/>
      <c r="U925" s="81"/>
      <c r="V925" s="81"/>
      <c r="W925" s="81"/>
      <c r="X925" s="81"/>
      <c r="Y925" s="81"/>
      <c r="Z925" s="81"/>
    </row>
    <row r="926" spans="1:26" ht="14.25" customHeight="1">
      <c r="A926" s="81"/>
      <c r="B926" s="81"/>
      <c r="C926" s="81"/>
      <c r="D926" s="81"/>
      <c r="E926" s="81"/>
      <c r="F926" s="81"/>
      <c r="G926" s="81"/>
      <c r="H926" s="81"/>
      <c r="I926" s="81"/>
      <c r="J926" s="81"/>
      <c r="K926" s="81"/>
      <c r="L926" s="81"/>
      <c r="M926" s="81"/>
      <c r="N926" s="81"/>
      <c r="O926" s="81"/>
      <c r="P926" s="81"/>
      <c r="Q926" s="81"/>
      <c r="R926" s="81"/>
      <c r="S926" s="81"/>
      <c r="T926" s="81"/>
      <c r="U926" s="81"/>
      <c r="V926" s="81"/>
      <c r="W926" s="81"/>
      <c r="X926" s="81"/>
      <c r="Y926" s="81"/>
      <c r="Z926" s="81"/>
    </row>
    <row r="927" spans="1:26" ht="14.25" customHeight="1">
      <c r="A927" s="81"/>
      <c r="B927" s="81"/>
      <c r="C927" s="81"/>
      <c r="D927" s="81"/>
      <c r="E927" s="81"/>
      <c r="F927" s="81"/>
      <c r="G927" s="81"/>
      <c r="H927" s="81"/>
      <c r="I927" s="81"/>
      <c r="J927" s="81"/>
      <c r="K927" s="81"/>
      <c r="L927" s="81"/>
      <c r="M927" s="81"/>
      <c r="N927" s="81"/>
      <c r="O927" s="81"/>
      <c r="P927" s="81"/>
      <c r="Q927" s="81"/>
      <c r="R927" s="81"/>
      <c r="S927" s="81"/>
      <c r="T927" s="81"/>
      <c r="U927" s="81"/>
      <c r="V927" s="81"/>
      <c r="W927" s="81"/>
      <c r="X927" s="81"/>
      <c r="Y927" s="81"/>
      <c r="Z927" s="81"/>
    </row>
    <row r="928" spans="1:26" ht="14.25" customHeight="1">
      <c r="A928" s="81"/>
      <c r="B928" s="81"/>
      <c r="C928" s="81"/>
      <c r="D928" s="81"/>
      <c r="E928" s="81"/>
      <c r="F928" s="81"/>
      <c r="G928" s="81"/>
      <c r="H928" s="81"/>
      <c r="I928" s="81"/>
      <c r="J928" s="81"/>
      <c r="K928" s="81"/>
      <c r="L928" s="81"/>
      <c r="M928" s="81"/>
      <c r="N928" s="81"/>
      <c r="O928" s="81"/>
      <c r="P928" s="81"/>
      <c r="Q928" s="81"/>
      <c r="R928" s="81"/>
      <c r="S928" s="81"/>
      <c r="T928" s="81"/>
      <c r="U928" s="81"/>
      <c r="V928" s="81"/>
      <c r="W928" s="81"/>
      <c r="X928" s="81"/>
      <c r="Y928" s="81"/>
      <c r="Z928" s="81"/>
    </row>
    <row r="929" spans="1:26" ht="14.25" customHeight="1">
      <c r="A929" s="81"/>
      <c r="B929" s="81"/>
      <c r="C929" s="81"/>
      <c r="D929" s="81"/>
      <c r="E929" s="81"/>
      <c r="F929" s="81"/>
      <c r="G929" s="81"/>
      <c r="H929" s="81"/>
      <c r="I929" s="81"/>
      <c r="J929" s="81"/>
      <c r="K929" s="81"/>
      <c r="L929" s="81"/>
      <c r="M929" s="81"/>
      <c r="N929" s="81"/>
      <c r="O929" s="81"/>
      <c r="P929" s="81"/>
      <c r="Q929" s="81"/>
      <c r="R929" s="81"/>
      <c r="S929" s="81"/>
      <c r="T929" s="81"/>
      <c r="U929" s="81"/>
      <c r="V929" s="81"/>
      <c r="W929" s="81"/>
      <c r="X929" s="81"/>
      <c r="Y929" s="81"/>
      <c r="Z929" s="81"/>
    </row>
    <row r="930" spans="1:26" ht="14.25" customHeight="1">
      <c r="A930" s="81"/>
      <c r="B930" s="81"/>
      <c r="C930" s="81"/>
      <c r="D930" s="81"/>
      <c r="E930" s="81"/>
      <c r="F930" s="81"/>
      <c r="G930" s="81"/>
      <c r="H930" s="81"/>
      <c r="I930" s="81"/>
      <c r="J930" s="81"/>
      <c r="K930" s="81"/>
      <c r="L930" s="81"/>
      <c r="M930" s="81"/>
      <c r="N930" s="81"/>
      <c r="O930" s="81"/>
      <c r="P930" s="81"/>
      <c r="Q930" s="81"/>
      <c r="R930" s="81"/>
      <c r="S930" s="81"/>
      <c r="T930" s="81"/>
      <c r="U930" s="81"/>
      <c r="V930" s="81"/>
      <c r="W930" s="81"/>
      <c r="X930" s="81"/>
      <c r="Y930" s="81"/>
      <c r="Z930" s="81"/>
    </row>
    <row r="931" spans="1:26" ht="14.25" customHeight="1">
      <c r="A931" s="81"/>
      <c r="B931" s="81"/>
      <c r="C931" s="81"/>
      <c r="D931" s="81"/>
      <c r="E931" s="81"/>
      <c r="F931" s="81"/>
      <c r="G931" s="81"/>
      <c r="H931" s="81"/>
      <c r="I931" s="81"/>
      <c r="J931" s="81"/>
      <c r="K931" s="81"/>
      <c r="L931" s="81"/>
      <c r="M931" s="81"/>
      <c r="N931" s="81"/>
      <c r="O931" s="81"/>
      <c r="P931" s="81"/>
      <c r="Q931" s="81"/>
      <c r="R931" s="81"/>
      <c r="S931" s="81"/>
      <c r="T931" s="81"/>
      <c r="U931" s="81"/>
      <c r="V931" s="81"/>
      <c r="W931" s="81"/>
      <c r="X931" s="81"/>
      <c r="Y931" s="81"/>
      <c r="Z931" s="81"/>
    </row>
    <row r="932" spans="1:26" ht="14.25" customHeight="1">
      <c r="A932" s="81"/>
      <c r="B932" s="81"/>
      <c r="C932" s="81"/>
      <c r="D932" s="81"/>
      <c r="E932" s="81"/>
      <c r="F932" s="81"/>
      <c r="G932" s="81"/>
      <c r="H932" s="81"/>
      <c r="I932" s="81"/>
      <c r="J932" s="81"/>
      <c r="K932" s="81"/>
      <c r="L932" s="81"/>
      <c r="M932" s="81"/>
      <c r="N932" s="81"/>
      <c r="O932" s="81"/>
      <c r="P932" s="81"/>
      <c r="Q932" s="81"/>
      <c r="R932" s="81"/>
      <c r="S932" s="81"/>
      <c r="T932" s="81"/>
      <c r="U932" s="81"/>
      <c r="V932" s="81"/>
      <c r="W932" s="81"/>
      <c r="X932" s="81"/>
      <c r="Y932" s="81"/>
      <c r="Z932" s="81"/>
    </row>
    <row r="933" spans="1:26" ht="14.25" customHeight="1">
      <c r="A933" s="81"/>
      <c r="B933" s="81"/>
      <c r="C933" s="81"/>
      <c r="D933" s="81"/>
      <c r="E933" s="81"/>
      <c r="F933" s="81"/>
      <c r="G933" s="81"/>
      <c r="H933" s="81"/>
      <c r="I933" s="81"/>
      <c r="J933" s="81"/>
      <c r="K933" s="81"/>
      <c r="L933" s="81"/>
      <c r="M933" s="81"/>
      <c r="N933" s="81"/>
      <c r="O933" s="81"/>
      <c r="P933" s="81"/>
      <c r="Q933" s="81"/>
      <c r="R933" s="81"/>
      <c r="S933" s="81"/>
      <c r="T933" s="81"/>
      <c r="U933" s="81"/>
      <c r="V933" s="81"/>
      <c r="W933" s="81"/>
      <c r="X933" s="81"/>
      <c r="Y933" s="81"/>
      <c r="Z933" s="81"/>
    </row>
    <row r="934" spans="1:26" ht="14.25" customHeight="1">
      <c r="A934" s="81"/>
      <c r="B934" s="81"/>
      <c r="C934" s="81"/>
      <c r="D934" s="81"/>
      <c r="E934" s="81"/>
      <c r="F934" s="81"/>
      <c r="G934" s="81"/>
      <c r="H934" s="81"/>
      <c r="I934" s="81"/>
      <c r="J934" s="81"/>
      <c r="K934" s="81"/>
      <c r="L934" s="81"/>
      <c r="M934" s="81"/>
      <c r="N934" s="81"/>
      <c r="O934" s="81"/>
      <c r="P934" s="81"/>
      <c r="Q934" s="81"/>
      <c r="R934" s="81"/>
      <c r="S934" s="81"/>
      <c r="T934" s="81"/>
      <c r="U934" s="81"/>
      <c r="V934" s="81"/>
      <c r="W934" s="81"/>
      <c r="X934" s="81"/>
      <c r="Y934" s="81"/>
      <c r="Z934" s="81"/>
    </row>
    <row r="935" spans="1:26" ht="14.25" customHeight="1">
      <c r="A935" s="81"/>
      <c r="B935" s="81"/>
      <c r="C935" s="81"/>
      <c r="D935" s="81"/>
      <c r="E935" s="81"/>
      <c r="F935" s="81"/>
      <c r="G935" s="81"/>
      <c r="H935" s="81"/>
      <c r="I935" s="81"/>
      <c r="J935" s="81"/>
      <c r="K935" s="81"/>
      <c r="L935" s="81"/>
      <c r="M935" s="81"/>
      <c r="N935" s="81"/>
      <c r="O935" s="81"/>
      <c r="P935" s="81"/>
      <c r="Q935" s="81"/>
      <c r="R935" s="81"/>
      <c r="S935" s="81"/>
      <c r="T935" s="81"/>
      <c r="U935" s="81"/>
      <c r="V935" s="81"/>
      <c r="W935" s="81"/>
      <c r="X935" s="81"/>
      <c r="Y935" s="81"/>
      <c r="Z935" s="81"/>
    </row>
    <row r="936" spans="1:26" ht="14.25" customHeight="1">
      <c r="A936" s="81"/>
      <c r="B936" s="81"/>
      <c r="C936" s="81"/>
      <c r="D936" s="81"/>
      <c r="E936" s="81"/>
      <c r="F936" s="81"/>
      <c r="G936" s="81"/>
      <c r="H936" s="81"/>
      <c r="I936" s="81"/>
      <c r="J936" s="81"/>
      <c r="K936" s="81"/>
      <c r="L936" s="81"/>
      <c r="M936" s="81"/>
      <c r="N936" s="81"/>
      <c r="O936" s="81"/>
      <c r="P936" s="81"/>
      <c r="Q936" s="81"/>
      <c r="R936" s="81"/>
      <c r="S936" s="81"/>
      <c r="T936" s="81"/>
      <c r="U936" s="81"/>
      <c r="V936" s="81"/>
      <c r="W936" s="81"/>
      <c r="X936" s="81"/>
      <c r="Y936" s="81"/>
      <c r="Z936" s="81"/>
    </row>
    <row r="937" spans="1:26" ht="14.25" customHeight="1">
      <c r="A937" s="81"/>
      <c r="B937" s="81"/>
      <c r="C937" s="81"/>
      <c r="D937" s="81"/>
      <c r="E937" s="81"/>
      <c r="F937" s="81"/>
      <c r="G937" s="81"/>
      <c r="H937" s="81"/>
      <c r="I937" s="81"/>
      <c r="J937" s="81"/>
      <c r="K937" s="81"/>
      <c r="L937" s="81"/>
      <c r="M937" s="81"/>
      <c r="N937" s="81"/>
      <c r="O937" s="81"/>
      <c r="P937" s="81"/>
      <c r="Q937" s="81"/>
      <c r="R937" s="81"/>
      <c r="S937" s="81"/>
      <c r="T937" s="81"/>
      <c r="U937" s="81"/>
      <c r="V937" s="81"/>
      <c r="W937" s="81"/>
      <c r="X937" s="81"/>
      <c r="Y937" s="81"/>
      <c r="Z937" s="81"/>
    </row>
    <row r="938" spans="1:26" ht="14.25" customHeight="1">
      <c r="A938" s="81"/>
      <c r="B938" s="81"/>
      <c r="C938" s="81"/>
      <c r="D938" s="81"/>
      <c r="E938" s="81"/>
      <c r="F938" s="81"/>
      <c r="G938" s="81"/>
      <c r="H938" s="81"/>
      <c r="I938" s="81"/>
      <c r="J938" s="81"/>
      <c r="K938" s="81"/>
      <c r="L938" s="81"/>
      <c r="M938" s="81"/>
      <c r="N938" s="81"/>
      <c r="O938" s="81"/>
      <c r="P938" s="81"/>
      <c r="Q938" s="81"/>
      <c r="R938" s="81"/>
      <c r="S938" s="81"/>
      <c r="T938" s="81"/>
      <c r="U938" s="81"/>
      <c r="V938" s="81"/>
      <c r="W938" s="81"/>
      <c r="X938" s="81"/>
      <c r="Y938" s="81"/>
      <c r="Z938" s="81"/>
    </row>
    <row r="939" spans="1:26" ht="14.25" customHeight="1">
      <c r="A939" s="81"/>
      <c r="B939" s="81"/>
      <c r="C939" s="81"/>
      <c r="D939" s="81"/>
      <c r="E939" s="81"/>
      <c r="F939" s="81"/>
      <c r="G939" s="81"/>
      <c r="H939" s="81"/>
      <c r="I939" s="81"/>
      <c r="J939" s="81"/>
      <c r="K939" s="81"/>
      <c r="L939" s="81"/>
      <c r="M939" s="81"/>
      <c r="N939" s="81"/>
      <c r="O939" s="81"/>
      <c r="P939" s="81"/>
      <c r="Q939" s="81"/>
      <c r="R939" s="81"/>
      <c r="S939" s="81"/>
      <c r="T939" s="81"/>
      <c r="U939" s="81"/>
      <c r="V939" s="81"/>
      <c r="W939" s="81"/>
      <c r="X939" s="81"/>
      <c r="Y939" s="81"/>
      <c r="Z939" s="81"/>
    </row>
    <row r="940" spans="1:26" ht="14.25" customHeight="1">
      <c r="A940" s="81"/>
      <c r="B940" s="81"/>
      <c r="C940" s="81"/>
      <c r="D940" s="81"/>
      <c r="E940" s="81"/>
      <c r="F940" s="81"/>
      <c r="G940" s="81"/>
      <c r="H940" s="81"/>
      <c r="I940" s="81"/>
      <c r="J940" s="81"/>
      <c r="K940" s="81"/>
      <c r="L940" s="81"/>
      <c r="M940" s="81"/>
      <c r="N940" s="81"/>
      <c r="O940" s="81"/>
      <c r="P940" s="81"/>
      <c r="Q940" s="81"/>
      <c r="R940" s="81"/>
      <c r="S940" s="81"/>
      <c r="T940" s="81"/>
      <c r="U940" s="81"/>
      <c r="V940" s="81"/>
      <c r="W940" s="81"/>
      <c r="X940" s="81"/>
      <c r="Y940" s="81"/>
      <c r="Z940" s="81"/>
    </row>
    <row r="941" spans="1:26" ht="14.25" customHeight="1">
      <c r="A941" s="81"/>
      <c r="B941" s="81"/>
      <c r="C941" s="81"/>
      <c r="D941" s="81"/>
      <c r="E941" s="81"/>
      <c r="F941" s="81"/>
      <c r="G941" s="81"/>
      <c r="H941" s="81"/>
      <c r="I941" s="81"/>
      <c r="J941" s="81"/>
      <c r="K941" s="81"/>
      <c r="L941" s="81"/>
      <c r="M941" s="81"/>
      <c r="N941" s="81"/>
      <c r="O941" s="81"/>
      <c r="P941" s="81"/>
      <c r="Q941" s="81"/>
      <c r="R941" s="81"/>
      <c r="S941" s="81"/>
      <c r="T941" s="81"/>
      <c r="U941" s="81"/>
      <c r="V941" s="81"/>
      <c r="W941" s="81"/>
      <c r="X941" s="81"/>
      <c r="Y941" s="81"/>
      <c r="Z941" s="81"/>
    </row>
    <row r="942" spans="1:26" ht="14.25" customHeight="1">
      <c r="A942" s="81"/>
      <c r="B942" s="81"/>
      <c r="C942" s="81"/>
      <c r="D942" s="81"/>
      <c r="E942" s="81"/>
      <c r="F942" s="81"/>
      <c r="G942" s="81"/>
      <c r="H942" s="81"/>
      <c r="I942" s="81"/>
      <c r="J942" s="81"/>
      <c r="K942" s="81"/>
      <c r="L942" s="81"/>
      <c r="M942" s="81"/>
      <c r="N942" s="81"/>
      <c r="O942" s="81"/>
      <c r="P942" s="81"/>
      <c r="Q942" s="81"/>
      <c r="R942" s="81"/>
      <c r="S942" s="81"/>
      <c r="T942" s="81"/>
      <c r="U942" s="81"/>
      <c r="V942" s="81"/>
      <c r="W942" s="81"/>
      <c r="X942" s="81"/>
      <c r="Y942" s="81"/>
      <c r="Z942" s="81"/>
    </row>
    <row r="943" spans="1:26" ht="14.25" customHeight="1">
      <c r="A943" s="81"/>
      <c r="B943" s="81"/>
      <c r="C943" s="81"/>
      <c r="D943" s="81"/>
      <c r="E943" s="81"/>
      <c r="F943" s="81"/>
      <c r="G943" s="81"/>
      <c r="H943" s="81"/>
      <c r="I943" s="81"/>
      <c r="J943" s="81"/>
      <c r="K943" s="81"/>
      <c r="L943" s="81"/>
      <c r="M943" s="81"/>
      <c r="N943" s="81"/>
      <c r="O943" s="81"/>
      <c r="P943" s="81"/>
      <c r="Q943" s="81"/>
      <c r="R943" s="81"/>
      <c r="S943" s="81"/>
      <c r="T943" s="81"/>
      <c r="U943" s="81"/>
      <c r="V943" s="81"/>
      <c r="W943" s="81"/>
      <c r="X943" s="81"/>
      <c r="Y943" s="81"/>
      <c r="Z943" s="81"/>
    </row>
    <row r="944" spans="1:26" ht="14.25" customHeight="1">
      <c r="A944" s="81"/>
      <c r="B944" s="81"/>
      <c r="C944" s="81"/>
      <c r="D944" s="81"/>
      <c r="E944" s="81"/>
      <c r="F944" s="81"/>
      <c r="G944" s="81"/>
      <c r="H944" s="81"/>
      <c r="I944" s="81"/>
      <c r="J944" s="81"/>
      <c r="K944" s="81"/>
      <c r="L944" s="81"/>
      <c r="M944" s="81"/>
      <c r="N944" s="81"/>
      <c r="O944" s="81"/>
      <c r="P944" s="81"/>
      <c r="Q944" s="81"/>
      <c r="R944" s="81"/>
      <c r="S944" s="81"/>
      <c r="T944" s="81"/>
      <c r="U944" s="81"/>
      <c r="V944" s="81"/>
      <c r="W944" s="81"/>
      <c r="X944" s="81"/>
      <c r="Y944" s="81"/>
      <c r="Z944" s="81"/>
    </row>
    <row r="945" spans="1:26" ht="14.25" customHeight="1">
      <c r="A945" s="81"/>
      <c r="B945" s="81"/>
      <c r="C945" s="81"/>
      <c r="D945" s="81"/>
      <c r="E945" s="81"/>
      <c r="F945" s="81"/>
      <c r="G945" s="81"/>
      <c r="H945" s="81"/>
      <c r="I945" s="81"/>
      <c r="J945" s="81"/>
      <c r="K945" s="81"/>
      <c r="L945" s="81"/>
      <c r="M945" s="81"/>
      <c r="N945" s="81"/>
      <c r="O945" s="81"/>
      <c r="P945" s="81"/>
      <c r="Q945" s="81"/>
      <c r="R945" s="81"/>
      <c r="S945" s="81"/>
      <c r="T945" s="81"/>
      <c r="U945" s="81"/>
      <c r="V945" s="81"/>
      <c r="W945" s="81"/>
      <c r="X945" s="81"/>
      <c r="Y945" s="81"/>
      <c r="Z945" s="81"/>
    </row>
    <row r="946" spans="1:26" ht="14.25" customHeight="1">
      <c r="A946" s="81"/>
      <c r="B946" s="81"/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</row>
    <row r="947" spans="1:26" ht="14.25" customHeight="1">
      <c r="A947" s="81"/>
      <c r="B947" s="81"/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</row>
    <row r="948" spans="1:26" ht="14.25" customHeight="1">
      <c r="A948" s="81"/>
      <c r="B948" s="81"/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</row>
    <row r="949" spans="1:26" ht="14.25" customHeight="1">
      <c r="A949" s="81"/>
      <c r="B949" s="81"/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</row>
    <row r="950" spans="1:26" ht="14.25" customHeight="1">
      <c r="A950" s="81"/>
      <c r="B950" s="81"/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</row>
    <row r="951" spans="1:26" ht="14.25" customHeight="1">
      <c r="A951" s="81"/>
      <c r="B951" s="81"/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</row>
    <row r="952" spans="1:26" ht="14.25" customHeight="1">
      <c r="A952" s="81"/>
      <c r="B952" s="81"/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</row>
    <row r="953" spans="1:26" ht="14.25" customHeight="1">
      <c r="A953" s="81"/>
      <c r="B953" s="81"/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</row>
    <row r="954" spans="1:26" ht="14.25" customHeight="1">
      <c r="A954" s="81"/>
      <c r="B954" s="81"/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</row>
    <row r="955" spans="1:26" ht="14.25" customHeight="1">
      <c r="A955" s="81"/>
      <c r="B955" s="81"/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</row>
    <row r="956" spans="1:26" ht="14.25" customHeight="1">
      <c r="A956" s="81"/>
      <c r="B956" s="81"/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</row>
    <row r="957" spans="1:26" ht="14.25" customHeight="1">
      <c r="A957" s="81"/>
      <c r="B957" s="81"/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</row>
    <row r="958" spans="1:26" ht="14.25" customHeight="1">
      <c r="A958" s="81"/>
      <c r="B958" s="81"/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</row>
    <row r="959" spans="1:26" ht="14.25" customHeight="1">
      <c r="A959" s="81"/>
      <c r="B959" s="81"/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</row>
    <row r="960" spans="1:26" ht="14.25" customHeight="1">
      <c r="A960" s="81"/>
      <c r="B960" s="81"/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</row>
    <row r="961" spans="1:26" ht="14.25" customHeight="1">
      <c r="A961" s="81"/>
      <c r="B961" s="81"/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</row>
    <row r="962" spans="1:26" ht="14.25" customHeight="1">
      <c r="A962" s="81"/>
      <c r="B962" s="81"/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</row>
    <row r="963" spans="1:26" ht="14.25" customHeight="1">
      <c r="A963" s="81"/>
      <c r="B963" s="81"/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</row>
    <row r="964" spans="1:26" ht="14.25" customHeight="1">
      <c r="A964" s="81"/>
      <c r="B964" s="81"/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</row>
    <row r="965" spans="1:26" ht="14.25" customHeight="1">
      <c r="A965" s="81"/>
      <c r="B965" s="81"/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</row>
    <row r="966" spans="1:26" ht="14.25" customHeight="1">
      <c r="A966" s="81"/>
      <c r="B966" s="81"/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</row>
    <row r="967" spans="1:26" ht="14.25" customHeight="1">
      <c r="A967" s="81"/>
      <c r="B967" s="81"/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</row>
    <row r="968" spans="1:26" ht="14.25" customHeight="1">
      <c r="A968" s="81"/>
      <c r="B968" s="81"/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</row>
    <row r="969" spans="1:26" ht="14.25" customHeight="1">
      <c r="A969" s="81"/>
      <c r="B969" s="81"/>
      <c r="C969" s="81"/>
      <c r="D969" s="81"/>
      <c r="E969" s="81"/>
      <c r="F969" s="81"/>
      <c r="G969" s="81"/>
      <c r="H969" s="81"/>
      <c r="I969" s="81"/>
      <c r="J969" s="81"/>
      <c r="K969" s="81"/>
      <c r="L969" s="81"/>
      <c r="M969" s="81"/>
      <c r="N969" s="81"/>
      <c r="O969" s="81"/>
      <c r="P969" s="81"/>
      <c r="Q969" s="81"/>
      <c r="R969" s="81"/>
      <c r="S969" s="81"/>
      <c r="T969" s="81"/>
      <c r="U969" s="81"/>
      <c r="V969" s="81"/>
      <c r="W969" s="81"/>
      <c r="X969" s="81"/>
      <c r="Y969" s="81"/>
      <c r="Z969" s="81"/>
    </row>
    <row r="970" spans="1:26" ht="14.25" customHeight="1">
      <c r="A970" s="81"/>
      <c r="B970" s="81"/>
      <c r="C970" s="81"/>
      <c r="D970" s="81"/>
      <c r="E970" s="81"/>
      <c r="F970" s="81"/>
      <c r="G970" s="81"/>
      <c r="H970" s="81"/>
      <c r="I970" s="81"/>
      <c r="J970" s="81"/>
      <c r="K970" s="81"/>
      <c r="L970" s="81"/>
      <c r="M970" s="81"/>
      <c r="N970" s="81"/>
      <c r="O970" s="81"/>
      <c r="P970" s="81"/>
      <c r="Q970" s="81"/>
      <c r="R970" s="81"/>
      <c r="S970" s="81"/>
      <c r="T970" s="81"/>
      <c r="U970" s="81"/>
      <c r="V970" s="81"/>
      <c r="W970" s="81"/>
      <c r="X970" s="81"/>
      <c r="Y970" s="81"/>
      <c r="Z970" s="81"/>
    </row>
    <row r="971" spans="1:26" ht="14.25" customHeight="1">
      <c r="A971" s="81"/>
      <c r="B971" s="81"/>
      <c r="C971" s="81"/>
      <c r="D971" s="81"/>
      <c r="E971" s="81"/>
      <c r="F971" s="81"/>
      <c r="G971" s="81"/>
      <c r="H971" s="81"/>
      <c r="I971" s="81"/>
      <c r="J971" s="81"/>
      <c r="K971" s="81"/>
      <c r="L971" s="81"/>
      <c r="M971" s="81"/>
      <c r="N971" s="81"/>
      <c r="O971" s="81"/>
      <c r="P971" s="81"/>
      <c r="Q971" s="81"/>
      <c r="R971" s="81"/>
      <c r="S971" s="81"/>
      <c r="T971" s="81"/>
      <c r="U971" s="81"/>
      <c r="V971" s="81"/>
      <c r="W971" s="81"/>
      <c r="X971" s="81"/>
      <c r="Y971" s="81"/>
      <c r="Z971" s="81"/>
    </row>
    <row r="972" spans="1:26" ht="14.25" customHeight="1">
      <c r="A972" s="81"/>
      <c r="B972" s="81"/>
      <c r="C972" s="81"/>
      <c r="D972" s="81"/>
      <c r="E972" s="81"/>
      <c r="F972" s="81"/>
      <c r="G972" s="81"/>
      <c r="H972" s="81"/>
      <c r="I972" s="81"/>
      <c r="J972" s="81"/>
      <c r="K972" s="81"/>
      <c r="L972" s="81"/>
      <c r="M972" s="81"/>
      <c r="N972" s="81"/>
      <c r="O972" s="81"/>
      <c r="P972" s="81"/>
      <c r="Q972" s="81"/>
      <c r="R972" s="81"/>
      <c r="S972" s="81"/>
      <c r="T972" s="81"/>
      <c r="U972" s="81"/>
      <c r="V972" s="81"/>
      <c r="W972" s="81"/>
      <c r="X972" s="81"/>
      <c r="Y972" s="81"/>
      <c r="Z972" s="81"/>
    </row>
    <row r="973" spans="1:26" ht="14.25" customHeight="1">
      <c r="A973" s="81"/>
      <c r="B973" s="81"/>
      <c r="C973" s="81"/>
      <c r="D973" s="81"/>
      <c r="E973" s="81"/>
      <c r="F973" s="81"/>
      <c r="G973" s="81"/>
      <c r="H973" s="81"/>
      <c r="I973" s="81"/>
      <c r="J973" s="81"/>
      <c r="K973" s="81"/>
      <c r="L973" s="81"/>
      <c r="M973" s="81"/>
      <c r="N973" s="81"/>
      <c r="O973" s="81"/>
      <c r="P973" s="81"/>
      <c r="Q973" s="81"/>
      <c r="R973" s="81"/>
      <c r="S973" s="81"/>
      <c r="T973" s="81"/>
      <c r="U973" s="81"/>
      <c r="V973" s="81"/>
      <c r="W973" s="81"/>
      <c r="X973" s="81"/>
      <c r="Y973" s="81"/>
      <c r="Z973" s="81"/>
    </row>
    <row r="974" spans="1:26" ht="14.25" customHeight="1">
      <c r="A974" s="81"/>
      <c r="B974" s="81"/>
      <c r="C974" s="81"/>
      <c r="D974" s="81"/>
      <c r="E974" s="81"/>
      <c r="F974" s="81"/>
      <c r="G974" s="81"/>
      <c r="H974" s="81"/>
      <c r="I974" s="81"/>
      <c r="J974" s="81"/>
      <c r="K974" s="81"/>
      <c r="L974" s="81"/>
      <c r="M974" s="81"/>
      <c r="N974" s="81"/>
      <c r="O974" s="81"/>
      <c r="P974" s="81"/>
      <c r="Q974" s="81"/>
      <c r="R974" s="81"/>
      <c r="S974" s="81"/>
      <c r="T974" s="81"/>
      <c r="U974" s="81"/>
      <c r="V974" s="81"/>
      <c r="W974" s="81"/>
      <c r="X974" s="81"/>
      <c r="Y974" s="81"/>
      <c r="Z974" s="81"/>
    </row>
    <row r="975" spans="1:26" ht="14.25" customHeight="1">
      <c r="A975" s="81"/>
      <c r="B975" s="81"/>
      <c r="C975" s="81"/>
      <c r="D975" s="81"/>
      <c r="E975" s="81"/>
      <c r="F975" s="81"/>
      <c r="G975" s="81"/>
      <c r="H975" s="81"/>
      <c r="I975" s="81"/>
      <c r="J975" s="81"/>
      <c r="K975" s="81"/>
      <c r="L975" s="81"/>
      <c r="M975" s="81"/>
      <c r="N975" s="81"/>
      <c r="O975" s="81"/>
      <c r="P975" s="81"/>
      <c r="Q975" s="81"/>
      <c r="R975" s="81"/>
      <c r="S975" s="81"/>
      <c r="T975" s="81"/>
      <c r="U975" s="81"/>
      <c r="V975" s="81"/>
      <c r="W975" s="81"/>
      <c r="X975" s="81"/>
      <c r="Y975" s="81"/>
      <c r="Z975" s="81"/>
    </row>
    <row r="976" spans="1:26" ht="14.25" customHeight="1">
      <c r="A976" s="81"/>
      <c r="B976" s="81"/>
      <c r="C976" s="81"/>
      <c r="D976" s="81"/>
      <c r="E976" s="81"/>
      <c r="F976" s="81"/>
      <c r="G976" s="81"/>
      <c r="H976" s="81"/>
      <c r="I976" s="81"/>
      <c r="J976" s="81"/>
      <c r="K976" s="81"/>
      <c r="L976" s="81"/>
      <c r="M976" s="81"/>
      <c r="N976" s="81"/>
      <c r="O976" s="81"/>
      <c r="P976" s="81"/>
      <c r="Q976" s="81"/>
      <c r="R976" s="81"/>
      <c r="S976" s="81"/>
      <c r="T976" s="81"/>
      <c r="U976" s="81"/>
      <c r="V976" s="81"/>
      <c r="W976" s="81"/>
      <c r="X976" s="81"/>
      <c r="Y976" s="81"/>
      <c r="Z976" s="81"/>
    </row>
    <row r="977" spans="1:26" ht="14.25" customHeight="1">
      <c r="A977" s="81"/>
      <c r="B977" s="81"/>
      <c r="C977" s="81"/>
      <c r="D977" s="81"/>
      <c r="E977" s="81"/>
      <c r="F977" s="81"/>
      <c r="G977" s="81"/>
      <c r="H977" s="81"/>
      <c r="I977" s="81"/>
      <c r="J977" s="81"/>
      <c r="K977" s="81"/>
      <c r="L977" s="81"/>
      <c r="M977" s="81"/>
      <c r="N977" s="81"/>
      <c r="O977" s="81"/>
      <c r="P977" s="81"/>
      <c r="Q977" s="81"/>
      <c r="R977" s="81"/>
      <c r="S977" s="81"/>
      <c r="T977" s="81"/>
      <c r="U977" s="81"/>
      <c r="V977" s="81"/>
      <c r="W977" s="81"/>
      <c r="X977" s="81"/>
      <c r="Y977" s="81"/>
      <c r="Z977" s="81"/>
    </row>
    <row r="978" spans="1:26" ht="14.25" customHeight="1">
      <c r="A978" s="81"/>
      <c r="B978" s="81"/>
      <c r="C978" s="81"/>
      <c r="D978" s="81"/>
      <c r="E978" s="81"/>
      <c r="F978" s="81"/>
      <c r="G978" s="81"/>
      <c r="H978" s="81"/>
      <c r="I978" s="81"/>
      <c r="J978" s="81"/>
      <c r="K978" s="81"/>
      <c r="L978" s="81"/>
      <c r="M978" s="81"/>
      <c r="N978" s="81"/>
      <c r="O978" s="81"/>
      <c r="P978" s="81"/>
      <c r="Q978" s="81"/>
      <c r="R978" s="81"/>
      <c r="S978" s="81"/>
      <c r="T978" s="81"/>
      <c r="U978" s="81"/>
      <c r="V978" s="81"/>
      <c r="W978" s="81"/>
      <c r="X978" s="81"/>
      <c r="Y978" s="81"/>
      <c r="Z978" s="81"/>
    </row>
    <row r="979" spans="1:26" ht="14.25" customHeight="1">
      <c r="A979" s="81"/>
      <c r="B979" s="81"/>
      <c r="C979" s="81"/>
      <c r="D979" s="81"/>
      <c r="E979" s="81"/>
      <c r="F979" s="81"/>
      <c r="G979" s="81"/>
      <c r="H979" s="81"/>
      <c r="I979" s="81"/>
      <c r="J979" s="81"/>
      <c r="K979" s="81"/>
      <c r="L979" s="81"/>
      <c r="M979" s="81"/>
      <c r="N979" s="81"/>
      <c r="O979" s="81"/>
      <c r="P979" s="81"/>
      <c r="Q979" s="81"/>
      <c r="R979" s="81"/>
      <c r="S979" s="81"/>
      <c r="T979" s="81"/>
      <c r="U979" s="81"/>
      <c r="V979" s="81"/>
      <c r="W979" s="81"/>
      <c r="X979" s="81"/>
      <c r="Y979" s="81"/>
      <c r="Z979" s="81"/>
    </row>
    <row r="980" spans="1:26" ht="14.25" customHeight="1">
      <c r="A980" s="81"/>
      <c r="B980" s="81"/>
      <c r="C980" s="81"/>
      <c r="D980" s="81"/>
      <c r="E980" s="81"/>
      <c r="F980" s="81"/>
      <c r="G980" s="81"/>
      <c r="H980" s="81"/>
      <c r="I980" s="81"/>
      <c r="J980" s="81"/>
      <c r="K980" s="81"/>
      <c r="L980" s="81"/>
      <c r="M980" s="81"/>
      <c r="N980" s="81"/>
      <c r="O980" s="81"/>
      <c r="P980" s="81"/>
      <c r="Q980" s="81"/>
      <c r="R980" s="81"/>
      <c r="S980" s="81"/>
      <c r="T980" s="81"/>
      <c r="U980" s="81"/>
      <c r="V980" s="81"/>
      <c r="W980" s="81"/>
      <c r="X980" s="81"/>
      <c r="Y980" s="81"/>
      <c r="Z980" s="81"/>
    </row>
    <row r="981" spans="1:26" ht="14.25" customHeight="1">
      <c r="A981" s="81"/>
      <c r="B981" s="81"/>
      <c r="C981" s="81"/>
      <c r="D981" s="81"/>
      <c r="E981" s="81"/>
      <c r="F981" s="81"/>
      <c r="G981" s="81"/>
      <c r="H981" s="81"/>
      <c r="I981" s="81"/>
      <c r="J981" s="81"/>
      <c r="K981" s="81"/>
      <c r="L981" s="81"/>
      <c r="M981" s="81"/>
      <c r="N981" s="81"/>
      <c r="O981" s="81"/>
      <c r="P981" s="81"/>
      <c r="Q981" s="81"/>
      <c r="R981" s="81"/>
      <c r="S981" s="81"/>
      <c r="T981" s="81"/>
      <c r="U981" s="81"/>
      <c r="V981" s="81"/>
      <c r="W981" s="81"/>
      <c r="X981" s="81"/>
      <c r="Y981" s="81"/>
      <c r="Z981" s="81"/>
    </row>
    <row r="982" spans="1:26" ht="14.25" customHeight="1">
      <c r="A982" s="81"/>
      <c r="B982" s="81"/>
      <c r="C982" s="81"/>
      <c r="D982" s="81"/>
      <c r="E982" s="81"/>
      <c r="F982" s="81"/>
      <c r="G982" s="81"/>
      <c r="H982" s="81"/>
      <c r="I982" s="81"/>
      <c r="J982" s="81"/>
      <c r="K982" s="81"/>
      <c r="L982" s="81"/>
      <c r="M982" s="81"/>
      <c r="N982" s="81"/>
      <c r="O982" s="81"/>
      <c r="P982" s="81"/>
      <c r="Q982" s="81"/>
      <c r="R982" s="81"/>
      <c r="S982" s="81"/>
      <c r="T982" s="81"/>
      <c r="U982" s="81"/>
      <c r="V982" s="81"/>
      <c r="W982" s="81"/>
      <c r="X982" s="81"/>
      <c r="Y982" s="81"/>
      <c r="Z982" s="81"/>
    </row>
    <row r="983" spans="1:26" ht="14.25" customHeight="1">
      <c r="A983" s="81"/>
      <c r="B983" s="81"/>
      <c r="C983" s="81"/>
      <c r="D983" s="81"/>
      <c r="E983" s="81"/>
      <c r="F983" s="81"/>
      <c r="G983" s="81"/>
      <c r="H983" s="81"/>
      <c r="I983" s="81"/>
      <c r="J983" s="81"/>
      <c r="K983" s="81"/>
      <c r="L983" s="81"/>
      <c r="M983" s="81"/>
      <c r="N983" s="81"/>
      <c r="O983" s="81"/>
      <c r="P983" s="81"/>
      <c r="Q983" s="81"/>
      <c r="R983" s="81"/>
      <c r="S983" s="81"/>
      <c r="T983" s="81"/>
      <c r="U983" s="81"/>
      <c r="V983" s="81"/>
      <c r="W983" s="81"/>
      <c r="X983" s="81"/>
      <c r="Y983" s="81"/>
      <c r="Z983" s="81"/>
    </row>
    <row r="984" spans="1:26" ht="14.25" customHeight="1">
      <c r="A984" s="81"/>
      <c r="B984" s="81"/>
      <c r="C984" s="81"/>
      <c r="D984" s="81"/>
      <c r="E984" s="81"/>
      <c r="F984" s="81"/>
      <c r="G984" s="81"/>
      <c r="H984" s="81"/>
      <c r="I984" s="81"/>
      <c r="J984" s="81"/>
      <c r="K984" s="81"/>
      <c r="L984" s="81"/>
      <c r="M984" s="81"/>
      <c r="N984" s="81"/>
      <c r="O984" s="81"/>
      <c r="P984" s="81"/>
      <c r="Q984" s="81"/>
      <c r="R984" s="81"/>
      <c r="S984" s="81"/>
      <c r="T984" s="81"/>
      <c r="U984" s="81"/>
      <c r="V984" s="81"/>
      <c r="W984" s="81"/>
      <c r="X984" s="81"/>
      <c r="Y984" s="81"/>
      <c r="Z984" s="81"/>
    </row>
    <row r="985" spans="1:26" ht="14.25" customHeight="1">
      <c r="A985" s="81"/>
      <c r="B985" s="81"/>
      <c r="C985" s="81"/>
      <c r="D985" s="81"/>
      <c r="E985" s="81"/>
      <c r="F985" s="81"/>
      <c r="G985" s="81"/>
      <c r="H985" s="81"/>
      <c r="I985" s="81"/>
      <c r="J985" s="81"/>
      <c r="K985" s="81"/>
      <c r="L985" s="81"/>
      <c r="M985" s="81"/>
      <c r="N985" s="81"/>
      <c r="O985" s="81"/>
      <c r="P985" s="81"/>
      <c r="Q985" s="81"/>
      <c r="R985" s="81"/>
      <c r="S985" s="81"/>
      <c r="T985" s="81"/>
      <c r="U985" s="81"/>
      <c r="V985" s="81"/>
      <c r="W985" s="81"/>
      <c r="X985" s="81"/>
      <c r="Y985" s="81"/>
      <c r="Z985" s="81"/>
    </row>
    <row r="986" spans="1:26" ht="14.25" customHeight="1">
      <c r="A986" s="81"/>
      <c r="B986" s="81"/>
      <c r="C986" s="81"/>
      <c r="D986" s="81"/>
      <c r="E986" s="81"/>
      <c r="F986" s="81"/>
      <c r="G986" s="81"/>
      <c r="H986" s="81"/>
      <c r="I986" s="81"/>
      <c r="J986" s="81"/>
      <c r="K986" s="81"/>
      <c r="L986" s="81"/>
      <c r="M986" s="81"/>
      <c r="N986" s="81"/>
      <c r="O986" s="81"/>
      <c r="P986" s="81"/>
      <c r="Q986" s="81"/>
      <c r="R986" s="81"/>
      <c r="S986" s="81"/>
      <c r="T986" s="81"/>
      <c r="U986" s="81"/>
      <c r="V986" s="81"/>
      <c r="W986" s="81"/>
      <c r="X986" s="81"/>
      <c r="Y986" s="81"/>
      <c r="Z986" s="81"/>
    </row>
    <row r="987" spans="1:26" ht="14.25" customHeight="1">
      <c r="A987" s="81"/>
      <c r="B987" s="81"/>
      <c r="C987" s="81"/>
      <c r="D987" s="81"/>
      <c r="E987" s="81"/>
      <c r="F987" s="81"/>
      <c r="G987" s="81"/>
      <c r="H987" s="81"/>
      <c r="I987" s="81"/>
      <c r="J987" s="81"/>
      <c r="K987" s="81"/>
      <c r="L987" s="81"/>
      <c r="M987" s="81"/>
      <c r="N987" s="81"/>
      <c r="O987" s="81"/>
      <c r="P987" s="81"/>
      <c r="Q987" s="81"/>
      <c r="R987" s="81"/>
      <c r="S987" s="81"/>
      <c r="T987" s="81"/>
      <c r="U987" s="81"/>
      <c r="V987" s="81"/>
      <c r="W987" s="81"/>
      <c r="X987" s="81"/>
      <c r="Y987" s="81"/>
      <c r="Z987" s="81"/>
    </row>
    <row r="988" spans="1:26" ht="14.25" customHeight="1">
      <c r="A988" s="81"/>
      <c r="B988" s="81"/>
      <c r="C988" s="81"/>
      <c r="D988" s="81"/>
      <c r="E988" s="81"/>
      <c r="F988" s="81"/>
      <c r="G988" s="81"/>
      <c r="H988" s="81"/>
      <c r="I988" s="81"/>
      <c r="J988" s="81"/>
      <c r="K988" s="81"/>
      <c r="L988" s="81"/>
      <c r="M988" s="81"/>
      <c r="N988" s="81"/>
      <c r="O988" s="81"/>
      <c r="P988" s="81"/>
      <c r="Q988" s="81"/>
      <c r="R988" s="81"/>
      <c r="S988" s="81"/>
      <c r="T988" s="81"/>
      <c r="U988" s="81"/>
      <c r="V988" s="81"/>
      <c r="W988" s="81"/>
      <c r="X988" s="81"/>
      <c r="Y988" s="81"/>
      <c r="Z988" s="81"/>
    </row>
    <row r="989" spans="1:26" ht="14.25" customHeight="1">
      <c r="A989" s="81"/>
      <c r="B989" s="81"/>
      <c r="C989" s="81"/>
      <c r="D989" s="81"/>
      <c r="E989" s="81"/>
      <c r="F989" s="81"/>
      <c r="G989" s="81"/>
      <c r="H989" s="81"/>
      <c r="I989" s="81"/>
      <c r="J989" s="81"/>
      <c r="K989" s="81"/>
      <c r="L989" s="81"/>
      <c r="M989" s="81"/>
      <c r="N989" s="81"/>
      <c r="O989" s="81"/>
      <c r="P989" s="81"/>
      <c r="Q989" s="81"/>
      <c r="R989" s="81"/>
      <c r="S989" s="81"/>
      <c r="T989" s="81"/>
      <c r="U989" s="81"/>
      <c r="V989" s="81"/>
      <c r="W989" s="81"/>
      <c r="X989" s="81"/>
      <c r="Y989" s="81"/>
      <c r="Z989" s="81"/>
    </row>
    <row r="990" spans="1:26" ht="14.25" customHeight="1">
      <c r="A990" s="81"/>
      <c r="B990" s="81"/>
      <c r="C990" s="81"/>
      <c r="D990" s="81"/>
      <c r="E990" s="81"/>
      <c r="F990" s="81"/>
      <c r="G990" s="81"/>
      <c r="H990" s="81"/>
      <c r="I990" s="81"/>
      <c r="J990" s="81"/>
      <c r="K990" s="81"/>
      <c r="L990" s="81"/>
      <c r="M990" s="81"/>
      <c r="N990" s="81"/>
      <c r="O990" s="81"/>
      <c r="P990" s="81"/>
      <c r="Q990" s="81"/>
      <c r="R990" s="81"/>
      <c r="S990" s="81"/>
      <c r="T990" s="81"/>
      <c r="U990" s="81"/>
      <c r="V990" s="81"/>
      <c r="W990" s="81"/>
      <c r="X990" s="81"/>
      <c r="Y990" s="81"/>
      <c r="Z990" s="81"/>
    </row>
    <row r="991" spans="1:26" ht="14.25" customHeight="1">
      <c r="A991" s="81"/>
      <c r="B991" s="81"/>
      <c r="C991" s="81"/>
      <c r="D991" s="81"/>
      <c r="E991" s="81"/>
      <c r="F991" s="81"/>
      <c r="G991" s="81"/>
      <c r="H991" s="81"/>
      <c r="I991" s="81"/>
      <c r="J991" s="81"/>
      <c r="K991" s="81"/>
      <c r="L991" s="81"/>
      <c r="M991" s="81"/>
      <c r="N991" s="81"/>
      <c r="O991" s="81"/>
      <c r="P991" s="81"/>
      <c r="Q991" s="81"/>
      <c r="R991" s="81"/>
      <c r="S991" s="81"/>
      <c r="T991" s="81"/>
      <c r="U991" s="81"/>
      <c r="V991" s="81"/>
      <c r="W991" s="81"/>
      <c r="X991" s="81"/>
      <c r="Y991" s="81"/>
      <c r="Z991" s="81"/>
    </row>
    <row r="992" spans="1:26" ht="14.25" customHeight="1">
      <c r="A992" s="81"/>
      <c r="B992" s="81"/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</row>
    <row r="993" spans="1:26" ht="14.25" customHeight="1">
      <c r="A993" s="81"/>
      <c r="B993" s="81"/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</row>
    <row r="994" spans="1:26" ht="14.25" customHeight="1">
      <c r="A994" s="81"/>
      <c r="B994" s="81"/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</row>
    <row r="995" spans="1:26" ht="14.25" customHeight="1">
      <c r="A995" s="81"/>
      <c r="B995" s="81"/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</row>
    <row r="996" spans="1:26" ht="14.25" customHeight="1">
      <c r="A996" s="81"/>
      <c r="B996" s="81"/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</row>
    <row r="997" spans="1:26" ht="14.25" customHeight="1">
      <c r="A997" s="81"/>
      <c r="B997" s="81"/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</row>
    <row r="998" spans="1:26" ht="14.25" customHeight="1">
      <c r="A998" s="81"/>
      <c r="B998" s="81"/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</row>
    <row r="999" spans="1:26" ht="14.25" customHeight="1">
      <c r="A999" s="81"/>
      <c r="B999" s="81"/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</row>
    <row r="1000" spans="1:26" ht="14.25" customHeight="1">
      <c r="A1000" s="81"/>
      <c r="B1000" s="81"/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</row>
  </sheetData>
  <mergeCells count="32">
    <mergeCell ref="A57:D57"/>
    <mergeCell ref="A58:D58"/>
    <mergeCell ref="F50:H50"/>
    <mergeCell ref="A51:H51"/>
    <mergeCell ref="A52:H52"/>
    <mergeCell ref="A53:D53"/>
    <mergeCell ref="A54:D54"/>
    <mergeCell ref="A55:H55"/>
    <mergeCell ref="A56:H56"/>
    <mergeCell ref="A50:D50"/>
    <mergeCell ref="A15:C15"/>
    <mergeCell ref="A17:E17"/>
    <mergeCell ref="A46:H46"/>
    <mergeCell ref="A47:H47"/>
    <mergeCell ref="A48:D48"/>
    <mergeCell ref="F48:H48"/>
    <mergeCell ref="F49:H49"/>
    <mergeCell ref="A11:C11"/>
    <mergeCell ref="A12:C12"/>
    <mergeCell ref="A13:C13"/>
    <mergeCell ref="A14:C14"/>
    <mergeCell ref="A49:D49"/>
    <mergeCell ref="A6:C6"/>
    <mergeCell ref="A7:C7"/>
    <mergeCell ref="A8:C8"/>
    <mergeCell ref="A9:C9"/>
    <mergeCell ref="A10:C10"/>
    <mergeCell ref="A1:H1"/>
    <mergeCell ref="A2:C2"/>
    <mergeCell ref="A3:C3"/>
    <mergeCell ref="A4:C4"/>
    <mergeCell ref="A5:C5"/>
  </mergeCells>
  <pageMargins left="0.7" right="0.65166666666666662" top="0.75" bottom="0.75" header="0" footer="0"/>
  <pageSetup paperSize="9" scale="47" orientation="portrait"/>
  <headerFooter>
    <oddFooter>&amp;R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Z1000"/>
  <sheetViews>
    <sheetView workbookViewId="0"/>
  </sheetViews>
  <sheetFormatPr defaultColWidth="14.44140625" defaultRowHeight="15" customHeight="1"/>
  <cols>
    <col min="1" max="3" width="31.6640625" customWidth="1"/>
    <col min="4" max="4" width="45.109375" customWidth="1"/>
    <col min="5" max="5" width="31.6640625" customWidth="1"/>
    <col min="6" max="6" width="45.109375" customWidth="1"/>
    <col min="7" max="7" width="31.6640625" customWidth="1"/>
    <col min="8" max="8" width="42.6640625" customWidth="1"/>
    <col min="9" max="26" width="31.6640625" customWidth="1"/>
  </cols>
  <sheetData>
    <row r="1" spans="1:26" ht="208.5" customHeight="1">
      <c r="A1" s="184" t="s">
        <v>98</v>
      </c>
      <c r="B1" s="185"/>
      <c r="C1" s="185"/>
      <c r="D1" s="185"/>
      <c r="E1" s="185"/>
      <c r="F1" s="185"/>
      <c r="G1" s="185"/>
      <c r="H1" s="179"/>
    </row>
    <row r="2" spans="1:26" ht="42.75" customHeight="1">
      <c r="A2" s="186" t="s">
        <v>99</v>
      </c>
      <c r="B2" s="179"/>
      <c r="C2" s="187" t="s">
        <v>100</v>
      </c>
      <c r="D2" s="179"/>
      <c r="E2" s="187" t="s">
        <v>100</v>
      </c>
      <c r="F2" s="179"/>
      <c r="G2" s="186" t="s">
        <v>101</v>
      </c>
      <c r="H2" s="179"/>
    </row>
    <row r="3" spans="1:26" ht="306.75" customHeight="1">
      <c r="A3" s="174" t="s">
        <v>102</v>
      </c>
      <c r="B3" s="175"/>
      <c r="C3" s="182"/>
      <c r="D3" s="179"/>
      <c r="E3" s="182"/>
      <c r="F3" s="179"/>
      <c r="G3" s="183"/>
      <c r="H3" s="179"/>
    </row>
    <row r="4" spans="1:26" ht="195.75" customHeight="1">
      <c r="A4" s="176"/>
      <c r="B4" s="177"/>
      <c r="C4" s="188" t="s">
        <v>103</v>
      </c>
      <c r="D4" s="179"/>
      <c r="E4" s="188" t="s">
        <v>104</v>
      </c>
      <c r="F4" s="179"/>
      <c r="G4" s="188" t="s">
        <v>105</v>
      </c>
      <c r="H4" s="179"/>
    </row>
    <row r="5" spans="1:26" ht="306.75" customHeight="1">
      <c r="A5" s="190" t="s">
        <v>106</v>
      </c>
      <c r="B5" s="175"/>
      <c r="C5" s="125"/>
      <c r="D5" s="125"/>
      <c r="E5" s="125"/>
      <c r="F5" s="125"/>
      <c r="G5" s="126"/>
      <c r="H5" s="127"/>
    </row>
    <row r="6" spans="1:26" ht="122.25" customHeight="1">
      <c r="A6" s="176"/>
      <c r="B6" s="177"/>
      <c r="C6" s="191" t="s">
        <v>107</v>
      </c>
      <c r="D6" s="179"/>
      <c r="E6" s="191" t="s">
        <v>108</v>
      </c>
      <c r="F6" s="179"/>
      <c r="G6" s="191" t="s">
        <v>109</v>
      </c>
      <c r="H6" s="179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8"/>
      <c r="X6" s="128"/>
      <c r="Y6" s="128"/>
      <c r="Z6" s="128"/>
    </row>
    <row r="7" spans="1:26" ht="306.75" customHeight="1">
      <c r="A7" s="174" t="s">
        <v>110</v>
      </c>
      <c r="B7" s="175"/>
      <c r="C7" s="126"/>
      <c r="D7" s="127"/>
      <c r="E7" s="126"/>
      <c r="F7" s="127"/>
      <c r="G7" s="126"/>
      <c r="H7" s="127"/>
    </row>
    <row r="8" spans="1:26" ht="62.25" customHeight="1">
      <c r="A8" s="176"/>
      <c r="B8" s="177"/>
      <c r="C8" s="189" t="s">
        <v>111</v>
      </c>
      <c r="D8" s="179"/>
      <c r="E8" s="189" t="s">
        <v>111</v>
      </c>
      <c r="F8" s="179"/>
      <c r="G8" s="189" t="s">
        <v>112</v>
      </c>
      <c r="H8" s="179"/>
    </row>
    <row r="9" spans="1:26" ht="68.25" customHeight="1">
      <c r="A9" s="178" t="s">
        <v>113</v>
      </c>
      <c r="B9" s="179"/>
      <c r="C9" s="178" t="s">
        <v>114</v>
      </c>
      <c r="D9" s="179"/>
      <c r="E9" s="178" t="s">
        <v>114</v>
      </c>
      <c r="F9" s="179"/>
      <c r="G9" s="178" t="s">
        <v>115</v>
      </c>
      <c r="H9" s="179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</row>
    <row r="10" spans="1:26" ht="306.75" customHeight="1">
      <c r="A10" s="174" t="s">
        <v>116</v>
      </c>
      <c r="B10" s="175"/>
      <c r="C10" s="126"/>
      <c r="D10" s="127"/>
      <c r="E10" s="126"/>
      <c r="F10" s="127"/>
      <c r="G10" s="126"/>
      <c r="H10" s="127"/>
    </row>
    <row r="11" spans="1:26" ht="24" customHeight="1">
      <c r="A11" s="176"/>
      <c r="B11" s="177"/>
      <c r="C11" s="180" t="s">
        <v>117</v>
      </c>
      <c r="D11" s="179"/>
      <c r="E11" s="180" t="s">
        <v>117</v>
      </c>
      <c r="F11" s="179"/>
      <c r="G11" s="180" t="s">
        <v>118</v>
      </c>
      <c r="H11" s="17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</row>
    <row r="12" spans="1:26" ht="59.25" customHeight="1">
      <c r="A12" s="181" t="s">
        <v>119</v>
      </c>
      <c r="B12" s="179"/>
      <c r="C12" s="180" t="s">
        <v>120</v>
      </c>
      <c r="D12" s="179"/>
      <c r="E12" s="180" t="s">
        <v>120</v>
      </c>
      <c r="F12" s="179"/>
      <c r="G12" s="181" t="s">
        <v>121</v>
      </c>
      <c r="H12" s="179"/>
    </row>
    <row r="13" spans="1:26" ht="67.5" customHeight="1">
      <c r="A13" s="181" t="s">
        <v>122</v>
      </c>
      <c r="B13" s="179"/>
      <c r="C13" s="181" t="s">
        <v>123</v>
      </c>
      <c r="D13" s="179"/>
      <c r="E13" s="181" t="s">
        <v>123</v>
      </c>
      <c r="F13" s="179"/>
      <c r="G13" s="181" t="s">
        <v>124</v>
      </c>
      <c r="H13" s="179"/>
    </row>
    <row r="14" spans="1:26" ht="306.75" customHeight="1">
      <c r="A14" s="181" t="s">
        <v>125</v>
      </c>
      <c r="B14" s="179"/>
      <c r="C14" s="182"/>
      <c r="D14" s="179"/>
      <c r="E14" s="183"/>
      <c r="F14" s="179"/>
      <c r="G14" s="183"/>
      <c r="H14" s="179"/>
    </row>
    <row r="15" spans="1:26" ht="49.5" customHeight="1">
      <c r="A15" s="181" t="s">
        <v>126</v>
      </c>
      <c r="B15" s="179"/>
      <c r="C15" s="181" t="s">
        <v>127</v>
      </c>
      <c r="D15" s="179"/>
      <c r="E15" s="181" t="s">
        <v>127</v>
      </c>
      <c r="F15" s="179"/>
      <c r="G15" s="181" t="s">
        <v>121</v>
      </c>
      <c r="H15" s="179"/>
    </row>
    <row r="16" spans="1:26" ht="208.5" customHeight="1">
      <c r="A16" s="129"/>
      <c r="B16" s="129"/>
    </row>
    <row r="17" spans="1:2" ht="208.5" customHeight="1">
      <c r="A17" s="129"/>
      <c r="B17" s="129"/>
    </row>
    <row r="18" spans="1:2" ht="208.5" customHeight="1">
      <c r="A18" s="129"/>
      <c r="B18" s="129"/>
    </row>
    <row r="19" spans="1:2" ht="208.5" customHeight="1">
      <c r="A19" s="129"/>
      <c r="B19" s="129"/>
    </row>
    <row r="20" spans="1:2" ht="208.5" customHeight="1">
      <c r="A20" s="129"/>
      <c r="B20" s="129"/>
    </row>
    <row r="21" spans="1:2" ht="208.5" customHeight="1">
      <c r="A21" s="129"/>
      <c r="B21" s="129"/>
    </row>
    <row r="22" spans="1:2" ht="208.5" customHeight="1">
      <c r="A22" s="129"/>
      <c r="B22" s="129"/>
    </row>
    <row r="23" spans="1:2" ht="208.5" customHeight="1">
      <c r="A23" s="129"/>
      <c r="B23" s="129"/>
    </row>
    <row r="24" spans="1:2" ht="208.5" customHeight="1">
      <c r="A24" s="129"/>
      <c r="B24" s="129"/>
    </row>
    <row r="25" spans="1:2" ht="208.5" customHeight="1">
      <c r="A25" s="129"/>
      <c r="B25" s="129"/>
    </row>
    <row r="26" spans="1:2" ht="208.5" customHeight="1">
      <c r="A26" s="129"/>
      <c r="B26" s="129"/>
    </row>
    <row r="27" spans="1:2" ht="208.5" customHeight="1">
      <c r="A27" s="129"/>
      <c r="B27" s="129"/>
    </row>
    <row r="28" spans="1:2" ht="208.5" customHeight="1">
      <c r="A28" s="129"/>
      <c r="B28" s="129"/>
    </row>
    <row r="29" spans="1:2" ht="208.5" customHeight="1">
      <c r="A29" s="129"/>
      <c r="B29" s="129"/>
    </row>
    <row r="30" spans="1:2" ht="208.5" customHeight="1">
      <c r="A30" s="129"/>
      <c r="B30" s="129"/>
    </row>
    <row r="31" spans="1:2" ht="208.5" customHeight="1">
      <c r="A31" s="129"/>
      <c r="B31" s="129"/>
    </row>
    <row r="32" spans="1:2" ht="208.5" customHeight="1">
      <c r="A32" s="129"/>
      <c r="B32" s="129"/>
    </row>
    <row r="33" spans="1:2" ht="208.5" customHeight="1">
      <c r="A33" s="129"/>
      <c r="B33" s="129"/>
    </row>
    <row r="34" spans="1:2" ht="208.5" customHeight="1">
      <c r="A34" s="129"/>
      <c r="B34" s="129"/>
    </row>
    <row r="35" spans="1:2" ht="208.5" customHeight="1">
      <c r="A35" s="129"/>
      <c r="B35" s="129"/>
    </row>
    <row r="36" spans="1:2" ht="208.5" customHeight="1">
      <c r="A36" s="129"/>
      <c r="B36" s="129"/>
    </row>
    <row r="37" spans="1:2" ht="208.5" customHeight="1">
      <c r="A37" s="129"/>
      <c r="B37" s="129"/>
    </row>
    <row r="38" spans="1:2" ht="208.5" customHeight="1">
      <c r="A38" s="129"/>
      <c r="B38" s="129"/>
    </row>
    <row r="39" spans="1:2" ht="208.5" customHeight="1">
      <c r="A39" s="129"/>
      <c r="B39" s="129"/>
    </row>
    <row r="40" spans="1:2" ht="208.5" customHeight="1">
      <c r="A40" s="129"/>
      <c r="B40" s="129"/>
    </row>
    <row r="41" spans="1:2" ht="208.5" customHeight="1">
      <c r="A41" s="129"/>
      <c r="B41" s="129"/>
    </row>
    <row r="42" spans="1:2" ht="208.5" customHeight="1">
      <c r="A42" s="129"/>
      <c r="B42" s="129"/>
    </row>
    <row r="43" spans="1:2" ht="208.5" customHeight="1">
      <c r="A43" s="129"/>
      <c r="B43" s="129"/>
    </row>
    <row r="44" spans="1:2" ht="208.5" customHeight="1">
      <c r="A44" s="129"/>
      <c r="B44" s="129"/>
    </row>
    <row r="45" spans="1:2" ht="208.5" customHeight="1">
      <c r="A45" s="129"/>
      <c r="B45" s="129"/>
    </row>
    <row r="46" spans="1:2" ht="208.5" customHeight="1">
      <c r="A46" s="129"/>
      <c r="B46" s="129"/>
    </row>
    <row r="47" spans="1:2" ht="208.5" customHeight="1">
      <c r="A47" s="129"/>
      <c r="B47" s="129"/>
    </row>
    <row r="48" spans="1:2" ht="208.5" customHeight="1">
      <c r="A48" s="129"/>
      <c r="B48" s="129"/>
    </row>
    <row r="49" spans="1:2" ht="208.5" customHeight="1">
      <c r="A49" s="129"/>
      <c r="B49" s="129"/>
    </row>
    <row r="50" spans="1:2" ht="208.5" customHeight="1">
      <c r="A50" s="129"/>
      <c r="B50" s="129"/>
    </row>
    <row r="51" spans="1:2" ht="208.5" customHeight="1">
      <c r="A51" s="129"/>
      <c r="B51" s="129"/>
    </row>
    <row r="52" spans="1:2" ht="208.5" customHeight="1">
      <c r="A52" s="129"/>
      <c r="B52" s="129"/>
    </row>
    <row r="53" spans="1:2" ht="208.5" customHeight="1">
      <c r="A53" s="129"/>
      <c r="B53" s="129"/>
    </row>
    <row r="54" spans="1:2" ht="208.5" customHeight="1">
      <c r="A54" s="129"/>
      <c r="B54" s="129"/>
    </row>
    <row r="55" spans="1:2" ht="208.5" customHeight="1">
      <c r="A55" s="129"/>
      <c r="B55" s="129"/>
    </row>
    <row r="56" spans="1:2" ht="208.5" customHeight="1">
      <c r="A56" s="129"/>
      <c r="B56" s="129"/>
    </row>
    <row r="57" spans="1:2" ht="208.5" customHeight="1">
      <c r="A57" s="129"/>
      <c r="B57" s="129"/>
    </row>
    <row r="58" spans="1:2" ht="208.5" customHeight="1">
      <c r="A58" s="129"/>
      <c r="B58" s="129"/>
    </row>
    <row r="59" spans="1:2" ht="208.5" customHeight="1">
      <c r="A59" s="129"/>
      <c r="B59" s="129"/>
    </row>
    <row r="60" spans="1:2" ht="208.5" customHeight="1">
      <c r="A60" s="129"/>
      <c r="B60" s="129"/>
    </row>
    <row r="61" spans="1:2" ht="208.5" customHeight="1">
      <c r="A61" s="129"/>
      <c r="B61" s="129"/>
    </row>
    <row r="62" spans="1:2" ht="208.5" customHeight="1">
      <c r="A62" s="129"/>
      <c r="B62" s="129"/>
    </row>
    <row r="63" spans="1:2" ht="208.5" customHeight="1">
      <c r="A63" s="129"/>
      <c r="B63" s="129"/>
    </row>
    <row r="64" spans="1:2" ht="208.5" customHeight="1">
      <c r="A64" s="129"/>
      <c r="B64" s="129"/>
    </row>
    <row r="65" spans="1:2" ht="208.5" customHeight="1">
      <c r="A65" s="129"/>
      <c r="B65" s="129"/>
    </row>
    <row r="66" spans="1:2" ht="208.5" customHeight="1">
      <c r="A66" s="129"/>
      <c r="B66" s="129"/>
    </row>
    <row r="67" spans="1:2" ht="208.5" customHeight="1">
      <c r="A67" s="129"/>
      <c r="B67" s="129"/>
    </row>
    <row r="68" spans="1:2" ht="208.5" customHeight="1">
      <c r="A68" s="129"/>
      <c r="B68" s="129"/>
    </row>
    <row r="69" spans="1:2" ht="208.5" customHeight="1">
      <c r="A69" s="129"/>
      <c r="B69" s="129"/>
    </row>
    <row r="70" spans="1:2" ht="208.5" customHeight="1">
      <c r="A70" s="129"/>
      <c r="B70" s="129"/>
    </row>
    <row r="71" spans="1:2" ht="208.5" customHeight="1">
      <c r="A71" s="129"/>
      <c r="B71" s="129"/>
    </row>
    <row r="72" spans="1:2" ht="208.5" customHeight="1">
      <c r="A72" s="129"/>
      <c r="B72" s="129"/>
    </row>
    <row r="73" spans="1:2" ht="208.5" customHeight="1">
      <c r="A73" s="129"/>
      <c r="B73" s="129"/>
    </row>
    <row r="74" spans="1:2" ht="208.5" customHeight="1">
      <c r="A74" s="129"/>
      <c r="B74" s="129"/>
    </row>
    <row r="75" spans="1:2" ht="208.5" customHeight="1">
      <c r="A75" s="129"/>
      <c r="B75" s="129"/>
    </row>
    <row r="76" spans="1:2" ht="208.5" customHeight="1">
      <c r="A76" s="129"/>
      <c r="B76" s="129"/>
    </row>
    <row r="77" spans="1:2" ht="208.5" customHeight="1">
      <c r="A77" s="129"/>
      <c r="B77" s="129"/>
    </row>
    <row r="78" spans="1:2" ht="208.5" customHeight="1">
      <c r="A78" s="129"/>
      <c r="B78" s="129"/>
    </row>
    <row r="79" spans="1:2" ht="208.5" customHeight="1">
      <c r="A79" s="129"/>
      <c r="B79" s="129"/>
    </row>
    <row r="80" spans="1:2" ht="208.5" customHeight="1">
      <c r="A80" s="129"/>
      <c r="B80" s="129"/>
    </row>
    <row r="81" spans="1:2" ht="208.5" customHeight="1">
      <c r="A81" s="129"/>
      <c r="B81" s="129"/>
    </row>
    <row r="82" spans="1:2" ht="208.5" customHeight="1">
      <c r="A82" s="129"/>
      <c r="B82" s="129"/>
    </row>
    <row r="83" spans="1:2" ht="208.5" customHeight="1">
      <c r="A83" s="129"/>
      <c r="B83" s="129"/>
    </row>
    <row r="84" spans="1:2" ht="208.5" customHeight="1">
      <c r="A84" s="129"/>
      <c r="B84" s="129"/>
    </row>
    <row r="85" spans="1:2" ht="208.5" customHeight="1">
      <c r="A85" s="129"/>
      <c r="B85" s="129"/>
    </row>
    <row r="86" spans="1:2" ht="208.5" customHeight="1">
      <c r="A86" s="129"/>
      <c r="B86" s="129"/>
    </row>
    <row r="87" spans="1:2" ht="208.5" customHeight="1">
      <c r="A87" s="129"/>
      <c r="B87" s="129"/>
    </row>
    <row r="88" spans="1:2" ht="208.5" customHeight="1">
      <c r="A88" s="129"/>
      <c r="B88" s="129"/>
    </row>
    <row r="89" spans="1:2" ht="208.5" customHeight="1">
      <c r="A89" s="129"/>
      <c r="B89" s="129"/>
    </row>
    <row r="90" spans="1:2" ht="208.5" customHeight="1">
      <c r="A90" s="129"/>
      <c r="B90" s="129"/>
    </row>
    <row r="91" spans="1:2" ht="208.5" customHeight="1">
      <c r="A91" s="129"/>
      <c r="B91" s="129"/>
    </row>
    <row r="92" spans="1:2" ht="208.5" customHeight="1">
      <c r="A92" s="129"/>
      <c r="B92" s="129"/>
    </row>
    <row r="93" spans="1:2" ht="208.5" customHeight="1">
      <c r="A93" s="129"/>
      <c r="B93" s="129"/>
    </row>
    <row r="94" spans="1:2" ht="208.5" customHeight="1">
      <c r="A94" s="129"/>
      <c r="B94" s="129"/>
    </row>
    <row r="95" spans="1:2" ht="208.5" customHeight="1">
      <c r="A95" s="129"/>
      <c r="B95" s="129"/>
    </row>
    <row r="96" spans="1:2" ht="208.5" customHeight="1">
      <c r="A96" s="129"/>
      <c r="B96" s="129"/>
    </row>
    <row r="97" spans="1:2" ht="208.5" customHeight="1">
      <c r="A97" s="129"/>
      <c r="B97" s="129"/>
    </row>
    <row r="98" spans="1:2" ht="208.5" customHeight="1">
      <c r="A98" s="129"/>
      <c r="B98" s="129"/>
    </row>
    <row r="99" spans="1:2" ht="208.5" customHeight="1">
      <c r="A99" s="129"/>
      <c r="B99" s="129"/>
    </row>
    <row r="100" spans="1:2" ht="208.5" customHeight="1">
      <c r="A100" s="129"/>
      <c r="B100" s="129"/>
    </row>
    <row r="101" spans="1:2" ht="208.5" customHeight="1">
      <c r="A101" s="129"/>
      <c r="B101" s="129"/>
    </row>
    <row r="102" spans="1:2" ht="208.5" customHeight="1">
      <c r="A102" s="129"/>
      <c r="B102" s="129"/>
    </row>
    <row r="103" spans="1:2" ht="208.5" customHeight="1">
      <c r="A103" s="129"/>
      <c r="B103" s="129"/>
    </row>
    <row r="104" spans="1:2" ht="208.5" customHeight="1">
      <c r="A104" s="129"/>
      <c r="B104" s="129"/>
    </row>
    <row r="105" spans="1:2" ht="208.5" customHeight="1">
      <c r="A105" s="129"/>
      <c r="B105" s="129"/>
    </row>
    <row r="106" spans="1:2" ht="208.5" customHeight="1">
      <c r="A106" s="129"/>
      <c r="B106" s="129"/>
    </row>
    <row r="107" spans="1:2" ht="208.5" customHeight="1">
      <c r="A107" s="129"/>
      <c r="B107" s="129"/>
    </row>
    <row r="108" spans="1:2" ht="208.5" customHeight="1">
      <c r="A108" s="129"/>
      <c r="B108" s="129"/>
    </row>
    <row r="109" spans="1:2" ht="208.5" customHeight="1">
      <c r="A109" s="129"/>
      <c r="B109" s="129"/>
    </row>
    <row r="110" spans="1:2" ht="208.5" customHeight="1">
      <c r="A110" s="129"/>
      <c r="B110" s="129"/>
    </row>
    <row r="111" spans="1:2" ht="208.5" customHeight="1">
      <c r="A111" s="129"/>
      <c r="B111" s="129"/>
    </row>
    <row r="112" spans="1:2" ht="208.5" customHeight="1">
      <c r="A112" s="129"/>
      <c r="B112" s="129"/>
    </row>
    <row r="113" spans="1:2" ht="208.5" customHeight="1">
      <c r="A113" s="129"/>
      <c r="B113" s="129"/>
    </row>
    <row r="114" spans="1:2" ht="208.5" customHeight="1">
      <c r="A114" s="129"/>
      <c r="B114" s="129"/>
    </row>
    <row r="115" spans="1:2" ht="208.5" customHeight="1">
      <c r="A115" s="129"/>
      <c r="B115" s="129"/>
    </row>
    <row r="116" spans="1:2" ht="208.5" customHeight="1">
      <c r="A116" s="129"/>
      <c r="B116" s="129"/>
    </row>
    <row r="117" spans="1:2" ht="208.5" customHeight="1">
      <c r="A117" s="129"/>
      <c r="B117" s="129"/>
    </row>
    <row r="118" spans="1:2" ht="208.5" customHeight="1">
      <c r="A118" s="129"/>
      <c r="B118" s="129"/>
    </row>
    <row r="119" spans="1:2" ht="208.5" customHeight="1">
      <c r="A119" s="129"/>
      <c r="B119" s="129"/>
    </row>
    <row r="120" spans="1:2" ht="208.5" customHeight="1">
      <c r="A120" s="129"/>
      <c r="B120" s="129"/>
    </row>
    <row r="121" spans="1:2" ht="208.5" customHeight="1">
      <c r="A121" s="129"/>
      <c r="B121" s="129"/>
    </row>
    <row r="122" spans="1:2" ht="208.5" customHeight="1">
      <c r="A122" s="129"/>
      <c r="B122" s="129"/>
    </row>
    <row r="123" spans="1:2" ht="208.5" customHeight="1">
      <c r="A123" s="129"/>
      <c r="B123" s="129"/>
    </row>
    <row r="124" spans="1:2" ht="208.5" customHeight="1">
      <c r="A124" s="129"/>
      <c r="B124" s="129"/>
    </row>
    <row r="125" spans="1:2" ht="208.5" customHeight="1">
      <c r="A125" s="129"/>
      <c r="B125" s="129"/>
    </row>
    <row r="126" spans="1:2" ht="208.5" customHeight="1">
      <c r="A126" s="129"/>
      <c r="B126" s="129"/>
    </row>
    <row r="127" spans="1:2" ht="208.5" customHeight="1">
      <c r="A127" s="129"/>
      <c r="B127" s="129"/>
    </row>
    <row r="128" spans="1:2" ht="208.5" customHeight="1">
      <c r="A128" s="129"/>
      <c r="B128" s="129"/>
    </row>
    <row r="129" spans="1:2" ht="208.5" customHeight="1">
      <c r="A129" s="129"/>
      <c r="B129" s="129"/>
    </row>
    <row r="130" spans="1:2" ht="208.5" customHeight="1">
      <c r="A130" s="129"/>
      <c r="B130" s="129"/>
    </row>
    <row r="131" spans="1:2" ht="208.5" customHeight="1">
      <c r="A131" s="129"/>
      <c r="B131" s="129"/>
    </row>
    <row r="132" spans="1:2" ht="208.5" customHeight="1">
      <c r="A132" s="129"/>
      <c r="B132" s="129"/>
    </row>
    <row r="133" spans="1:2" ht="208.5" customHeight="1">
      <c r="A133" s="129"/>
      <c r="B133" s="129"/>
    </row>
    <row r="134" spans="1:2" ht="208.5" customHeight="1">
      <c r="A134" s="129"/>
      <c r="B134" s="129"/>
    </row>
    <row r="135" spans="1:2" ht="208.5" customHeight="1">
      <c r="A135" s="129"/>
      <c r="B135" s="129"/>
    </row>
    <row r="136" spans="1:2" ht="208.5" customHeight="1">
      <c r="A136" s="129"/>
      <c r="B136" s="129"/>
    </row>
    <row r="137" spans="1:2" ht="208.5" customHeight="1">
      <c r="A137" s="129"/>
      <c r="B137" s="129"/>
    </row>
    <row r="138" spans="1:2" ht="208.5" customHeight="1">
      <c r="A138" s="129"/>
      <c r="B138" s="129"/>
    </row>
    <row r="139" spans="1:2" ht="208.5" customHeight="1">
      <c r="A139" s="129"/>
      <c r="B139" s="129"/>
    </row>
    <row r="140" spans="1:2" ht="208.5" customHeight="1">
      <c r="A140" s="129"/>
      <c r="B140" s="129"/>
    </row>
    <row r="141" spans="1:2" ht="208.5" customHeight="1">
      <c r="A141" s="129"/>
      <c r="B141" s="129"/>
    </row>
    <row r="142" spans="1:2" ht="208.5" customHeight="1">
      <c r="A142" s="129"/>
      <c r="B142" s="129"/>
    </row>
    <row r="143" spans="1:2" ht="208.5" customHeight="1">
      <c r="A143" s="129"/>
      <c r="B143" s="129"/>
    </row>
    <row r="144" spans="1:2" ht="208.5" customHeight="1">
      <c r="A144" s="129"/>
      <c r="B144" s="129"/>
    </row>
    <row r="145" spans="1:2" ht="208.5" customHeight="1">
      <c r="A145" s="129"/>
      <c r="B145" s="129"/>
    </row>
    <row r="146" spans="1:2" ht="208.5" customHeight="1">
      <c r="A146" s="129"/>
      <c r="B146" s="129"/>
    </row>
    <row r="147" spans="1:2" ht="208.5" customHeight="1">
      <c r="A147" s="129"/>
      <c r="B147" s="129"/>
    </row>
    <row r="148" spans="1:2" ht="208.5" customHeight="1">
      <c r="A148" s="129"/>
      <c r="B148" s="129"/>
    </row>
    <row r="149" spans="1:2" ht="208.5" customHeight="1">
      <c r="A149" s="129"/>
      <c r="B149" s="129"/>
    </row>
    <row r="150" spans="1:2" ht="208.5" customHeight="1">
      <c r="A150" s="129"/>
      <c r="B150" s="129"/>
    </row>
    <row r="151" spans="1:2" ht="208.5" customHeight="1">
      <c r="A151" s="129"/>
      <c r="B151" s="129"/>
    </row>
    <row r="152" spans="1:2" ht="208.5" customHeight="1">
      <c r="A152" s="129"/>
      <c r="B152" s="129"/>
    </row>
    <row r="153" spans="1:2" ht="208.5" customHeight="1">
      <c r="A153" s="129"/>
      <c r="B153" s="129"/>
    </row>
    <row r="154" spans="1:2" ht="208.5" customHeight="1">
      <c r="A154" s="129"/>
      <c r="B154" s="129"/>
    </row>
    <row r="155" spans="1:2" ht="208.5" customHeight="1">
      <c r="A155" s="129"/>
      <c r="B155" s="129"/>
    </row>
    <row r="156" spans="1:2" ht="208.5" customHeight="1">
      <c r="A156" s="129"/>
      <c r="B156" s="129"/>
    </row>
    <row r="157" spans="1:2" ht="208.5" customHeight="1">
      <c r="A157" s="129"/>
      <c r="B157" s="129"/>
    </row>
    <row r="158" spans="1:2" ht="208.5" customHeight="1">
      <c r="A158" s="129"/>
      <c r="B158" s="129"/>
    </row>
    <row r="159" spans="1:2" ht="208.5" customHeight="1">
      <c r="A159" s="129"/>
      <c r="B159" s="129"/>
    </row>
    <row r="160" spans="1:2" ht="208.5" customHeight="1">
      <c r="A160" s="129"/>
      <c r="B160" s="129"/>
    </row>
    <row r="161" spans="1:2" ht="208.5" customHeight="1">
      <c r="A161" s="129"/>
      <c r="B161" s="129"/>
    </row>
    <row r="162" spans="1:2" ht="208.5" customHeight="1">
      <c r="A162" s="129"/>
      <c r="B162" s="129"/>
    </row>
    <row r="163" spans="1:2" ht="208.5" customHeight="1">
      <c r="A163" s="129"/>
      <c r="B163" s="129"/>
    </row>
    <row r="164" spans="1:2" ht="208.5" customHeight="1">
      <c r="A164" s="129"/>
      <c r="B164" s="129"/>
    </row>
    <row r="165" spans="1:2" ht="208.5" customHeight="1">
      <c r="A165" s="129"/>
      <c r="B165" s="129"/>
    </row>
    <row r="166" spans="1:2" ht="208.5" customHeight="1">
      <c r="A166" s="129"/>
      <c r="B166" s="129"/>
    </row>
    <row r="167" spans="1:2" ht="208.5" customHeight="1">
      <c r="A167" s="129"/>
      <c r="B167" s="129"/>
    </row>
    <row r="168" spans="1:2" ht="208.5" customHeight="1">
      <c r="A168" s="129"/>
      <c r="B168" s="129"/>
    </row>
    <row r="169" spans="1:2" ht="208.5" customHeight="1">
      <c r="A169" s="129"/>
      <c r="B169" s="129"/>
    </row>
    <row r="170" spans="1:2" ht="208.5" customHeight="1">
      <c r="A170" s="129"/>
      <c r="B170" s="129"/>
    </row>
    <row r="171" spans="1:2" ht="208.5" customHeight="1">
      <c r="A171" s="129"/>
      <c r="B171" s="129"/>
    </row>
    <row r="172" spans="1:2" ht="208.5" customHeight="1">
      <c r="A172" s="129"/>
      <c r="B172" s="129"/>
    </row>
    <row r="173" spans="1:2" ht="208.5" customHeight="1">
      <c r="A173" s="129"/>
      <c r="B173" s="129"/>
    </row>
    <row r="174" spans="1:2" ht="208.5" customHeight="1">
      <c r="A174" s="129"/>
      <c r="B174" s="129"/>
    </row>
    <row r="175" spans="1:2" ht="208.5" customHeight="1">
      <c r="A175" s="129"/>
      <c r="B175" s="129"/>
    </row>
    <row r="176" spans="1:2" ht="208.5" customHeight="1">
      <c r="A176" s="129"/>
      <c r="B176" s="129"/>
    </row>
    <row r="177" spans="1:2" ht="208.5" customHeight="1">
      <c r="A177" s="129"/>
      <c r="B177" s="129"/>
    </row>
    <row r="178" spans="1:2" ht="208.5" customHeight="1">
      <c r="A178" s="129"/>
      <c r="B178" s="129"/>
    </row>
    <row r="179" spans="1:2" ht="208.5" customHeight="1">
      <c r="A179" s="129"/>
      <c r="B179" s="129"/>
    </row>
    <row r="180" spans="1:2" ht="208.5" customHeight="1">
      <c r="A180" s="129"/>
      <c r="B180" s="129"/>
    </row>
    <row r="181" spans="1:2" ht="208.5" customHeight="1">
      <c r="A181" s="129"/>
      <c r="B181" s="129"/>
    </row>
    <row r="182" spans="1:2" ht="208.5" customHeight="1">
      <c r="A182" s="129"/>
      <c r="B182" s="129"/>
    </row>
    <row r="183" spans="1:2" ht="208.5" customHeight="1">
      <c r="A183" s="129"/>
      <c r="B183" s="129"/>
    </row>
    <row r="184" spans="1:2" ht="208.5" customHeight="1">
      <c r="A184" s="129"/>
      <c r="B184" s="129"/>
    </row>
    <row r="185" spans="1:2" ht="208.5" customHeight="1">
      <c r="A185" s="129"/>
      <c r="B185" s="129"/>
    </row>
    <row r="186" spans="1:2" ht="208.5" customHeight="1">
      <c r="A186" s="129"/>
      <c r="B186" s="129"/>
    </row>
    <row r="187" spans="1:2" ht="208.5" customHeight="1">
      <c r="A187" s="129"/>
      <c r="B187" s="129"/>
    </row>
    <row r="188" spans="1:2" ht="208.5" customHeight="1">
      <c r="A188" s="129"/>
      <c r="B188" s="129"/>
    </row>
    <row r="189" spans="1:2" ht="208.5" customHeight="1">
      <c r="A189" s="129"/>
      <c r="B189" s="129"/>
    </row>
    <row r="190" spans="1:2" ht="208.5" customHeight="1">
      <c r="A190" s="129"/>
      <c r="B190" s="129"/>
    </row>
    <row r="191" spans="1:2" ht="208.5" customHeight="1">
      <c r="A191" s="129"/>
      <c r="B191" s="129"/>
    </row>
    <row r="192" spans="1:2" ht="208.5" customHeight="1">
      <c r="A192" s="129"/>
      <c r="B192" s="129"/>
    </row>
    <row r="193" spans="1:2" ht="208.5" customHeight="1">
      <c r="A193" s="129"/>
      <c r="B193" s="129"/>
    </row>
    <row r="194" spans="1:2" ht="208.5" customHeight="1">
      <c r="A194" s="129"/>
      <c r="B194" s="129"/>
    </row>
    <row r="195" spans="1:2" ht="208.5" customHeight="1">
      <c r="A195" s="129"/>
      <c r="B195" s="129"/>
    </row>
    <row r="196" spans="1:2" ht="208.5" customHeight="1">
      <c r="A196" s="129"/>
      <c r="B196" s="129"/>
    </row>
    <row r="197" spans="1:2" ht="208.5" customHeight="1">
      <c r="A197" s="129"/>
      <c r="B197" s="129"/>
    </row>
    <row r="198" spans="1:2" ht="208.5" customHeight="1">
      <c r="A198" s="129"/>
      <c r="B198" s="129"/>
    </row>
    <row r="199" spans="1:2" ht="208.5" customHeight="1">
      <c r="A199" s="129"/>
      <c r="B199" s="129"/>
    </row>
    <row r="200" spans="1:2" ht="208.5" customHeight="1">
      <c r="A200" s="129"/>
      <c r="B200" s="129"/>
    </row>
    <row r="201" spans="1:2" ht="208.5" customHeight="1">
      <c r="A201" s="129"/>
      <c r="B201" s="129"/>
    </row>
    <row r="202" spans="1:2" ht="208.5" customHeight="1">
      <c r="A202" s="129"/>
      <c r="B202" s="129"/>
    </row>
    <row r="203" spans="1:2" ht="208.5" customHeight="1">
      <c r="A203" s="129"/>
      <c r="B203" s="129"/>
    </row>
    <row r="204" spans="1:2" ht="208.5" customHeight="1">
      <c r="A204" s="129"/>
      <c r="B204" s="129"/>
    </row>
    <row r="205" spans="1:2" ht="208.5" customHeight="1">
      <c r="A205" s="129"/>
      <c r="B205" s="129"/>
    </row>
    <row r="206" spans="1:2" ht="208.5" customHeight="1">
      <c r="A206" s="129"/>
      <c r="B206" s="129"/>
    </row>
    <row r="207" spans="1:2" ht="208.5" customHeight="1">
      <c r="A207" s="129"/>
      <c r="B207" s="129"/>
    </row>
    <row r="208" spans="1:2" ht="208.5" customHeight="1">
      <c r="A208" s="129"/>
      <c r="B208" s="129"/>
    </row>
    <row r="209" spans="1:2" ht="208.5" customHeight="1">
      <c r="A209" s="129"/>
      <c r="B209" s="129"/>
    </row>
    <row r="210" spans="1:2" ht="208.5" customHeight="1">
      <c r="A210" s="129"/>
      <c r="B210" s="129"/>
    </row>
    <row r="211" spans="1:2" ht="208.5" customHeight="1">
      <c r="A211" s="129"/>
      <c r="B211" s="129"/>
    </row>
    <row r="212" spans="1:2" ht="208.5" customHeight="1">
      <c r="A212" s="129"/>
      <c r="B212" s="129"/>
    </row>
    <row r="213" spans="1:2" ht="208.5" customHeight="1">
      <c r="A213" s="129"/>
      <c r="B213" s="129"/>
    </row>
    <row r="214" spans="1:2" ht="208.5" customHeight="1">
      <c r="A214" s="129"/>
      <c r="B214" s="129"/>
    </row>
    <row r="215" spans="1:2" ht="208.5" customHeight="1">
      <c r="A215" s="129"/>
      <c r="B215" s="129"/>
    </row>
    <row r="216" spans="1:2" ht="208.5" customHeight="1">
      <c r="A216" s="129"/>
      <c r="B216" s="129"/>
    </row>
    <row r="217" spans="1:2" ht="208.5" customHeight="1">
      <c r="A217" s="129"/>
      <c r="B217" s="129"/>
    </row>
    <row r="218" spans="1:2" ht="208.5" customHeight="1">
      <c r="A218" s="129"/>
      <c r="B218" s="129"/>
    </row>
    <row r="219" spans="1:2" ht="208.5" customHeight="1">
      <c r="A219" s="129"/>
      <c r="B219" s="129"/>
    </row>
    <row r="220" spans="1:2" ht="208.5" customHeight="1">
      <c r="A220" s="129"/>
      <c r="B220" s="129"/>
    </row>
    <row r="221" spans="1:2" ht="208.5" customHeight="1">
      <c r="A221" s="129"/>
      <c r="B221" s="129"/>
    </row>
    <row r="222" spans="1:2" ht="208.5" customHeight="1">
      <c r="A222" s="129"/>
      <c r="B222" s="129"/>
    </row>
    <row r="223" spans="1:2" ht="208.5" customHeight="1">
      <c r="A223" s="129"/>
      <c r="B223" s="129"/>
    </row>
    <row r="224" spans="1:2" ht="208.5" customHeight="1">
      <c r="A224" s="129"/>
      <c r="B224" s="129"/>
    </row>
    <row r="225" spans="1:2" ht="208.5" customHeight="1">
      <c r="A225" s="129"/>
      <c r="B225" s="129"/>
    </row>
    <row r="226" spans="1:2" ht="208.5" customHeight="1">
      <c r="A226" s="129"/>
      <c r="B226" s="129"/>
    </row>
    <row r="227" spans="1:2" ht="208.5" customHeight="1">
      <c r="A227" s="129"/>
      <c r="B227" s="129"/>
    </row>
    <row r="228" spans="1:2" ht="208.5" customHeight="1">
      <c r="A228" s="129"/>
      <c r="B228" s="129"/>
    </row>
    <row r="229" spans="1:2" ht="208.5" customHeight="1">
      <c r="A229" s="129"/>
      <c r="B229" s="129"/>
    </row>
    <row r="230" spans="1:2" ht="208.5" customHeight="1">
      <c r="A230" s="129"/>
      <c r="B230" s="129"/>
    </row>
    <row r="231" spans="1:2" ht="208.5" customHeight="1">
      <c r="A231" s="129"/>
      <c r="B231" s="129"/>
    </row>
    <row r="232" spans="1:2" ht="208.5" customHeight="1">
      <c r="A232" s="129"/>
      <c r="B232" s="129"/>
    </row>
    <row r="233" spans="1:2" ht="208.5" customHeight="1">
      <c r="A233" s="129"/>
      <c r="B233" s="129"/>
    </row>
    <row r="234" spans="1:2" ht="208.5" customHeight="1">
      <c r="A234" s="129"/>
      <c r="B234" s="129"/>
    </row>
    <row r="235" spans="1:2" ht="208.5" customHeight="1">
      <c r="A235" s="129"/>
      <c r="B235" s="129"/>
    </row>
    <row r="236" spans="1:2" ht="208.5" customHeight="1">
      <c r="A236" s="129"/>
      <c r="B236" s="129"/>
    </row>
    <row r="237" spans="1:2" ht="208.5" customHeight="1">
      <c r="A237" s="129"/>
      <c r="B237" s="129"/>
    </row>
    <row r="238" spans="1:2" ht="208.5" customHeight="1">
      <c r="A238" s="129"/>
      <c r="B238" s="129"/>
    </row>
    <row r="239" spans="1:2" ht="208.5" customHeight="1">
      <c r="A239" s="129"/>
      <c r="B239" s="129"/>
    </row>
    <row r="240" spans="1:2" ht="208.5" customHeight="1">
      <c r="A240" s="129"/>
      <c r="B240" s="129"/>
    </row>
    <row r="241" spans="1:2" ht="208.5" customHeight="1">
      <c r="A241" s="129"/>
      <c r="B241" s="129"/>
    </row>
    <row r="242" spans="1:2" ht="208.5" customHeight="1">
      <c r="A242" s="129"/>
      <c r="B242" s="129"/>
    </row>
    <row r="243" spans="1:2" ht="208.5" customHeight="1">
      <c r="A243" s="129"/>
      <c r="B243" s="129"/>
    </row>
    <row r="244" spans="1:2" ht="208.5" customHeight="1">
      <c r="A244" s="129"/>
      <c r="B244" s="129"/>
    </row>
    <row r="245" spans="1:2" ht="208.5" customHeight="1">
      <c r="A245" s="129"/>
      <c r="B245" s="129"/>
    </row>
    <row r="246" spans="1:2" ht="208.5" customHeight="1">
      <c r="A246" s="129"/>
      <c r="B246" s="129"/>
    </row>
    <row r="247" spans="1:2" ht="208.5" customHeight="1">
      <c r="A247" s="129"/>
      <c r="B247" s="129"/>
    </row>
    <row r="248" spans="1:2" ht="208.5" customHeight="1">
      <c r="A248" s="129"/>
      <c r="B248" s="129"/>
    </row>
    <row r="249" spans="1:2" ht="208.5" customHeight="1">
      <c r="A249" s="129"/>
      <c r="B249" s="129"/>
    </row>
    <row r="250" spans="1:2" ht="208.5" customHeight="1">
      <c r="A250" s="129"/>
      <c r="B250" s="129"/>
    </row>
    <row r="251" spans="1:2" ht="208.5" customHeight="1">
      <c r="A251" s="129"/>
      <c r="B251" s="129"/>
    </row>
    <row r="252" spans="1:2" ht="208.5" customHeight="1">
      <c r="A252" s="129"/>
      <c r="B252" s="129"/>
    </row>
    <row r="253" spans="1:2" ht="208.5" customHeight="1">
      <c r="A253" s="129"/>
      <c r="B253" s="129"/>
    </row>
    <row r="254" spans="1:2" ht="208.5" customHeight="1">
      <c r="A254" s="129"/>
      <c r="B254" s="129"/>
    </row>
    <row r="255" spans="1:2" ht="208.5" customHeight="1">
      <c r="A255" s="129"/>
      <c r="B255" s="129"/>
    </row>
    <row r="256" spans="1:2" ht="208.5" customHeight="1">
      <c r="A256" s="129"/>
      <c r="B256" s="129"/>
    </row>
    <row r="257" spans="1:2" ht="208.5" customHeight="1">
      <c r="A257" s="129"/>
      <c r="B257" s="129"/>
    </row>
    <row r="258" spans="1:2" ht="208.5" customHeight="1">
      <c r="A258" s="129"/>
      <c r="B258" s="129"/>
    </row>
    <row r="259" spans="1:2" ht="208.5" customHeight="1">
      <c r="A259" s="129"/>
      <c r="B259" s="129"/>
    </row>
    <row r="260" spans="1:2" ht="208.5" customHeight="1">
      <c r="A260" s="129"/>
      <c r="B260" s="129"/>
    </row>
    <row r="261" spans="1:2" ht="208.5" customHeight="1">
      <c r="A261" s="129"/>
      <c r="B261" s="129"/>
    </row>
    <row r="262" spans="1:2" ht="208.5" customHeight="1">
      <c r="A262" s="129"/>
      <c r="B262" s="129"/>
    </row>
    <row r="263" spans="1:2" ht="208.5" customHeight="1">
      <c r="A263" s="129"/>
      <c r="B263" s="129"/>
    </row>
    <row r="264" spans="1:2" ht="208.5" customHeight="1">
      <c r="A264" s="129"/>
      <c r="B264" s="129"/>
    </row>
    <row r="265" spans="1:2" ht="208.5" customHeight="1">
      <c r="A265" s="129"/>
      <c r="B265" s="129"/>
    </row>
    <row r="266" spans="1:2" ht="208.5" customHeight="1">
      <c r="A266" s="129"/>
      <c r="B266" s="129"/>
    </row>
    <row r="267" spans="1:2" ht="208.5" customHeight="1">
      <c r="A267" s="129"/>
      <c r="B267" s="129"/>
    </row>
    <row r="268" spans="1:2" ht="208.5" customHeight="1">
      <c r="A268" s="129"/>
      <c r="B268" s="129"/>
    </row>
    <row r="269" spans="1:2" ht="208.5" customHeight="1">
      <c r="A269" s="129"/>
      <c r="B269" s="129"/>
    </row>
    <row r="270" spans="1:2" ht="208.5" customHeight="1">
      <c r="A270" s="129"/>
      <c r="B270" s="129"/>
    </row>
    <row r="271" spans="1:2" ht="208.5" customHeight="1">
      <c r="A271" s="129"/>
      <c r="B271" s="129"/>
    </row>
    <row r="272" spans="1:2" ht="208.5" customHeight="1">
      <c r="A272" s="129"/>
      <c r="B272" s="129"/>
    </row>
    <row r="273" spans="1:2" ht="208.5" customHeight="1">
      <c r="A273" s="129"/>
      <c r="B273" s="129"/>
    </row>
    <row r="274" spans="1:2" ht="208.5" customHeight="1">
      <c r="A274" s="129"/>
      <c r="B274" s="129"/>
    </row>
    <row r="275" spans="1:2" ht="208.5" customHeight="1">
      <c r="A275" s="129"/>
      <c r="B275" s="129"/>
    </row>
    <row r="276" spans="1:2" ht="208.5" customHeight="1">
      <c r="A276" s="129"/>
      <c r="B276" s="129"/>
    </row>
    <row r="277" spans="1:2" ht="208.5" customHeight="1">
      <c r="A277" s="129"/>
      <c r="B277" s="129"/>
    </row>
    <row r="278" spans="1:2" ht="208.5" customHeight="1">
      <c r="A278" s="129"/>
      <c r="B278" s="129"/>
    </row>
    <row r="279" spans="1:2" ht="208.5" customHeight="1">
      <c r="A279" s="129"/>
      <c r="B279" s="129"/>
    </row>
    <row r="280" spans="1:2" ht="208.5" customHeight="1">
      <c r="A280" s="129"/>
      <c r="B280" s="129"/>
    </row>
    <row r="281" spans="1:2" ht="208.5" customHeight="1">
      <c r="A281" s="129"/>
      <c r="B281" s="129"/>
    </row>
    <row r="282" spans="1:2" ht="208.5" customHeight="1">
      <c r="A282" s="129"/>
      <c r="B282" s="129"/>
    </row>
    <row r="283" spans="1:2" ht="208.5" customHeight="1">
      <c r="A283" s="129"/>
      <c r="B283" s="129"/>
    </row>
    <row r="284" spans="1:2" ht="208.5" customHeight="1">
      <c r="A284" s="129"/>
      <c r="B284" s="129"/>
    </row>
    <row r="285" spans="1:2" ht="208.5" customHeight="1">
      <c r="A285" s="129"/>
      <c r="B285" s="129"/>
    </row>
    <row r="286" spans="1:2" ht="208.5" customHeight="1">
      <c r="A286" s="129"/>
      <c r="B286" s="129"/>
    </row>
    <row r="287" spans="1:2" ht="208.5" customHeight="1">
      <c r="A287" s="129"/>
      <c r="B287" s="129"/>
    </row>
    <row r="288" spans="1:2" ht="208.5" customHeight="1">
      <c r="A288" s="129"/>
      <c r="B288" s="129"/>
    </row>
    <row r="289" spans="1:2" ht="208.5" customHeight="1">
      <c r="A289" s="129"/>
      <c r="B289" s="129"/>
    </row>
    <row r="290" spans="1:2" ht="208.5" customHeight="1">
      <c r="A290" s="129"/>
      <c r="B290" s="129"/>
    </row>
    <row r="291" spans="1:2" ht="208.5" customHeight="1">
      <c r="A291" s="129"/>
      <c r="B291" s="129"/>
    </row>
    <row r="292" spans="1:2" ht="208.5" customHeight="1">
      <c r="A292" s="129"/>
      <c r="B292" s="129"/>
    </row>
    <row r="293" spans="1:2" ht="208.5" customHeight="1">
      <c r="A293" s="129"/>
      <c r="B293" s="129"/>
    </row>
    <row r="294" spans="1:2" ht="208.5" customHeight="1">
      <c r="A294" s="129"/>
      <c r="B294" s="129"/>
    </row>
    <row r="295" spans="1:2" ht="208.5" customHeight="1">
      <c r="A295" s="129"/>
      <c r="B295" s="129"/>
    </row>
    <row r="296" spans="1:2" ht="208.5" customHeight="1">
      <c r="A296" s="129"/>
      <c r="B296" s="129"/>
    </row>
    <row r="297" spans="1:2" ht="208.5" customHeight="1">
      <c r="A297" s="129"/>
      <c r="B297" s="129"/>
    </row>
    <row r="298" spans="1:2" ht="208.5" customHeight="1">
      <c r="A298" s="129"/>
      <c r="B298" s="129"/>
    </row>
    <row r="299" spans="1:2" ht="208.5" customHeight="1">
      <c r="A299" s="129"/>
      <c r="B299" s="129"/>
    </row>
    <row r="300" spans="1:2" ht="208.5" customHeight="1">
      <c r="A300" s="129"/>
      <c r="B300" s="129"/>
    </row>
    <row r="301" spans="1:2" ht="208.5" customHeight="1">
      <c r="A301" s="129"/>
      <c r="B301" s="129"/>
    </row>
    <row r="302" spans="1:2" ht="208.5" customHeight="1">
      <c r="A302" s="129"/>
      <c r="B302" s="129"/>
    </row>
    <row r="303" spans="1:2" ht="208.5" customHeight="1">
      <c r="A303" s="129"/>
      <c r="B303" s="129"/>
    </row>
    <row r="304" spans="1:2" ht="208.5" customHeight="1">
      <c r="A304" s="129"/>
      <c r="B304" s="129"/>
    </row>
    <row r="305" spans="1:2" ht="208.5" customHeight="1">
      <c r="A305" s="129"/>
      <c r="B305" s="129"/>
    </row>
    <row r="306" spans="1:2" ht="208.5" customHeight="1">
      <c r="A306" s="129"/>
      <c r="B306" s="129"/>
    </row>
    <row r="307" spans="1:2" ht="208.5" customHeight="1">
      <c r="A307" s="129"/>
      <c r="B307" s="129"/>
    </row>
    <row r="308" spans="1:2" ht="208.5" customHeight="1">
      <c r="A308" s="129"/>
      <c r="B308" s="129"/>
    </row>
    <row r="309" spans="1:2" ht="208.5" customHeight="1">
      <c r="A309" s="129"/>
      <c r="B309" s="129"/>
    </row>
    <row r="310" spans="1:2" ht="208.5" customHeight="1">
      <c r="A310" s="129"/>
      <c r="B310" s="129"/>
    </row>
    <row r="311" spans="1:2" ht="208.5" customHeight="1">
      <c r="A311" s="129"/>
      <c r="B311" s="129"/>
    </row>
    <row r="312" spans="1:2" ht="208.5" customHeight="1">
      <c r="A312" s="129"/>
      <c r="B312" s="129"/>
    </row>
    <row r="313" spans="1:2" ht="208.5" customHeight="1">
      <c r="A313" s="129"/>
      <c r="B313" s="129"/>
    </row>
    <row r="314" spans="1:2" ht="208.5" customHeight="1">
      <c r="A314" s="129"/>
      <c r="B314" s="129"/>
    </row>
    <row r="315" spans="1:2" ht="208.5" customHeight="1">
      <c r="A315" s="129"/>
      <c r="B315" s="129"/>
    </row>
    <row r="316" spans="1:2" ht="208.5" customHeight="1">
      <c r="A316" s="129"/>
      <c r="B316" s="129"/>
    </row>
    <row r="317" spans="1:2" ht="208.5" customHeight="1">
      <c r="A317" s="129"/>
      <c r="B317" s="129"/>
    </row>
    <row r="318" spans="1:2" ht="208.5" customHeight="1">
      <c r="A318" s="129"/>
      <c r="B318" s="129"/>
    </row>
    <row r="319" spans="1:2" ht="208.5" customHeight="1">
      <c r="A319" s="129"/>
      <c r="B319" s="129"/>
    </row>
    <row r="320" spans="1:2" ht="208.5" customHeight="1">
      <c r="A320" s="129"/>
      <c r="B320" s="129"/>
    </row>
    <row r="321" spans="1:2" ht="208.5" customHeight="1">
      <c r="A321" s="129"/>
      <c r="B321" s="129"/>
    </row>
    <row r="322" spans="1:2" ht="208.5" customHeight="1">
      <c r="A322" s="129"/>
      <c r="B322" s="129"/>
    </row>
    <row r="323" spans="1:2" ht="208.5" customHeight="1">
      <c r="A323" s="129"/>
      <c r="B323" s="129"/>
    </row>
    <row r="324" spans="1:2" ht="208.5" customHeight="1">
      <c r="A324" s="129"/>
      <c r="B324" s="129"/>
    </row>
    <row r="325" spans="1:2" ht="208.5" customHeight="1">
      <c r="A325" s="129"/>
      <c r="B325" s="129"/>
    </row>
    <row r="326" spans="1:2" ht="208.5" customHeight="1">
      <c r="A326" s="129"/>
      <c r="B326" s="129"/>
    </row>
    <row r="327" spans="1:2" ht="208.5" customHeight="1">
      <c r="A327" s="129"/>
      <c r="B327" s="129"/>
    </row>
    <row r="328" spans="1:2" ht="208.5" customHeight="1">
      <c r="A328" s="129"/>
      <c r="B328" s="129"/>
    </row>
    <row r="329" spans="1:2" ht="208.5" customHeight="1">
      <c r="A329" s="129"/>
      <c r="B329" s="129"/>
    </row>
    <row r="330" spans="1:2" ht="208.5" customHeight="1">
      <c r="A330" s="129"/>
      <c r="B330" s="129"/>
    </row>
    <row r="331" spans="1:2" ht="208.5" customHeight="1">
      <c r="A331" s="129"/>
      <c r="B331" s="129"/>
    </row>
    <row r="332" spans="1:2" ht="208.5" customHeight="1">
      <c r="A332" s="129"/>
      <c r="B332" s="129"/>
    </row>
    <row r="333" spans="1:2" ht="208.5" customHeight="1">
      <c r="A333" s="129"/>
      <c r="B333" s="129"/>
    </row>
    <row r="334" spans="1:2" ht="208.5" customHeight="1">
      <c r="A334" s="129"/>
      <c r="B334" s="129"/>
    </row>
    <row r="335" spans="1:2" ht="208.5" customHeight="1">
      <c r="A335" s="129"/>
      <c r="B335" s="129"/>
    </row>
    <row r="336" spans="1:2" ht="208.5" customHeight="1">
      <c r="A336" s="129"/>
      <c r="B336" s="129"/>
    </row>
    <row r="337" spans="1:2" ht="208.5" customHeight="1">
      <c r="A337" s="129"/>
      <c r="B337" s="129"/>
    </row>
    <row r="338" spans="1:2" ht="208.5" customHeight="1">
      <c r="A338" s="129"/>
      <c r="B338" s="129"/>
    </row>
    <row r="339" spans="1:2" ht="208.5" customHeight="1">
      <c r="A339" s="129"/>
      <c r="B339" s="129"/>
    </row>
    <row r="340" spans="1:2" ht="208.5" customHeight="1">
      <c r="A340" s="129"/>
      <c r="B340" s="129"/>
    </row>
    <row r="341" spans="1:2" ht="208.5" customHeight="1">
      <c r="A341" s="129"/>
      <c r="B341" s="129"/>
    </row>
    <row r="342" spans="1:2" ht="208.5" customHeight="1">
      <c r="A342" s="129"/>
      <c r="B342" s="129"/>
    </row>
    <row r="343" spans="1:2" ht="208.5" customHeight="1">
      <c r="A343" s="129"/>
      <c r="B343" s="129"/>
    </row>
    <row r="344" spans="1:2" ht="208.5" customHeight="1">
      <c r="A344" s="129"/>
      <c r="B344" s="129"/>
    </row>
    <row r="345" spans="1:2" ht="208.5" customHeight="1">
      <c r="A345" s="129"/>
      <c r="B345" s="129"/>
    </row>
    <row r="346" spans="1:2" ht="208.5" customHeight="1">
      <c r="A346" s="129"/>
      <c r="B346" s="129"/>
    </row>
    <row r="347" spans="1:2" ht="208.5" customHeight="1">
      <c r="A347" s="129"/>
      <c r="B347" s="129"/>
    </row>
    <row r="348" spans="1:2" ht="208.5" customHeight="1">
      <c r="A348" s="129"/>
      <c r="B348" s="129"/>
    </row>
    <row r="349" spans="1:2" ht="208.5" customHeight="1">
      <c r="A349" s="129"/>
      <c r="B349" s="129"/>
    </row>
    <row r="350" spans="1:2" ht="208.5" customHeight="1">
      <c r="A350" s="129"/>
      <c r="B350" s="129"/>
    </row>
    <row r="351" spans="1:2" ht="208.5" customHeight="1">
      <c r="A351" s="129"/>
      <c r="B351" s="129"/>
    </row>
    <row r="352" spans="1:2" ht="208.5" customHeight="1">
      <c r="A352" s="129"/>
      <c r="B352" s="129"/>
    </row>
    <row r="353" spans="1:2" ht="208.5" customHeight="1">
      <c r="A353" s="129"/>
      <c r="B353" s="129"/>
    </row>
    <row r="354" spans="1:2" ht="208.5" customHeight="1">
      <c r="A354" s="129"/>
      <c r="B354" s="129"/>
    </row>
    <row r="355" spans="1:2" ht="208.5" customHeight="1">
      <c r="A355" s="129"/>
      <c r="B355" s="129"/>
    </row>
    <row r="356" spans="1:2" ht="208.5" customHeight="1">
      <c r="A356" s="129"/>
      <c r="B356" s="129"/>
    </row>
    <row r="357" spans="1:2" ht="208.5" customHeight="1">
      <c r="A357" s="129"/>
      <c r="B357" s="129"/>
    </row>
    <row r="358" spans="1:2" ht="208.5" customHeight="1">
      <c r="A358" s="129"/>
      <c r="B358" s="129"/>
    </row>
    <row r="359" spans="1:2" ht="208.5" customHeight="1">
      <c r="A359" s="129"/>
      <c r="B359" s="129"/>
    </row>
    <row r="360" spans="1:2" ht="208.5" customHeight="1">
      <c r="A360" s="129"/>
      <c r="B360" s="129"/>
    </row>
    <row r="361" spans="1:2" ht="208.5" customHeight="1">
      <c r="A361" s="129"/>
      <c r="B361" s="129"/>
    </row>
    <row r="362" spans="1:2" ht="208.5" customHeight="1">
      <c r="A362" s="129"/>
      <c r="B362" s="129"/>
    </row>
    <row r="363" spans="1:2" ht="208.5" customHeight="1">
      <c r="A363" s="129"/>
      <c r="B363" s="129"/>
    </row>
    <row r="364" spans="1:2" ht="208.5" customHeight="1">
      <c r="A364" s="129"/>
      <c r="B364" s="129"/>
    </row>
    <row r="365" spans="1:2" ht="208.5" customHeight="1">
      <c r="A365" s="129"/>
      <c r="B365" s="129"/>
    </row>
    <row r="366" spans="1:2" ht="208.5" customHeight="1">
      <c r="A366" s="129"/>
      <c r="B366" s="129"/>
    </row>
    <row r="367" spans="1:2" ht="208.5" customHeight="1">
      <c r="A367" s="129"/>
      <c r="B367" s="129"/>
    </row>
    <row r="368" spans="1:2" ht="208.5" customHeight="1">
      <c r="A368" s="129"/>
      <c r="B368" s="129"/>
    </row>
    <row r="369" spans="1:2" ht="208.5" customHeight="1">
      <c r="A369" s="129"/>
      <c r="B369" s="129"/>
    </row>
    <row r="370" spans="1:2" ht="208.5" customHeight="1">
      <c r="A370" s="129"/>
      <c r="B370" s="129"/>
    </row>
    <row r="371" spans="1:2" ht="208.5" customHeight="1">
      <c r="A371" s="129"/>
      <c r="B371" s="129"/>
    </row>
    <row r="372" spans="1:2" ht="208.5" customHeight="1">
      <c r="A372" s="129"/>
      <c r="B372" s="129"/>
    </row>
    <row r="373" spans="1:2" ht="208.5" customHeight="1">
      <c r="A373" s="129"/>
      <c r="B373" s="129"/>
    </row>
    <row r="374" spans="1:2" ht="208.5" customHeight="1">
      <c r="A374" s="129"/>
      <c r="B374" s="129"/>
    </row>
    <row r="375" spans="1:2" ht="208.5" customHeight="1">
      <c r="A375" s="129"/>
      <c r="B375" s="129"/>
    </row>
    <row r="376" spans="1:2" ht="208.5" customHeight="1">
      <c r="A376" s="129"/>
      <c r="B376" s="129"/>
    </row>
    <row r="377" spans="1:2" ht="208.5" customHeight="1">
      <c r="A377" s="129"/>
      <c r="B377" s="129"/>
    </row>
    <row r="378" spans="1:2" ht="208.5" customHeight="1">
      <c r="A378" s="129"/>
      <c r="B378" s="129"/>
    </row>
    <row r="379" spans="1:2" ht="208.5" customHeight="1">
      <c r="A379" s="129"/>
      <c r="B379" s="129"/>
    </row>
    <row r="380" spans="1:2" ht="208.5" customHeight="1">
      <c r="A380" s="129"/>
      <c r="B380" s="129"/>
    </row>
    <row r="381" spans="1:2" ht="208.5" customHeight="1">
      <c r="A381" s="129"/>
      <c r="B381" s="129"/>
    </row>
    <row r="382" spans="1:2" ht="208.5" customHeight="1">
      <c r="A382" s="129"/>
      <c r="B382" s="129"/>
    </row>
    <row r="383" spans="1:2" ht="208.5" customHeight="1">
      <c r="A383" s="129"/>
      <c r="B383" s="129"/>
    </row>
    <row r="384" spans="1:2" ht="208.5" customHeight="1">
      <c r="A384" s="129"/>
      <c r="B384" s="129"/>
    </row>
    <row r="385" spans="1:2" ht="208.5" customHeight="1">
      <c r="A385" s="129"/>
      <c r="B385" s="129"/>
    </row>
    <row r="386" spans="1:2" ht="208.5" customHeight="1">
      <c r="A386" s="129"/>
      <c r="B386" s="129"/>
    </row>
    <row r="387" spans="1:2" ht="208.5" customHeight="1">
      <c r="A387" s="129"/>
      <c r="B387" s="129"/>
    </row>
    <row r="388" spans="1:2" ht="208.5" customHeight="1">
      <c r="A388" s="129"/>
      <c r="B388" s="129"/>
    </row>
    <row r="389" spans="1:2" ht="208.5" customHeight="1">
      <c r="A389" s="129"/>
      <c r="B389" s="129"/>
    </row>
    <row r="390" spans="1:2" ht="208.5" customHeight="1">
      <c r="A390" s="129"/>
      <c r="B390" s="129"/>
    </row>
    <row r="391" spans="1:2" ht="208.5" customHeight="1">
      <c r="A391" s="129"/>
      <c r="B391" s="129"/>
    </row>
    <row r="392" spans="1:2" ht="208.5" customHeight="1">
      <c r="A392" s="129"/>
      <c r="B392" s="129"/>
    </row>
    <row r="393" spans="1:2" ht="208.5" customHeight="1">
      <c r="A393" s="129"/>
      <c r="B393" s="129"/>
    </row>
    <row r="394" spans="1:2" ht="208.5" customHeight="1">
      <c r="A394" s="129"/>
      <c r="B394" s="129"/>
    </row>
    <row r="395" spans="1:2" ht="208.5" customHeight="1">
      <c r="A395" s="129"/>
      <c r="B395" s="129"/>
    </row>
    <row r="396" spans="1:2" ht="208.5" customHeight="1">
      <c r="A396" s="129"/>
      <c r="B396" s="129"/>
    </row>
    <row r="397" spans="1:2" ht="208.5" customHeight="1">
      <c r="A397" s="129"/>
      <c r="B397" s="129"/>
    </row>
    <row r="398" spans="1:2" ht="208.5" customHeight="1">
      <c r="A398" s="129"/>
      <c r="B398" s="129"/>
    </row>
    <row r="399" spans="1:2" ht="208.5" customHeight="1">
      <c r="A399" s="129"/>
      <c r="B399" s="129"/>
    </row>
    <row r="400" spans="1:2" ht="208.5" customHeight="1">
      <c r="A400" s="129"/>
      <c r="B400" s="129"/>
    </row>
    <row r="401" spans="1:2" ht="208.5" customHeight="1">
      <c r="A401" s="129"/>
      <c r="B401" s="129"/>
    </row>
    <row r="402" spans="1:2" ht="208.5" customHeight="1">
      <c r="A402" s="129"/>
      <c r="B402" s="129"/>
    </row>
    <row r="403" spans="1:2" ht="208.5" customHeight="1">
      <c r="A403" s="129"/>
      <c r="B403" s="129"/>
    </row>
    <row r="404" spans="1:2" ht="208.5" customHeight="1">
      <c r="A404" s="129"/>
      <c r="B404" s="129"/>
    </row>
    <row r="405" spans="1:2" ht="208.5" customHeight="1">
      <c r="A405" s="129"/>
      <c r="B405" s="129"/>
    </row>
    <row r="406" spans="1:2" ht="208.5" customHeight="1">
      <c r="A406" s="129"/>
      <c r="B406" s="129"/>
    </row>
    <row r="407" spans="1:2" ht="208.5" customHeight="1">
      <c r="A407" s="129"/>
      <c r="B407" s="129"/>
    </row>
    <row r="408" spans="1:2" ht="208.5" customHeight="1">
      <c r="A408" s="129"/>
      <c r="B408" s="129"/>
    </row>
    <row r="409" spans="1:2" ht="208.5" customHeight="1">
      <c r="A409" s="129"/>
      <c r="B409" s="129"/>
    </row>
    <row r="410" spans="1:2" ht="208.5" customHeight="1">
      <c r="A410" s="129"/>
      <c r="B410" s="129"/>
    </row>
    <row r="411" spans="1:2" ht="208.5" customHeight="1">
      <c r="A411" s="129"/>
      <c r="B411" s="129"/>
    </row>
    <row r="412" spans="1:2" ht="208.5" customHeight="1">
      <c r="A412" s="129"/>
      <c r="B412" s="129"/>
    </row>
    <row r="413" spans="1:2" ht="208.5" customHeight="1">
      <c r="A413" s="129"/>
      <c r="B413" s="129"/>
    </row>
    <row r="414" spans="1:2" ht="208.5" customHeight="1">
      <c r="A414" s="129"/>
      <c r="B414" s="129"/>
    </row>
    <row r="415" spans="1:2" ht="208.5" customHeight="1">
      <c r="A415" s="129"/>
      <c r="B415" s="129"/>
    </row>
    <row r="416" spans="1:2" ht="208.5" customHeight="1">
      <c r="A416" s="129"/>
      <c r="B416" s="129"/>
    </row>
    <row r="417" spans="1:2" ht="208.5" customHeight="1">
      <c r="A417" s="129"/>
      <c r="B417" s="129"/>
    </row>
    <row r="418" spans="1:2" ht="208.5" customHeight="1">
      <c r="A418" s="129"/>
      <c r="B418" s="129"/>
    </row>
    <row r="419" spans="1:2" ht="208.5" customHeight="1">
      <c r="A419" s="129"/>
      <c r="B419" s="129"/>
    </row>
    <row r="420" spans="1:2" ht="208.5" customHeight="1">
      <c r="A420" s="129"/>
      <c r="B420" s="129"/>
    </row>
    <row r="421" spans="1:2" ht="208.5" customHeight="1">
      <c r="A421" s="129"/>
      <c r="B421" s="129"/>
    </row>
    <row r="422" spans="1:2" ht="208.5" customHeight="1">
      <c r="A422" s="129"/>
      <c r="B422" s="129"/>
    </row>
    <row r="423" spans="1:2" ht="208.5" customHeight="1">
      <c r="A423" s="129"/>
      <c r="B423" s="129"/>
    </row>
    <row r="424" spans="1:2" ht="208.5" customHeight="1">
      <c r="A424" s="129"/>
      <c r="B424" s="129"/>
    </row>
    <row r="425" spans="1:2" ht="208.5" customHeight="1">
      <c r="A425" s="129"/>
      <c r="B425" s="129"/>
    </row>
    <row r="426" spans="1:2" ht="208.5" customHeight="1">
      <c r="A426" s="129"/>
      <c r="B426" s="129"/>
    </row>
    <row r="427" spans="1:2" ht="208.5" customHeight="1">
      <c r="A427" s="129"/>
      <c r="B427" s="129"/>
    </row>
    <row r="428" spans="1:2" ht="208.5" customHeight="1">
      <c r="A428" s="129"/>
      <c r="B428" s="129"/>
    </row>
    <row r="429" spans="1:2" ht="208.5" customHeight="1">
      <c r="A429" s="129"/>
      <c r="B429" s="129"/>
    </row>
    <row r="430" spans="1:2" ht="208.5" customHeight="1">
      <c r="A430" s="129"/>
      <c r="B430" s="129"/>
    </row>
    <row r="431" spans="1:2" ht="208.5" customHeight="1">
      <c r="A431" s="129"/>
      <c r="B431" s="129"/>
    </row>
    <row r="432" spans="1:2" ht="208.5" customHeight="1">
      <c r="A432" s="129"/>
      <c r="B432" s="129"/>
    </row>
    <row r="433" spans="1:2" ht="208.5" customHeight="1">
      <c r="A433" s="129"/>
      <c r="B433" s="129"/>
    </row>
    <row r="434" spans="1:2" ht="208.5" customHeight="1">
      <c r="A434" s="129"/>
      <c r="B434" s="129"/>
    </row>
    <row r="435" spans="1:2" ht="208.5" customHeight="1">
      <c r="A435" s="129"/>
      <c r="B435" s="129"/>
    </row>
    <row r="436" spans="1:2" ht="208.5" customHeight="1">
      <c r="A436" s="129"/>
      <c r="B436" s="129"/>
    </row>
    <row r="437" spans="1:2" ht="208.5" customHeight="1">
      <c r="A437" s="129"/>
      <c r="B437" s="129"/>
    </row>
    <row r="438" spans="1:2" ht="208.5" customHeight="1">
      <c r="A438" s="129"/>
      <c r="B438" s="129"/>
    </row>
    <row r="439" spans="1:2" ht="208.5" customHeight="1">
      <c r="A439" s="129"/>
      <c r="B439" s="129"/>
    </row>
    <row r="440" spans="1:2" ht="208.5" customHeight="1">
      <c r="A440" s="129"/>
      <c r="B440" s="129"/>
    </row>
    <row r="441" spans="1:2" ht="208.5" customHeight="1">
      <c r="A441" s="129"/>
      <c r="B441" s="129"/>
    </row>
    <row r="442" spans="1:2" ht="208.5" customHeight="1">
      <c r="A442" s="129"/>
      <c r="B442" s="129"/>
    </row>
    <row r="443" spans="1:2" ht="208.5" customHeight="1">
      <c r="A443" s="129"/>
      <c r="B443" s="129"/>
    </row>
    <row r="444" spans="1:2" ht="208.5" customHeight="1">
      <c r="A444" s="129"/>
      <c r="B444" s="129"/>
    </row>
    <row r="445" spans="1:2" ht="208.5" customHeight="1">
      <c r="A445" s="129"/>
      <c r="B445" s="129"/>
    </row>
    <row r="446" spans="1:2" ht="208.5" customHeight="1">
      <c r="A446" s="129"/>
      <c r="B446" s="129"/>
    </row>
    <row r="447" spans="1:2" ht="208.5" customHeight="1">
      <c r="A447" s="129"/>
      <c r="B447" s="129"/>
    </row>
    <row r="448" spans="1:2" ht="208.5" customHeight="1">
      <c r="A448" s="129"/>
      <c r="B448" s="129"/>
    </row>
    <row r="449" spans="1:2" ht="208.5" customHeight="1">
      <c r="A449" s="129"/>
      <c r="B449" s="129"/>
    </row>
    <row r="450" spans="1:2" ht="208.5" customHeight="1">
      <c r="A450" s="129"/>
      <c r="B450" s="129"/>
    </row>
    <row r="451" spans="1:2" ht="208.5" customHeight="1">
      <c r="A451" s="129"/>
      <c r="B451" s="129"/>
    </row>
    <row r="452" spans="1:2" ht="208.5" customHeight="1">
      <c r="A452" s="129"/>
      <c r="B452" s="129"/>
    </row>
    <row r="453" spans="1:2" ht="208.5" customHeight="1">
      <c r="A453" s="129"/>
      <c r="B453" s="129"/>
    </row>
    <row r="454" spans="1:2" ht="208.5" customHeight="1">
      <c r="A454" s="129"/>
      <c r="B454" s="129"/>
    </row>
    <row r="455" spans="1:2" ht="208.5" customHeight="1">
      <c r="A455" s="129"/>
      <c r="B455" s="129"/>
    </row>
    <row r="456" spans="1:2" ht="208.5" customHeight="1">
      <c r="A456" s="129"/>
      <c r="B456" s="129"/>
    </row>
    <row r="457" spans="1:2" ht="208.5" customHeight="1">
      <c r="A457" s="129"/>
      <c r="B457" s="129"/>
    </row>
    <row r="458" spans="1:2" ht="208.5" customHeight="1">
      <c r="A458" s="129"/>
      <c r="B458" s="129"/>
    </row>
    <row r="459" spans="1:2" ht="208.5" customHeight="1">
      <c r="A459" s="129"/>
      <c r="B459" s="129"/>
    </row>
    <row r="460" spans="1:2" ht="208.5" customHeight="1">
      <c r="A460" s="129"/>
      <c r="B460" s="129"/>
    </row>
    <row r="461" spans="1:2" ht="208.5" customHeight="1">
      <c r="A461" s="129"/>
      <c r="B461" s="129"/>
    </row>
    <row r="462" spans="1:2" ht="208.5" customHeight="1">
      <c r="A462" s="129"/>
      <c r="B462" s="129"/>
    </row>
    <row r="463" spans="1:2" ht="208.5" customHeight="1">
      <c r="A463" s="129"/>
      <c r="B463" s="129"/>
    </row>
    <row r="464" spans="1:2" ht="208.5" customHeight="1">
      <c r="A464" s="129"/>
      <c r="B464" s="129"/>
    </row>
    <row r="465" spans="1:2" ht="208.5" customHeight="1">
      <c r="A465" s="129"/>
      <c r="B465" s="129"/>
    </row>
    <row r="466" spans="1:2" ht="208.5" customHeight="1">
      <c r="A466" s="129"/>
      <c r="B466" s="129"/>
    </row>
    <row r="467" spans="1:2" ht="208.5" customHeight="1">
      <c r="A467" s="129"/>
      <c r="B467" s="129"/>
    </row>
    <row r="468" spans="1:2" ht="208.5" customHeight="1">
      <c r="A468" s="129"/>
      <c r="B468" s="129"/>
    </row>
    <row r="469" spans="1:2" ht="208.5" customHeight="1">
      <c r="A469" s="129"/>
      <c r="B469" s="129"/>
    </row>
    <row r="470" spans="1:2" ht="208.5" customHeight="1">
      <c r="A470" s="129"/>
      <c r="B470" s="129"/>
    </row>
    <row r="471" spans="1:2" ht="208.5" customHeight="1">
      <c r="A471" s="129"/>
      <c r="B471" s="129"/>
    </row>
    <row r="472" spans="1:2" ht="208.5" customHeight="1">
      <c r="A472" s="129"/>
      <c r="B472" s="129"/>
    </row>
    <row r="473" spans="1:2" ht="208.5" customHeight="1">
      <c r="A473" s="129"/>
      <c r="B473" s="129"/>
    </row>
    <row r="474" spans="1:2" ht="208.5" customHeight="1">
      <c r="A474" s="129"/>
      <c r="B474" s="129"/>
    </row>
    <row r="475" spans="1:2" ht="208.5" customHeight="1">
      <c r="A475" s="129"/>
      <c r="B475" s="129"/>
    </row>
    <row r="476" spans="1:2" ht="208.5" customHeight="1">
      <c r="A476" s="129"/>
      <c r="B476" s="129"/>
    </row>
    <row r="477" spans="1:2" ht="208.5" customHeight="1">
      <c r="A477" s="129"/>
      <c r="B477" s="129"/>
    </row>
    <row r="478" spans="1:2" ht="208.5" customHeight="1">
      <c r="A478" s="129"/>
      <c r="B478" s="129"/>
    </row>
    <row r="479" spans="1:2" ht="208.5" customHeight="1">
      <c r="A479" s="129"/>
      <c r="B479" s="129"/>
    </row>
    <row r="480" spans="1:2" ht="208.5" customHeight="1">
      <c r="A480" s="129"/>
      <c r="B480" s="129"/>
    </row>
    <row r="481" spans="1:2" ht="208.5" customHeight="1">
      <c r="A481" s="129"/>
      <c r="B481" s="129"/>
    </row>
    <row r="482" spans="1:2" ht="208.5" customHeight="1">
      <c r="A482" s="129"/>
      <c r="B482" s="129"/>
    </row>
    <row r="483" spans="1:2" ht="208.5" customHeight="1">
      <c r="A483" s="129"/>
      <c r="B483" s="129"/>
    </row>
    <row r="484" spans="1:2" ht="208.5" customHeight="1">
      <c r="A484" s="129"/>
      <c r="B484" s="129"/>
    </row>
    <row r="485" spans="1:2" ht="208.5" customHeight="1">
      <c r="A485" s="129"/>
      <c r="B485" s="129"/>
    </row>
    <row r="486" spans="1:2" ht="208.5" customHeight="1">
      <c r="A486" s="129"/>
      <c r="B486" s="129"/>
    </row>
    <row r="487" spans="1:2" ht="208.5" customHeight="1">
      <c r="A487" s="129"/>
      <c r="B487" s="129"/>
    </row>
    <row r="488" spans="1:2" ht="208.5" customHeight="1">
      <c r="A488" s="129"/>
      <c r="B488" s="129"/>
    </row>
    <row r="489" spans="1:2" ht="208.5" customHeight="1">
      <c r="A489" s="129"/>
      <c r="B489" s="129"/>
    </row>
    <row r="490" spans="1:2" ht="208.5" customHeight="1">
      <c r="A490" s="129"/>
      <c r="B490" s="129"/>
    </row>
    <row r="491" spans="1:2" ht="208.5" customHeight="1">
      <c r="A491" s="129"/>
      <c r="B491" s="129"/>
    </row>
    <row r="492" spans="1:2" ht="208.5" customHeight="1">
      <c r="A492" s="129"/>
      <c r="B492" s="129"/>
    </row>
    <row r="493" spans="1:2" ht="208.5" customHeight="1">
      <c r="A493" s="129"/>
      <c r="B493" s="129"/>
    </row>
    <row r="494" spans="1:2" ht="208.5" customHeight="1">
      <c r="A494" s="129"/>
      <c r="B494" s="129"/>
    </row>
    <row r="495" spans="1:2" ht="208.5" customHeight="1">
      <c r="A495" s="129"/>
      <c r="B495" s="129"/>
    </row>
    <row r="496" spans="1:2" ht="208.5" customHeight="1">
      <c r="A496" s="129"/>
      <c r="B496" s="129"/>
    </row>
    <row r="497" spans="1:2" ht="208.5" customHeight="1">
      <c r="A497" s="129"/>
      <c r="B497" s="129"/>
    </row>
    <row r="498" spans="1:2" ht="208.5" customHeight="1">
      <c r="A498" s="129"/>
      <c r="B498" s="129"/>
    </row>
    <row r="499" spans="1:2" ht="208.5" customHeight="1">
      <c r="A499" s="129"/>
      <c r="B499" s="129"/>
    </row>
    <row r="500" spans="1:2" ht="208.5" customHeight="1">
      <c r="A500" s="129"/>
      <c r="B500" s="129"/>
    </row>
    <row r="501" spans="1:2" ht="208.5" customHeight="1">
      <c r="A501" s="129"/>
      <c r="B501" s="129"/>
    </row>
    <row r="502" spans="1:2" ht="208.5" customHeight="1">
      <c r="A502" s="129"/>
      <c r="B502" s="129"/>
    </row>
    <row r="503" spans="1:2" ht="208.5" customHeight="1">
      <c r="A503" s="129"/>
      <c r="B503" s="129"/>
    </row>
    <row r="504" spans="1:2" ht="208.5" customHeight="1">
      <c r="A504" s="129"/>
      <c r="B504" s="129"/>
    </row>
    <row r="505" spans="1:2" ht="208.5" customHeight="1">
      <c r="A505" s="129"/>
      <c r="B505" s="129"/>
    </row>
    <row r="506" spans="1:2" ht="208.5" customHeight="1">
      <c r="A506" s="129"/>
      <c r="B506" s="129"/>
    </row>
    <row r="507" spans="1:2" ht="208.5" customHeight="1">
      <c r="A507" s="129"/>
      <c r="B507" s="129"/>
    </row>
    <row r="508" spans="1:2" ht="208.5" customHeight="1">
      <c r="A508" s="129"/>
      <c r="B508" s="129"/>
    </row>
    <row r="509" spans="1:2" ht="208.5" customHeight="1">
      <c r="A509" s="129"/>
      <c r="B509" s="129"/>
    </row>
    <row r="510" spans="1:2" ht="208.5" customHeight="1">
      <c r="A510" s="129"/>
      <c r="B510" s="129"/>
    </row>
    <row r="511" spans="1:2" ht="208.5" customHeight="1">
      <c r="A511" s="129"/>
      <c r="B511" s="129"/>
    </row>
    <row r="512" spans="1:2" ht="208.5" customHeight="1">
      <c r="A512" s="129"/>
      <c r="B512" s="129"/>
    </row>
    <row r="513" spans="1:2" ht="208.5" customHeight="1">
      <c r="A513" s="129"/>
      <c r="B513" s="129"/>
    </row>
    <row r="514" spans="1:2" ht="208.5" customHeight="1">
      <c r="A514" s="129"/>
      <c r="B514" s="129"/>
    </row>
    <row r="515" spans="1:2" ht="208.5" customHeight="1">
      <c r="A515" s="129"/>
      <c r="B515" s="129"/>
    </row>
    <row r="516" spans="1:2" ht="208.5" customHeight="1">
      <c r="A516" s="129"/>
      <c r="B516" s="129"/>
    </row>
    <row r="517" spans="1:2" ht="208.5" customHeight="1">
      <c r="A517" s="129"/>
      <c r="B517" s="129"/>
    </row>
    <row r="518" spans="1:2" ht="208.5" customHeight="1">
      <c r="A518" s="129"/>
      <c r="B518" s="129"/>
    </row>
    <row r="519" spans="1:2" ht="208.5" customHeight="1">
      <c r="A519" s="129"/>
      <c r="B519" s="129"/>
    </row>
    <row r="520" spans="1:2" ht="208.5" customHeight="1">
      <c r="A520" s="129"/>
      <c r="B520" s="129"/>
    </row>
    <row r="521" spans="1:2" ht="208.5" customHeight="1">
      <c r="A521" s="129"/>
      <c r="B521" s="129"/>
    </row>
    <row r="522" spans="1:2" ht="208.5" customHeight="1">
      <c r="A522" s="129"/>
      <c r="B522" s="129"/>
    </row>
    <row r="523" spans="1:2" ht="208.5" customHeight="1">
      <c r="A523" s="129"/>
      <c r="B523" s="129"/>
    </row>
    <row r="524" spans="1:2" ht="208.5" customHeight="1">
      <c r="A524" s="129"/>
      <c r="B524" s="129"/>
    </row>
    <row r="525" spans="1:2" ht="208.5" customHeight="1">
      <c r="A525" s="129"/>
      <c r="B525" s="129"/>
    </row>
    <row r="526" spans="1:2" ht="208.5" customHeight="1">
      <c r="A526" s="129"/>
      <c r="B526" s="129"/>
    </row>
    <row r="527" spans="1:2" ht="208.5" customHeight="1">
      <c r="A527" s="129"/>
      <c r="B527" s="129"/>
    </row>
    <row r="528" spans="1:2" ht="208.5" customHeight="1">
      <c r="A528" s="129"/>
      <c r="B528" s="129"/>
    </row>
    <row r="529" spans="1:2" ht="208.5" customHeight="1">
      <c r="A529" s="129"/>
      <c r="B529" s="129"/>
    </row>
    <row r="530" spans="1:2" ht="208.5" customHeight="1">
      <c r="A530" s="129"/>
      <c r="B530" s="129"/>
    </row>
    <row r="531" spans="1:2" ht="208.5" customHeight="1">
      <c r="A531" s="129"/>
      <c r="B531" s="129"/>
    </row>
    <row r="532" spans="1:2" ht="208.5" customHeight="1">
      <c r="A532" s="129"/>
      <c r="B532" s="129"/>
    </row>
    <row r="533" spans="1:2" ht="208.5" customHeight="1">
      <c r="A533" s="129"/>
      <c r="B533" s="129"/>
    </row>
    <row r="534" spans="1:2" ht="208.5" customHeight="1">
      <c r="A534" s="129"/>
      <c r="B534" s="129"/>
    </row>
    <row r="535" spans="1:2" ht="208.5" customHeight="1">
      <c r="A535" s="129"/>
      <c r="B535" s="129"/>
    </row>
    <row r="536" spans="1:2" ht="208.5" customHeight="1">
      <c r="A536" s="129"/>
      <c r="B536" s="129"/>
    </row>
    <row r="537" spans="1:2" ht="208.5" customHeight="1">
      <c r="A537" s="129"/>
      <c r="B537" s="129"/>
    </row>
    <row r="538" spans="1:2" ht="208.5" customHeight="1">
      <c r="A538" s="129"/>
      <c r="B538" s="129"/>
    </row>
    <row r="539" spans="1:2" ht="208.5" customHeight="1">
      <c r="A539" s="129"/>
      <c r="B539" s="129"/>
    </row>
    <row r="540" spans="1:2" ht="208.5" customHeight="1">
      <c r="A540" s="129"/>
      <c r="B540" s="129"/>
    </row>
    <row r="541" spans="1:2" ht="208.5" customHeight="1">
      <c r="A541" s="129"/>
      <c r="B541" s="129"/>
    </row>
    <row r="542" spans="1:2" ht="208.5" customHeight="1">
      <c r="A542" s="129"/>
      <c r="B542" s="129"/>
    </row>
    <row r="543" spans="1:2" ht="208.5" customHeight="1">
      <c r="A543" s="129"/>
      <c r="B543" s="129"/>
    </row>
    <row r="544" spans="1:2" ht="208.5" customHeight="1">
      <c r="A544" s="129"/>
      <c r="B544" s="129"/>
    </row>
    <row r="545" spans="1:2" ht="208.5" customHeight="1">
      <c r="A545" s="129"/>
      <c r="B545" s="129"/>
    </row>
    <row r="546" spans="1:2" ht="208.5" customHeight="1">
      <c r="A546" s="129"/>
      <c r="B546" s="129"/>
    </row>
    <row r="547" spans="1:2" ht="208.5" customHeight="1">
      <c r="A547" s="129"/>
      <c r="B547" s="129"/>
    </row>
    <row r="548" spans="1:2" ht="208.5" customHeight="1">
      <c r="A548" s="129"/>
      <c r="B548" s="129"/>
    </row>
    <row r="549" spans="1:2" ht="208.5" customHeight="1">
      <c r="A549" s="129"/>
      <c r="B549" s="129"/>
    </row>
    <row r="550" spans="1:2" ht="208.5" customHeight="1">
      <c r="A550" s="129"/>
      <c r="B550" s="129"/>
    </row>
    <row r="551" spans="1:2" ht="208.5" customHeight="1">
      <c r="A551" s="129"/>
      <c r="B551" s="129"/>
    </row>
    <row r="552" spans="1:2" ht="208.5" customHeight="1">
      <c r="A552" s="129"/>
      <c r="B552" s="129"/>
    </row>
    <row r="553" spans="1:2" ht="208.5" customHeight="1">
      <c r="A553" s="129"/>
      <c r="B553" s="129"/>
    </row>
    <row r="554" spans="1:2" ht="208.5" customHeight="1">
      <c r="A554" s="129"/>
      <c r="B554" s="129"/>
    </row>
    <row r="555" spans="1:2" ht="208.5" customHeight="1">
      <c r="A555" s="129"/>
      <c r="B555" s="129"/>
    </row>
    <row r="556" spans="1:2" ht="208.5" customHeight="1">
      <c r="A556" s="129"/>
      <c r="B556" s="129"/>
    </row>
    <row r="557" spans="1:2" ht="208.5" customHeight="1">
      <c r="A557" s="129"/>
      <c r="B557" s="129"/>
    </row>
    <row r="558" spans="1:2" ht="208.5" customHeight="1">
      <c r="A558" s="129"/>
      <c r="B558" s="129"/>
    </row>
    <row r="559" spans="1:2" ht="208.5" customHeight="1">
      <c r="A559" s="129"/>
      <c r="B559" s="129"/>
    </row>
    <row r="560" spans="1:2" ht="208.5" customHeight="1">
      <c r="A560" s="129"/>
      <c r="B560" s="129"/>
    </row>
    <row r="561" spans="1:2" ht="208.5" customHeight="1">
      <c r="A561" s="129"/>
      <c r="B561" s="129"/>
    </row>
    <row r="562" spans="1:2" ht="208.5" customHeight="1">
      <c r="A562" s="129"/>
      <c r="B562" s="129"/>
    </row>
    <row r="563" spans="1:2" ht="208.5" customHeight="1">
      <c r="A563" s="129"/>
      <c r="B563" s="129"/>
    </row>
    <row r="564" spans="1:2" ht="208.5" customHeight="1">
      <c r="A564" s="129"/>
      <c r="B564" s="129"/>
    </row>
    <row r="565" spans="1:2" ht="208.5" customHeight="1">
      <c r="A565" s="129"/>
      <c r="B565" s="129"/>
    </row>
    <row r="566" spans="1:2" ht="208.5" customHeight="1">
      <c r="A566" s="129"/>
      <c r="B566" s="129"/>
    </row>
    <row r="567" spans="1:2" ht="208.5" customHeight="1">
      <c r="A567" s="129"/>
      <c r="B567" s="129"/>
    </row>
    <row r="568" spans="1:2" ht="208.5" customHeight="1">
      <c r="A568" s="129"/>
      <c r="B568" s="129"/>
    </row>
    <row r="569" spans="1:2" ht="208.5" customHeight="1">
      <c r="A569" s="129"/>
      <c r="B569" s="129"/>
    </row>
    <row r="570" spans="1:2" ht="208.5" customHeight="1">
      <c r="A570" s="129"/>
      <c r="B570" s="129"/>
    </row>
    <row r="571" spans="1:2" ht="208.5" customHeight="1">
      <c r="A571" s="129"/>
      <c r="B571" s="129"/>
    </row>
    <row r="572" spans="1:2" ht="208.5" customHeight="1">
      <c r="A572" s="129"/>
      <c r="B572" s="129"/>
    </row>
    <row r="573" spans="1:2" ht="208.5" customHeight="1">
      <c r="A573" s="129"/>
      <c r="B573" s="129"/>
    </row>
    <row r="574" spans="1:2" ht="208.5" customHeight="1">
      <c r="A574" s="129"/>
      <c r="B574" s="129"/>
    </row>
    <row r="575" spans="1:2" ht="208.5" customHeight="1">
      <c r="A575" s="129"/>
      <c r="B575" s="129"/>
    </row>
    <row r="576" spans="1:2" ht="208.5" customHeight="1">
      <c r="A576" s="129"/>
      <c r="B576" s="129"/>
    </row>
    <row r="577" spans="1:2" ht="208.5" customHeight="1">
      <c r="A577" s="129"/>
      <c r="B577" s="129"/>
    </row>
    <row r="578" spans="1:2" ht="208.5" customHeight="1">
      <c r="A578" s="129"/>
      <c r="B578" s="129"/>
    </row>
    <row r="579" spans="1:2" ht="208.5" customHeight="1">
      <c r="A579" s="129"/>
      <c r="B579" s="129"/>
    </row>
    <row r="580" spans="1:2" ht="208.5" customHeight="1">
      <c r="A580" s="129"/>
      <c r="B580" s="129"/>
    </row>
    <row r="581" spans="1:2" ht="208.5" customHeight="1">
      <c r="A581" s="129"/>
      <c r="B581" s="129"/>
    </row>
    <row r="582" spans="1:2" ht="208.5" customHeight="1">
      <c r="A582" s="129"/>
      <c r="B582" s="129"/>
    </row>
    <row r="583" spans="1:2" ht="208.5" customHeight="1">
      <c r="A583" s="129"/>
      <c r="B583" s="129"/>
    </row>
    <row r="584" spans="1:2" ht="208.5" customHeight="1">
      <c r="A584" s="129"/>
      <c r="B584" s="129"/>
    </row>
    <row r="585" spans="1:2" ht="208.5" customHeight="1">
      <c r="A585" s="129"/>
      <c r="B585" s="129"/>
    </row>
    <row r="586" spans="1:2" ht="208.5" customHeight="1">
      <c r="A586" s="129"/>
      <c r="B586" s="129"/>
    </row>
    <row r="587" spans="1:2" ht="208.5" customHeight="1">
      <c r="A587" s="129"/>
      <c r="B587" s="129"/>
    </row>
    <row r="588" spans="1:2" ht="208.5" customHeight="1">
      <c r="A588" s="129"/>
      <c r="B588" s="129"/>
    </row>
    <row r="589" spans="1:2" ht="208.5" customHeight="1">
      <c r="A589" s="129"/>
      <c r="B589" s="129"/>
    </row>
    <row r="590" spans="1:2" ht="208.5" customHeight="1">
      <c r="A590" s="129"/>
      <c r="B590" s="129"/>
    </row>
    <row r="591" spans="1:2" ht="208.5" customHeight="1">
      <c r="A591" s="129"/>
      <c r="B591" s="129"/>
    </row>
    <row r="592" spans="1:2" ht="208.5" customHeight="1">
      <c r="A592" s="129"/>
      <c r="B592" s="129"/>
    </row>
    <row r="593" spans="1:2" ht="208.5" customHeight="1">
      <c r="A593" s="129"/>
      <c r="B593" s="129"/>
    </row>
    <row r="594" spans="1:2" ht="208.5" customHeight="1">
      <c r="A594" s="129"/>
      <c r="B594" s="129"/>
    </row>
    <row r="595" spans="1:2" ht="208.5" customHeight="1">
      <c r="A595" s="129"/>
      <c r="B595" s="129"/>
    </row>
    <row r="596" spans="1:2" ht="208.5" customHeight="1">
      <c r="A596" s="129"/>
      <c r="B596" s="129"/>
    </row>
    <row r="597" spans="1:2" ht="208.5" customHeight="1">
      <c r="A597" s="129"/>
      <c r="B597" s="129"/>
    </row>
    <row r="598" spans="1:2" ht="208.5" customHeight="1">
      <c r="A598" s="129"/>
      <c r="B598" s="129"/>
    </row>
    <row r="599" spans="1:2" ht="208.5" customHeight="1">
      <c r="A599" s="129"/>
      <c r="B599" s="129"/>
    </row>
    <row r="600" spans="1:2" ht="208.5" customHeight="1">
      <c r="A600" s="129"/>
      <c r="B600" s="129"/>
    </row>
    <row r="601" spans="1:2" ht="208.5" customHeight="1">
      <c r="A601" s="129"/>
      <c r="B601" s="129"/>
    </row>
    <row r="602" spans="1:2" ht="208.5" customHeight="1">
      <c r="A602" s="129"/>
      <c r="B602" s="129"/>
    </row>
    <row r="603" spans="1:2" ht="208.5" customHeight="1">
      <c r="A603" s="129"/>
      <c r="B603" s="129"/>
    </row>
    <row r="604" spans="1:2" ht="208.5" customHeight="1">
      <c r="A604" s="129"/>
      <c r="B604" s="129"/>
    </row>
    <row r="605" spans="1:2" ht="208.5" customHeight="1">
      <c r="A605" s="129"/>
      <c r="B605" s="129"/>
    </row>
    <row r="606" spans="1:2" ht="208.5" customHeight="1">
      <c r="A606" s="129"/>
      <c r="B606" s="129"/>
    </row>
    <row r="607" spans="1:2" ht="208.5" customHeight="1">
      <c r="A607" s="129"/>
      <c r="B607" s="129"/>
    </row>
    <row r="608" spans="1:2" ht="208.5" customHeight="1">
      <c r="A608" s="129"/>
      <c r="B608" s="129"/>
    </row>
    <row r="609" spans="1:2" ht="208.5" customHeight="1">
      <c r="A609" s="129"/>
      <c r="B609" s="129"/>
    </row>
    <row r="610" spans="1:2" ht="208.5" customHeight="1">
      <c r="A610" s="129"/>
      <c r="B610" s="129"/>
    </row>
    <row r="611" spans="1:2" ht="208.5" customHeight="1">
      <c r="A611" s="129"/>
      <c r="B611" s="129"/>
    </row>
    <row r="612" spans="1:2" ht="208.5" customHeight="1">
      <c r="A612" s="129"/>
      <c r="B612" s="129"/>
    </row>
    <row r="613" spans="1:2" ht="208.5" customHeight="1">
      <c r="A613" s="129"/>
      <c r="B613" s="129"/>
    </row>
    <row r="614" spans="1:2" ht="208.5" customHeight="1">
      <c r="A614" s="129"/>
      <c r="B614" s="129"/>
    </row>
    <row r="615" spans="1:2" ht="208.5" customHeight="1">
      <c r="A615" s="129"/>
      <c r="B615" s="129"/>
    </row>
    <row r="616" spans="1:2" ht="208.5" customHeight="1">
      <c r="A616" s="129"/>
      <c r="B616" s="129"/>
    </row>
    <row r="617" spans="1:2" ht="208.5" customHeight="1">
      <c r="A617" s="129"/>
      <c r="B617" s="129"/>
    </row>
    <row r="618" spans="1:2" ht="208.5" customHeight="1">
      <c r="A618" s="129"/>
      <c r="B618" s="129"/>
    </row>
    <row r="619" spans="1:2" ht="208.5" customHeight="1">
      <c r="A619" s="129"/>
      <c r="B619" s="129"/>
    </row>
    <row r="620" spans="1:2" ht="208.5" customHeight="1">
      <c r="A620" s="129"/>
      <c r="B620" s="129"/>
    </row>
    <row r="621" spans="1:2" ht="208.5" customHeight="1">
      <c r="A621" s="129"/>
      <c r="B621" s="129"/>
    </row>
    <row r="622" spans="1:2" ht="208.5" customHeight="1">
      <c r="A622" s="129"/>
      <c r="B622" s="129"/>
    </row>
    <row r="623" spans="1:2" ht="208.5" customHeight="1">
      <c r="A623" s="129"/>
      <c r="B623" s="129"/>
    </row>
    <row r="624" spans="1:2" ht="208.5" customHeight="1">
      <c r="A624" s="129"/>
      <c r="B624" s="129"/>
    </row>
    <row r="625" spans="1:2" ht="208.5" customHeight="1">
      <c r="A625" s="129"/>
      <c r="B625" s="129"/>
    </row>
    <row r="626" spans="1:2" ht="208.5" customHeight="1">
      <c r="A626" s="129"/>
      <c r="B626" s="129"/>
    </row>
    <row r="627" spans="1:2" ht="208.5" customHeight="1">
      <c r="A627" s="129"/>
      <c r="B627" s="129"/>
    </row>
    <row r="628" spans="1:2" ht="208.5" customHeight="1">
      <c r="A628" s="129"/>
      <c r="B628" s="129"/>
    </row>
    <row r="629" spans="1:2" ht="208.5" customHeight="1">
      <c r="A629" s="129"/>
      <c r="B629" s="129"/>
    </row>
    <row r="630" spans="1:2" ht="208.5" customHeight="1">
      <c r="A630" s="129"/>
      <c r="B630" s="129"/>
    </row>
    <row r="631" spans="1:2" ht="208.5" customHeight="1">
      <c r="A631" s="129"/>
      <c r="B631" s="129"/>
    </row>
    <row r="632" spans="1:2" ht="208.5" customHeight="1">
      <c r="A632" s="129"/>
      <c r="B632" s="129"/>
    </row>
    <row r="633" spans="1:2" ht="208.5" customHeight="1">
      <c r="A633" s="129"/>
      <c r="B633" s="129"/>
    </row>
    <row r="634" spans="1:2" ht="208.5" customHeight="1">
      <c r="A634" s="129"/>
      <c r="B634" s="129"/>
    </row>
    <row r="635" spans="1:2" ht="208.5" customHeight="1">
      <c r="A635" s="129"/>
      <c r="B635" s="129"/>
    </row>
    <row r="636" spans="1:2" ht="208.5" customHeight="1">
      <c r="A636" s="129"/>
      <c r="B636" s="129"/>
    </row>
    <row r="637" spans="1:2" ht="208.5" customHeight="1">
      <c r="A637" s="129"/>
      <c r="B637" s="129"/>
    </row>
    <row r="638" spans="1:2" ht="208.5" customHeight="1">
      <c r="A638" s="129"/>
      <c r="B638" s="129"/>
    </row>
    <row r="639" spans="1:2" ht="208.5" customHeight="1">
      <c r="A639" s="129"/>
      <c r="B639" s="129"/>
    </row>
    <row r="640" spans="1:2" ht="208.5" customHeight="1">
      <c r="A640" s="129"/>
      <c r="B640" s="129"/>
    </row>
    <row r="641" spans="1:2" ht="208.5" customHeight="1">
      <c r="A641" s="129"/>
      <c r="B641" s="129"/>
    </row>
    <row r="642" spans="1:2" ht="208.5" customHeight="1">
      <c r="A642" s="129"/>
      <c r="B642" s="129"/>
    </row>
    <row r="643" spans="1:2" ht="208.5" customHeight="1">
      <c r="A643" s="129"/>
      <c r="B643" s="129"/>
    </row>
    <row r="644" spans="1:2" ht="208.5" customHeight="1">
      <c r="A644" s="129"/>
      <c r="B644" s="129"/>
    </row>
    <row r="645" spans="1:2" ht="208.5" customHeight="1">
      <c r="A645" s="129"/>
      <c r="B645" s="129"/>
    </row>
    <row r="646" spans="1:2" ht="208.5" customHeight="1">
      <c r="A646" s="129"/>
      <c r="B646" s="129"/>
    </row>
    <row r="647" spans="1:2" ht="208.5" customHeight="1">
      <c r="A647" s="129"/>
      <c r="B647" s="129"/>
    </row>
    <row r="648" spans="1:2" ht="208.5" customHeight="1">
      <c r="A648" s="129"/>
      <c r="B648" s="129"/>
    </row>
    <row r="649" spans="1:2" ht="208.5" customHeight="1">
      <c r="A649" s="129"/>
      <c r="B649" s="129"/>
    </row>
    <row r="650" spans="1:2" ht="208.5" customHeight="1">
      <c r="A650" s="129"/>
      <c r="B650" s="129"/>
    </row>
    <row r="651" spans="1:2" ht="208.5" customHeight="1">
      <c r="A651" s="129"/>
      <c r="B651" s="129"/>
    </row>
    <row r="652" spans="1:2" ht="208.5" customHeight="1">
      <c r="A652" s="129"/>
      <c r="B652" s="129"/>
    </row>
    <row r="653" spans="1:2" ht="208.5" customHeight="1">
      <c r="A653" s="129"/>
      <c r="B653" s="129"/>
    </row>
    <row r="654" spans="1:2" ht="208.5" customHeight="1">
      <c r="A654" s="129"/>
      <c r="B654" s="129"/>
    </row>
    <row r="655" spans="1:2" ht="208.5" customHeight="1">
      <c r="A655" s="129"/>
      <c r="B655" s="129"/>
    </row>
    <row r="656" spans="1:2" ht="208.5" customHeight="1">
      <c r="A656" s="129"/>
      <c r="B656" s="129"/>
    </row>
    <row r="657" spans="1:2" ht="208.5" customHeight="1">
      <c r="A657" s="129"/>
      <c r="B657" s="129"/>
    </row>
    <row r="658" spans="1:2" ht="208.5" customHeight="1">
      <c r="A658" s="129"/>
      <c r="B658" s="129"/>
    </row>
    <row r="659" spans="1:2" ht="208.5" customHeight="1">
      <c r="A659" s="129"/>
      <c r="B659" s="129"/>
    </row>
    <row r="660" spans="1:2" ht="208.5" customHeight="1">
      <c r="A660" s="129"/>
      <c r="B660" s="129"/>
    </row>
    <row r="661" spans="1:2" ht="208.5" customHeight="1">
      <c r="A661" s="129"/>
      <c r="B661" s="129"/>
    </row>
    <row r="662" spans="1:2" ht="208.5" customHeight="1">
      <c r="A662" s="129"/>
      <c r="B662" s="129"/>
    </row>
    <row r="663" spans="1:2" ht="208.5" customHeight="1">
      <c r="A663" s="129"/>
      <c r="B663" s="129"/>
    </row>
    <row r="664" spans="1:2" ht="208.5" customHeight="1">
      <c r="A664" s="129"/>
      <c r="B664" s="129"/>
    </row>
    <row r="665" spans="1:2" ht="208.5" customHeight="1">
      <c r="A665" s="129"/>
      <c r="B665" s="129"/>
    </row>
    <row r="666" spans="1:2" ht="208.5" customHeight="1">
      <c r="A666" s="129"/>
      <c r="B666" s="129"/>
    </row>
    <row r="667" spans="1:2" ht="208.5" customHeight="1">
      <c r="A667" s="129"/>
      <c r="B667" s="129"/>
    </row>
    <row r="668" spans="1:2" ht="208.5" customHeight="1">
      <c r="A668" s="129"/>
      <c r="B668" s="129"/>
    </row>
    <row r="669" spans="1:2" ht="208.5" customHeight="1">
      <c r="A669" s="129"/>
      <c r="B669" s="129"/>
    </row>
    <row r="670" spans="1:2" ht="208.5" customHeight="1">
      <c r="A670" s="129"/>
      <c r="B670" s="129"/>
    </row>
    <row r="671" spans="1:2" ht="208.5" customHeight="1">
      <c r="A671" s="129"/>
      <c r="B671" s="129"/>
    </row>
    <row r="672" spans="1:2" ht="208.5" customHeight="1">
      <c r="A672" s="129"/>
      <c r="B672" s="129"/>
    </row>
    <row r="673" spans="1:2" ht="208.5" customHeight="1">
      <c r="A673" s="129"/>
      <c r="B673" s="129"/>
    </row>
    <row r="674" spans="1:2" ht="208.5" customHeight="1">
      <c r="A674" s="129"/>
      <c r="B674" s="129"/>
    </row>
    <row r="675" spans="1:2" ht="208.5" customHeight="1">
      <c r="A675" s="129"/>
      <c r="B675" s="129"/>
    </row>
    <row r="676" spans="1:2" ht="208.5" customHeight="1">
      <c r="A676" s="129"/>
      <c r="B676" s="129"/>
    </row>
    <row r="677" spans="1:2" ht="208.5" customHeight="1">
      <c r="A677" s="129"/>
      <c r="B677" s="129"/>
    </row>
    <row r="678" spans="1:2" ht="208.5" customHeight="1">
      <c r="A678" s="129"/>
      <c r="B678" s="129"/>
    </row>
    <row r="679" spans="1:2" ht="208.5" customHeight="1">
      <c r="A679" s="129"/>
      <c r="B679" s="129"/>
    </row>
    <row r="680" spans="1:2" ht="208.5" customHeight="1">
      <c r="A680" s="129"/>
      <c r="B680" s="129"/>
    </row>
    <row r="681" spans="1:2" ht="208.5" customHeight="1">
      <c r="A681" s="129"/>
      <c r="B681" s="129"/>
    </row>
    <row r="682" spans="1:2" ht="208.5" customHeight="1">
      <c r="A682" s="129"/>
      <c r="B682" s="129"/>
    </row>
    <row r="683" spans="1:2" ht="208.5" customHeight="1">
      <c r="A683" s="129"/>
      <c r="B683" s="129"/>
    </row>
    <row r="684" spans="1:2" ht="208.5" customHeight="1">
      <c r="A684" s="129"/>
      <c r="B684" s="129"/>
    </row>
    <row r="685" spans="1:2" ht="208.5" customHeight="1">
      <c r="A685" s="129"/>
      <c r="B685" s="129"/>
    </row>
    <row r="686" spans="1:2" ht="208.5" customHeight="1">
      <c r="A686" s="129"/>
      <c r="B686" s="129"/>
    </row>
    <row r="687" spans="1:2" ht="208.5" customHeight="1">
      <c r="A687" s="129"/>
      <c r="B687" s="129"/>
    </row>
    <row r="688" spans="1:2" ht="208.5" customHeight="1">
      <c r="A688" s="129"/>
      <c r="B688" s="129"/>
    </row>
    <row r="689" spans="1:2" ht="208.5" customHeight="1">
      <c r="A689" s="129"/>
      <c r="B689" s="129"/>
    </row>
    <row r="690" spans="1:2" ht="208.5" customHeight="1">
      <c r="A690" s="129"/>
      <c r="B690" s="129"/>
    </row>
    <row r="691" spans="1:2" ht="208.5" customHeight="1">
      <c r="A691" s="129"/>
      <c r="B691" s="129"/>
    </row>
    <row r="692" spans="1:2" ht="208.5" customHeight="1">
      <c r="A692" s="129"/>
      <c r="B692" s="129"/>
    </row>
    <row r="693" spans="1:2" ht="208.5" customHeight="1">
      <c r="A693" s="129"/>
      <c r="B693" s="129"/>
    </row>
    <row r="694" spans="1:2" ht="208.5" customHeight="1">
      <c r="A694" s="129"/>
      <c r="B694" s="129"/>
    </row>
    <row r="695" spans="1:2" ht="208.5" customHeight="1">
      <c r="A695" s="129"/>
      <c r="B695" s="129"/>
    </row>
    <row r="696" spans="1:2" ht="208.5" customHeight="1">
      <c r="A696" s="129"/>
      <c r="B696" s="129"/>
    </row>
    <row r="697" spans="1:2" ht="208.5" customHeight="1">
      <c r="A697" s="129"/>
      <c r="B697" s="129"/>
    </row>
    <row r="698" spans="1:2" ht="208.5" customHeight="1">
      <c r="A698" s="129"/>
      <c r="B698" s="129"/>
    </row>
    <row r="699" spans="1:2" ht="208.5" customHeight="1">
      <c r="A699" s="129"/>
      <c r="B699" s="129"/>
    </row>
    <row r="700" spans="1:2" ht="208.5" customHeight="1">
      <c r="A700" s="129"/>
      <c r="B700" s="129"/>
    </row>
    <row r="701" spans="1:2" ht="208.5" customHeight="1">
      <c r="A701" s="129"/>
      <c r="B701" s="129"/>
    </row>
    <row r="702" spans="1:2" ht="208.5" customHeight="1">
      <c r="A702" s="129"/>
      <c r="B702" s="129"/>
    </row>
    <row r="703" spans="1:2" ht="208.5" customHeight="1">
      <c r="A703" s="129"/>
      <c r="B703" s="129"/>
    </row>
    <row r="704" spans="1:2" ht="208.5" customHeight="1">
      <c r="A704" s="129"/>
      <c r="B704" s="129"/>
    </row>
    <row r="705" spans="1:2" ht="208.5" customHeight="1">
      <c r="A705" s="129"/>
      <c r="B705" s="129"/>
    </row>
    <row r="706" spans="1:2" ht="208.5" customHeight="1">
      <c r="A706" s="129"/>
      <c r="B706" s="129"/>
    </row>
    <row r="707" spans="1:2" ht="208.5" customHeight="1">
      <c r="A707" s="129"/>
      <c r="B707" s="129"/>
    </row>
    <row r="708" spans="1:2" ht="208.5" customHeight="1">
      <c r="A708" s="129"/>
      <c r="B708" s="129"/>
    </row>
    <row r="709" spans="1:2" ht="208.5" customHeight="1">
      <c r="A709" s="129"/>
      <c r="B709" s="129"/>
    </row>
    <row r="710" spans="1:2" ht="208.5" customHeight="1">
      <c r="A710" s="129"/>
      <c r="B710" s="129"/>
    </row>
    <row r="711" spans="1:2" ht="208.5" customHeight="1">
      <c r="A711" s="129"/>
      <c r="B711" s="129"/>
    </row>
    <row r="712" spans="1:2" ht="208.5" customHeight="1">
      <c r="A712" s="129"/>
      <c r="B712" s="129"/>
    </row>
    <row r="713" spans="1:2" ht="208.5" customHeight="1">
      <c r="A713" s="129"/>
      <c r="B713" s="129"/>
    </row>
    <row r="714" spans="1:2" ht="208.5" customHeight="1">
      <c r="A714" s="129"/>
      <c r="B714" s="129"/>
    </row>
    <row r="715" spans="1:2" ht="208.5" customHeight="1">
      <c r="A715" s="129"/>
      <c r="B715" s="129"/>
    </row>
    <row r="716" spans="1:2" ht="208.5" customHeight="1">
      <c r="A716" s="129"/>
      <c r="B716" s="129"/>
    </row>
    <row r="717" spans="1:2" ht="208.5" customHeight="1">
      <c r="A717" s="129"/>
      <c r="B717" s="129"/>
    </row>
    <row r="718" spans="1:2" ht="208.5" customHeight="1">
      <c r="A718" s="129"/>
      <c r="B718" s="129"/>
    </row>
    <row r="719" spans="1:2" ht="208.5" customHeight="1">
      <c r="A719" s="129"/>
      <c r="B719" s="129"/>
    </row>
    <row r="720" spans="1:2" ht="208.5" customHeight="1">
      <c r="A720" s="129"/>
      <c r="B720" s="129"/>
    </row>
    <row r="721" spans="1:2" ht="208.5" customHeight="1">
      <c r="A721" s="129"/>
      <c r="B721" s="129"/>
    </row>
    <row r="722" spans="1:2" ht="208.5" customHeight="1">
      <c r="A722" s="129"/>
      <c r="B722" s="129"/>
    </row>
    <row r="723" spans="1:2" ht="208.5" customHeight="1">
      <c r="A723" s="129"/>
      <c r="B723" s="129"/>
    </row>
    <row r="724" spans="1:2" ht="208.5" customHeight="1">
      <c r="A724" s="129"/>
      <c r="B724" s="129"/>
    </row>
    <row r="725" spans="1:2" ht="208.5" customHeight="1">
      <c r="A725" s="129"/>
      <c r="B725" s="129"/>
    </row>
    <row r="726" spans="1:2" ht="208.5" customHeight="1">
      <c r="A726" s="129"/>
      <c r="B726" s="129"/>
    </row>
    <row r="727" spans="1:2" ht="208.5" customHeight="1">
      <c r="A727" s="129"/>
      <c r="B727" s="129"/>
    </row>
    <row r="728" spans="1:2" ht="208.5" customHeight="1">
      <c r="A728" s="129"/>
      <c r="B728" s="129"/>
    </row>
    <row r="729" spans="1:2" ht="208.5" customHeight="1">
      <c r="A729" s="129"/>
      <c r="B729" s="129"/>
    </row>
    <row r="730" spans="1:2" ht="208.5" customHeight="1">
      <c r="A730" s="129"/>
      <c r="B730" s="129"/>
    </row>
    <row r="731" spans="1:2" ht="208.5" customHeight="1">
      <c r="A731" s="129"/>
      <c r="B731" s="129"/>
    </row>
    <row r="732" spans="1:2" ht="208.5" customHeight="1">
      <c r="A732" s="129"/>
      <c r="B732" s="129"/>
    </row>
    <row r="733" spans="1:2" ht="208.5" customHeight="1">
      <c r="A733" s="129"/>
      <c r="B733" s="129"/>
    </row>
    <row r="734" spans="1:2" ht="208.5" customHeight="1">
      <c r="A734" s="129"/>
      <c r="B734" s="129"/>
    </row>
    <row r="735" spans="1:2" ht="208.5" customHeight="1">
      <c r="A735" s="129"/>
      <c r="B735" s="129"/>
    </row>
    <row r="736" spans="1:2" ht="208.5" customHeight="1">
      <c r="A736" s="129"/>
      <c r="B736" s="129"/>
    </row>
    <row r="737" spans="1:2" ht="208.5" customHeight="1">
      <c r="A737" s="129"/>
      <c r="B737" s="129"/>
    </row>
    <row r="738" spans="1:2" ht="208.5" customHeight="1">
      <c r="A738" s="129"/>
      <c r="B738" s="129"/>
    </row>
    <row r="739" spans="1:2" ht="208.5" customHeight="1">
      <c r="A739" s="129"/>
      <c r="B739" s="129"/>
    </row>
    <row r="740" spans="1:2" ht="208.5" customHeight="1">
      <c r="A740" s="129"/>
      <c r="B740" s="129"/>
    </row>
    <row r="741" spans="1:2" ht="208.5" customHeight="1">
      <c r="A741" s="129"/>
      <c r="B741" s="129"/>
    </row>
    <row r="742" spans="1:2" ht="208.5" customHeight="1">
      <c r="A742" s="129"/>
      <c r="B742" s="129"/>
    </row>
    <row r="743" spans="1:2" ht="208.5" customHeight="1">
      <c r="A743" s="129"/>
      <c r="B743" s="129"/>
    </row>
    <row r="744" spans="1:2" ht="208.5" customHeight="1">
      <c r="A744" s="129"/>
      <c r="B744" s="129"/>
    </row>
    <row r="745" spans="1:2" ht="208.5" customHeight="1">
      <c r="A745" s="129"/>
      <c r="B745" s="129"/>
    </row>
    <row r="746" spans="1:2" ht="208.5" customHeight="1">
      <c r="A746" s="129"/>
      <c r="B746" s="129"/>
    </row>
    <row r="747" spans="1:2" ht="208.5" customHeight="1">
      <c r="A747" s="129"/>
      <c r="B747" s="129"/>
    </row>
    <row r="748" spans="1:2" ht="208.5" customHeight="1">
      <c r="A748" s="129"/>
      <c r="B748" s="129"/>
    </row>
    <row r="749" spans="1:2" ht="208.5" customHeight="1">
      <c r="A749" s="129"/>
      <c r="B749" s="129"/>
    </row>
    <row r="750" spans="1:2" ht="208.5" customHeight="1">
      <c r="A750" s="129"/>
      <c r="B750" s="129"/>
    </row>
    <row r="751" spans="1:2" ht="208.5" customHeight="1">
      <c r="A751" s="129"/>
      <c r="B751" s="129"/>
    </row>
    <row r="752" spans="1:2" ht="208.5" customHeight="1">
      <c r="A752" s="129"/>
      <c r="B752" s="129"/>
    </row>
    <row r="753" spans="1:2" ht="208.5" customHeight="1">
      <c r="A753" s="129"/>
      <c r="B753" s="129"/>
    </row>
    <row r="754" spans="1:2" ht="208.5" customHeight="1">
      <c r="A754" s="129"/>
      <c r="B754" s="129"/>
    </row>
    <row r="755" spans="1:2" ht="208.5" customHeight="1">
      <c r="A755" s="129"/>
      <c r="B755" s="129"/>
    </row>
    <row r="756" spans="1:2" ht="208.5" customHeight="1">
      <c r="A756" s="129"/>
      <c r="B756" s="129"/>
    </row>
    <row r="757" spans="1:2" ht="208.5" customHeight="1">
      <c r="A757" s="129"/>
      <c r="B757" s="129"/>
    </row>
    <row r="758" spans="1:2" ht="208.5" customHeight="1">
      <c r="A758" s="129"/>
      <c r="B758" s="129"/>
    </row>
    <row r="759" spans="1:2" ht="208.5" customHeight="1">
      <c r="A759" s="129"/>
      <c r="B759" s="129"/>
    </row>
    <row r="760" spans="1:2" ht="208.5" customHeight="1">
      <c r="A760" s="129"/>
      <c r="B760" s="129"/>
    </row>
    <row r="761" spans="1:2" ht="208.5" customHeight="1">
      <c r="A761" s="129"/>
      <c r="B761" s="129"/>
    </row>
    <row r="762" spans="1:2" ht="208.5" customHeight="1">
      <c r="A762" s="129"/>
      <c r="B762" s="129"/>
    </row>
    <row r="763" spans="1:2" ht="208.5" customHeight="1">
      <c r="A763" s="129"/>
      <c r="B763" s="129"/>
    </row>
    <row r="764" spans="1:2" ht="208.5" customHeight="1">
      <c r="A764" s="129"/>
      <c r="B764" s="129"/>
    </row>
    <row r="765" spans="1:2" ht="208.5" customHeight="1">
      <c r="A765" s="129"/>
      <c r="B765" s="129"/>
    </row>
    <row r="766" spans="1:2" ht="208.5" customHeight="1">
      <c r="A766" s="129"/>
      <c r="B766" s="129"/>
    </row>
    <row r="767" spans="1:2" ht="208.5" customHeight="1">
      <c r="A767" s="129"/>
      <c r="B767" s="129"/>
    </row>
    <row r="768" spans="1:2" ht="208.5" customHeight="1">
      <c r="A768" s="129"/>
      <c r="B768" s="129"/>
    </row>
    <row r="769" spans="1:2" ht="208.5" customHeight="1">
      <c r="A769" s="129"/>
      <c r="B769" s="129"/>
    </row>
    <row r="770" spans="1:2" ht="208.5" customHeight="1">
      <c r="A770" s="129"/>
      <c r="B770" s="129"/>
    </row>
    <row r="771" spans="1:2" ht="208.5" customHeight="1">
      <c r="A771" s="129"/>
      <c r="B771" s="129"/>
    </row>
    <row r="772" spans="1:2" ht="208.5" customHeight="1">
      <c r="A772" s="129"/>
      <c r="B772" s="129"/>
    </row>
    <row r="773" spans="1:2" ht="208.5" customHeight="1">
      <c r="A773" s="129"/>
      <c r="B773" s="129"/>
    </row>
    <row r="774" spans="1:2" ht="208.5" customHeight="1">
      <c r="A774" s="129"/>
      <c r="B774" s="129"/>
    </row>
    <row r="775" spans="1:2" ht="208.5" customHeight="1">
      <c r="A775" s="129"/>
      <c r="B775" s="129"/>
    </row>
    <row r="776" spans="1:2" ht="208.5" customHeight="1">
      <c r="A776" s="129"/>
      <c r="B776" s="129"/>
    </row>
    <row r="777" spans="1:2" ht="208.5" customHeight="1">
      <c r="A777" s="129"/>
      <c r="B777" s="129"/>
    </row>
    <row r="778" spans="1:2" ht="208.5" customHeight="1">
      <c r="A778" s="129"/>
      <c r="B778" s="129"/>
    </row>
    <row r="779" spans="1:2" ht="208.5" customHeight="1">
      <c r="A779" s="129"/>
      <c r="B779" s="129"/>
    </row>
    <row r="780" spans="1:2" ht="208.5" customHeight="1">
      <c r="A780" s="129"/>
      <c r="B780" s="129"/>
    </row>
    <row r="781" spans="1:2" ht="208.5" customHeight="1">
      <c r="A781" s="129"/>
      <c r="B781" s="129"/>
    </row>
    <row r="782" spans="1:2" ht="208.5" customHeight="1">
      <c r="A782" s="129"/>
      <c r="B782" s="129"/>
    </row>
    <row r="783" spans="1:2" ht="208.5" customHeight="1">
      <c r="A783" s="129"/>
      <c r="B783" s="129"/>
    </row>
    <row r="784" spans="1:2" ht="208.5" customHeight="1">
      <c r="A784" s="129"/>
      <c r="B784" s="129"/>
    </row>
    <row r="785" spans="1:2" ht="208.5" customHeight="1">
      <c r="A785" s="129"/>
      <c r="B785" s="129"/>
    </row>
    <row r="786" spans="1:2" ht="208.5" customHeight="1">
      <c r="A786" s="129"/>
      <c r="B786" s="129"/>
    </row>
    <row r="787" spans="1:2" ht="208.5" customHeight="1">
      <c r="A787" s="129"/>
      <c r="B787" s="129"/>
    </row>
    <row r="788" spans="1:2" ht="208.5" customHeight="1">
      <c r="A788" s="129"/>
      <c r="B788" s="129"/>
    </row>
    <row r="789" spans="1:2" ht="208.5" customHeight="1">
      <c r="A789" s="129"/>
      <c r="B789" s="129"/>
    </row>
    <row r="790" spans="1:2" ht="208.5" customHeight="1">
      <c r="A790" s="129"/>
      <c r="B790" s="129"/>
    </row>
    <row r="791" spans="1:2" ht="208.5" customHeight="1">
      <c r="A791" s="129"/>
      <c r="B791" s="129"/>
    </row>
    <row r="792" spans="1:2" ht="208.5" customHeight="1">
      <c r="A792" s="129"/>
      <c r="B792" s="129"/>
    </row>
    <row r="793" spans="1:2" ht="208.5" customHeight="1">
      <c r="A793" s="129"/>
      <c r="B793" s="129"/>
    </row>
    <row r="794" spans="1:2" ht="208.5" customHeight="1">
      <c r="A794" s="129"/>
      <c r="B794" s="129"/>
    </row>
    <row r="795" spans="1:2" ht="208.5" customHeight="1">
      <c r="A795" s="129"/>
      <c r="B795" s="129"/>
    </row>
    <row r="796" spans="1:2" ht="208.5" customHeight="1">
      <c r="A796" s="129"/>
      <c r="B796" s="129"/>
    </row>
    <row r="797" spans="1:2" ht="208.5" customHeight="1">
      <c r="A797" s="129"/>
      <c r="B797" s="129"/>
    </row>
    <row r="798" spans="1:2" ht="208.5" customHeight="1">
      <c r="A798" s="129"/>
      <c r="B798" s="129"/>
    </row>
    <row r="799" spans="1:2" ht="208.5" customHeight="1">
      <c r="A799" s="129"/>
      <c r="B799" s="129"/>
    </row>
    <row r="800" spans="1:2" ht="208.5" customHeight="1">
      <c r="A800" s="129"/>
      <c r="B800" s="129"/>
    </row>
    <row r="801" spans="1:2" ht="208.5" customHeight="1">
      <c r="A801" s="129"/>
      <c r="B801" s="129"/>
    </row>
    <row r="802" spans="1:2" ht="208.5" customHeight="1">
      <c r="A802" s="129"/>
      <c r="B802" s="129"/>
    </row>
    <row r="803" spans="1:2" ht="208.5" customHeight="1">
      <c r="A803" s="129"/>
      <c r="B803" s="129"/>
    </row>
    <row r="804" spans="1:2" ht="208.5" customHeight="1">
      <c r="A804" s="129"/>
      <c r="B804" s="129"/>
    </row>
    <row r="805" spans="1:2" ht="208.5" customHeight="1">
      <c r="A805" s="129"/>
      <c r="B805" s="129"/>
    </row>
    <row r="806" spans="1:2" ht="208.5" customHeight="1">
      <c r="A806" s="129"/>
      <c r="B806" s="129"/>
    </row>
    <row r="807" spans="1:2" ht="208.5" customHeight="1">
      <c r="A807" s="129"/>
      <c r="B807" s="129"/>
    </row>
    <row r="808" spans="1:2" ht="208.5" customHeight="1">
      <c r="A808" s="129"/>
      <c r="B808" s="129"/>
    </row>
    <row r="809" spans="1:2" ht="208.5" customHeight="1">
      <c r="A809" s="129"/>
      <c r="B809" s="129"/>
    </row>
    <row r="810" spans="1:2" ht="208.5" customHeight="1">
      <c r="A810" s="129"/>
      <c r="B810" s="129"/>
    </row>
    <row r="811" spans="1:2" ht="208.5" customHeight="1">
      <c r="A811" s="129"/>
      <c r="B811" s="129"/>
    </row>
    <row r="812" spans="1:2" ht="208.5" customHeight="1">
      <c r="A812" s="129"/>
      <c r="B812" s="129"/>
    </row>
    <row r="813" spans="1:2" ht="208.5" customHeight="1">
      <c r="A813" s="129"/>
      <c r="B813" s="129"/>
    </row>
    <row r="814" spans="1:2" ht="208.5" customHeight="1">
      <c r="A814" s="129"/>
      <c r="B814" s="129"/>
    </row>
    <row r="815" spans="1:2" ht="208.5" customHeight="1">
      <c r="A815" s="129"/>
      <c r="B815" s="129"/>
    </row>
    <row r="816" spans="1:2" ht="208.5" customHeight="1">
      <c r="A816" s="129"/>
      <c r="B816" s="129"/>
    </row>
    <row r="817" spans="1:2" ht="208.5" customHeight="1">
      <c r="A817" s="129"/>
      <c r="B817" s="129"/>
    </row>
    <row r="818" spans="1:2" ht="208.5" customHeight="1">
      <c r="A818" s="129"/>
      <c r="B818" s="129"/>
    </row>
    <row r="819" spans="1:2" ht="208.5" customHeight="1">
      <c r="A819" s="129"/>
      <c r="B819" s="129"/>
    </row>
    <row r="820" spans="1:2" ht="208.5" customHeight="1">
      <c r="A820" s="129"/>
      <c r="B820" s="129"/>
    </row>
    <row r="821" spans="1:2" ht="208.5" customHeight="1">
      <c r="A821" s="129"/>
      <c r="B821" s="129"/>
    </row>
    <row r="822" spans="1:2" ht="208.5" customHeight="1">
      <c r="A822" s="129"/>
      <c r="B822" s="129"/>
    </row>
    <row r="823" spans="1:2" ht="208.5" customHeight="1">
      <c r="A823" s="129"/>
      <c r="B823" s="129"/>
    </row>
    <row r="824" spans="1:2" ht="208.5" customHeight="1">
      <c r="A824" s="129"/>
      <c r="B824" s="129"/>
    </row>
    <row r="825" spans="1:2" ht="208.5" customHeight="1">
      <c r="A825" s="129"/>
      <c r="B825" s="129"/>
    </row>
    <row r="826" spans="1:2" ht="208.5" customHeight="1">
      <c r="A826" s="129"/>
      <c r="B826" s="129"/>
    </row>
    <row r="827" spans="1:2" ht="208.5" customHeight="1">
      <c r="A827" s="129"/>
      <c r="B827" s="129"/>
    </row>
    <row r="828" spans="1:2" ht="208.5" customHeight="1">
      <c r="A828" s="129"/>
      <c r="B828" s="129"/>
    </row>
    <row r="829" spans="1:2" ht="208.5" customHeight="1">
      <c r="A829" s="129"/>
      <c r="B829" s="129"/>
    </row>
    <row r="830" spans="1:2" ht="208.5" customHeight="1">
      <c r="A830" s="129"/>
      <c r="B830" s="129"/>
    </row>
    <row r="831" spans="1:2" ht="208.5" customHeight="1">
      <c r="A831" s="129"/>
      <c r="B831" s="129"/>
    </row>
    <row r="832" spans="1:2" ht="208.5" customHeight="1">
      <c r="A832" s="129"/>
      <c r="B832" s="129"/>
    </row>
    <row r="833" spans="1:2" ht="208.5" customHeight="1">
      <c r="A833" s="129"/>
      <c r="B833" s="129"/>
    </row>
    <row r="834" spans="1:2" ht="208.5" customHeight="1">
      <c r="A834" s="129"/>
      <c r="B834" s="129"/>
    </row>
    <row r="835" spans="1:2" ht="208.5" customHeight="1">
      <c r="A835" s="129"/>
      <c r="B835" s="129"/>
    </row>
    <row r="836" spans="1:2" ht="208.5" customHeight="1">
      <c r="A836" s="129"/>
      <c r="B836" s="129"/>
    </row>
    <row r="837" spans="1:2" ht="208.5" customHeight="1">
      <c r="A837" s="129"/>
      <c r="B837" s="129"/>
    </row>
    <row r="838" spans="1:2" ht="208.5" customHeight="1">
      <c r="A838" s="129"/>
      <c r="B838" s="129"/>
    </row>
    <row r="839" spans="1:2" ht="208.5" customHeight="1">
      <c r="A839" s="129"/>
      <c r="B839" s="129"/>
    </row>
    <row r="840" spans="1:2" ht="208.5" customHeight="1">
      <c r="A840" s="129"/>
      <c r="B840" s="129"/>
    </row>
    <row r="841" spans="1:2" ht="208.5" customHeight="1">
      <c r="A841" s="129"/>
      <c r="B841" s="129"/>
    </row>
    <row r="842" spans="1:2" ht="208.5" customHeight="1">
      <c r="A842" s="129"/>
      <c r="B842" s="129"/>
    </row>
    <row r="843" spans="1:2" ht="208.5" customHeight="1">
      <c r="A843" s="129"/>
      <c r="B843" s="129"/>
    </row>
    <row r="844" spans="1:2" ht="208.5" customHeight="1">
      <c r="A844" s="129"/>
      <c r="B844" s="129"/>
    </row>
    <row r="845" spans="1:2" ht="208.5" customHeight="1">
      <c r="A845" s="129"/>
      <c r="B845" s="129"/>
    </row>
    <row r="846" spans="1:2" ht="208.5" customHeight="1">
      <c r="A846" s="129"/>
      <c r="B846" s="129"/>
    </row>
    <row r="847" spans="1:2" ht="208.5" customHeight="1">
      <c r="A847" s="129"/>
      <c r="B847" s="129"/>
    </row>
    <row r="848" spans="1:2" ht="208.5" customHeight="1">
      <c r="A848" s="129"/>
      <c r="B848" s="129"/>
    </row>
    <row r="849" spans="1:2" ht="208.5" customHeight="1">
      <c r="A849" s="129"/>
      <c r="B849" s="129"/>
    </row>
    <row r="850" spans="1:2" ht="208.5" customHeight="1">
      <c r="A850" s="129"/>
      <c r="B850" s="129"/>
    </row>
    <row r="851" spans="1:2" ht="208.5" customHeight="1">
      <c r="A851" s="129"/>
      <c r="B851" s="129"/>
    </row>
    <row r="852" spans="1:2" ht="208.5" customHeight="1">
      <c r="A852" s="129"/>
      <c r="B852" s="129"/>
    </row>
    <row r="853" spans="1:2" ht="208.5" customHeight="1">
      <c r="A853" s="129"/>
      <c r="B853" s="129"/>
    </row>
    <row r="854" spans="1:2" ht="208.5" customHeight="1">
      <c r="A854" s="129"/>
      <c r="B854" s="129"/>
    </row>
    <row r="855" spans="1:2" ht="208.5" customHeight="1">
      <c r="A855" s="129"/>
      <c r="B855" s="129"/>
    </row>
    <row r="856" spans="1:2" ht="208.5" customHeight="1">
      <c r="A856" s="129"/>
      <c r="B856" s="129"/>
    </row>
    <row r="857" spans="1:2" ht="208.5" customHeight="1">
      <c r="A857" s="129"/>
      <c r="B857" s="129"/>
    </row>
    <row r="858" spans="1:2" ht="208.5" customHeight="1">
      <c r="A858" s="129"/>
      <c r="B858" s="129"/>
    </row>
    <row r="859" spans="1:2" ht="208.5" customHeight="1">
      <c r="A859" s="129"/>
      <c r="B859" s="129"/>
    </row>
    <row r="860" spans="1:2" ht="208.5" customHeight="1">
      <c r="A860" s="129"/>
      <c r="B860" s="129"/>
    </row>
    <row r="861" spans="1:2" ht="208.5" customHeight="1">
      <c r="A861" s="129"/>
      <c r="B861" s="129"/>
    </row>
    <row r="862" spans="1:2" ht="208.5" customHeight="1">
      <c r="A862" s="129"/>
      <c r="B862" s="129"/>
    </row>
    <row r="863" spans="1:2" ht="208.5" customHeight="1">
      <c r="A863" s="129"/>
      <c r="B863" s="129"/>
    </row>
    <row r="864" spans="1:2" ht="208.5" customHeight="1">
      <c r="A864" s="129"/>
      <c r="B864" s="129"/>
    </row>
    <row r="865" spans="1:2" ht="208.5" customHeight="1">
      <c r="A865" s="129"/>
      <c r="B865" s="129"/>
    </row>
    <row r="866" spans="1:2" ht="208.5" customHeight="1">
      <c r="A866" s="129"/>
      <c r="B866" s="129"/>
    </row>
    <row r="867" spans="1:2" ht="208.5" customHeight="1">
      <c r="A867" s="129"/>
      <c r="B867" s="129"/>
    </row>
    <row r="868" spans="1:2" ht="208.5" customHeight="1">
      <c r="A868" s="129"/>
      <c r="B868" s="129"/>
    </row>
    <row r="869" spans="1:2" ht="208.5" customHeight="1">
      <c r="A869" s="129"/>
      <c r="B869" s="129"/>
    </row>
    <row r="870" spans="1:2" ht="208.5" customHeight="1">
      <c r="A870" s="129"/>
      <c r="B870" s="129"/>
    </row>
    <row r="871" spans="1:2" ht="208.5" customHeight="1">
      <c r="A871" s="129"/>
      <c r="B871" s="129"/>
    </row>
    <row r="872" spans="1:2" ht="208.5" customHeight="1">
      <c r="A872" s="129"/>
      <c r="B872" s="129"/>
    </row>
    <row r="873" spans="1:2" ht="208.5" customHeight="1">
      <c r="A873" s="129"/>
      <c r="B873" s="129"/>
    </row>
    <row r="874" spans="1:2" ht="208.5" customHeight="1">
      <c r="A874" s="129"/>
      <c r="B874" s="129"/>
    </row>
    <row r="875" spans="1:2" ht="208.5" customHeight="1">
      <c r="A875" s="129"/>
      <c r="B875" s="129"/>
    </row>
    <row r="876" spans="1:2" ht="208.5" customHeight="1">
      <c r="A876" s="129"/>
      <c r="B876" s="129"/>
    </row>
    <row r="877" spans="1:2" ht="208.5" customHeight="1">
      <c r="A877" s="129"/>
      <c r="B877" s="129"/>
    </row>
    <row r="878" spans="1:2" ht="208.5" customHeight="1">
      <c r="A878" s="129"/>
      <c r="B878" s="129"/>
    </row>
    <row r="879" spans="1:2" ht="208.5" customHeight="1">
      <c r="A879" s="129"/>
      <c r="B879" s="129"/>
    </row>
    <row r="880" spans="1:2" ht="208.5" customHeight="1">
      <c r="A880" s="129"/>
      <c r="B880" s="129"/>
    </row>
    <row r="881" spans="1:2" ht="208.5" customHeight="1">
      <c r="A881" s="129"/>
      <c r="B881" s="129"/>
    </row>
    <row r="882" spans="1:2" ht="208.5" customHeight="1">
      <c r="A882" s="129"/>
      <c r="B882" s="129"/>
    </row>
    <row r="883" spans="1:2" ht="208.5" customHeight="1">
      <c r="A883" s="129"/>
      <c r="B883" s="129"/>
    </row>
    <row r="884" spans="1:2" ht="208.5" customHeight="1">
      <c r="A884" s="129"/>
      <c r="B884" s="129"/>
    </row>
    <row r="885" spans="1:2" ht="208.5" customHeight="1">
      <c r="A885" s="129"/>
      <c r="B885" s="129"/>
    </row>
    <row r="886" spans="1:2" ht="208.5" customHeight="1">
      <c r="A886" s="129"/>
      <c r="B886" s="129"/>
    </row>
    <row r="887" spans="1:2" ht="208.5" customHeight="1">
      <c r="A887" s="129"/>
      <c r="B887" s="129"/>
    </row>
    <row r="888" spans="1:2" ht="208.5" customHeight="1">
      <c r="A888" s="129"/>
      <c r="B888" s="129"/>
    </row>
    <row r="889" spans="1:2" ht="208.5" customHeight="1">
      <c r="A889" s="129"/>
      <c r="B889" s="129"/>
    </row>
    <row r="890" spans="1:2" ht="208.5" customHeight="1">
      <c r="A890" s="129"/>
      <c r="B890" s="129"/>
    </row>
    <row r="891" spans="1:2" ht="208.5" customHeight="1">
      <c r="A891" s="129"/>
      <c r="B891" s="129"/>
    </row>
    <row r="892" spans="1:2" ht="208.5" customHeight="1">
      <c r="A892" s="129"/>
      <c r="B892" s="129"/>
    </row>
    <row r="893" spans="1:2" ht="208.5" customHeight="1">
      <c r="A893" s="129"/>
      <c r="B893" s="129"/>
    </row>
    <row r="894" spans="1:2" ht="208.5" customHeight="1">
      <c r="A894" s="129"/>
      <c r="B894" s="129"/>
    </row>
    <row r="895" spans="1:2" ht="208.5" customHeight="1">
      <c r="A895" s="129"/>
      <c r="B895" s="129"/>
    </row>
    <row r="896" spans="1:2" ht="208.5" customHeight="1">
      <c r="A896" s="129"/>
      <c r="B896" s="129"/>
    </row>
    <row r="897" spans="1:2" ht="208.5" customHeight="1">
      <c r="A897" s="129"/>
      <c r="B897" s="129"/>
    </row>
    <row r="898" spans="1:2" ht="208.5" customHeight="1">
      <c r="A898" s="129"/>
      <c r="B898" s="129"/>
    </row>
    <row r="899" spans="1:2" ht="208.5" customHeight="1">
      <c r="A899" s="129"/>
      <c r="B899" s="129"/>
    </row>
    <row r="900" spans="1:2" ht="208.5" customHeight="1">
      <c r="A900" s="129"/>
      <c r="B900" s="129"/>
    </row>
    <row r="901" spans="1:2" ht="208.5" customHeight="1">
      <c r="A901" s="129"/>
      <c r="B901" s="129"/>
    </row>
    <row r="902" spans="1:2" ht="208.5" customHeight="1">
      <c r="A902" s="129"/>
      <c r="B902" s="129"/>
    </row>
    <row r="903" spans="1:2" ht="208.5" customHeight="1">
      <c r="A903" s="129"/>
      <c r="B903" s="129"/>
    </row>
    <row r="904" spans="1:2" ht="208.5" customHeight="1">
      <c r="A904" s="129"/>
      <c r="B904" s="129"/>
    </row>
    <row r="905" spans="1:2" ht="208.5" customHeight="1">
      <c r="A905" s="129"/>
      <c r="B905" s="129"/>
    </row>
    <row r="906" spans="1:2" ht="208.5" customHeight="1">
      <c r="A906" s="129"/>
      <c r="B906" s="129"/>
    </row>
    <row r="907" spans="1:2" ht="208.5" customHeight="1">
      <c r="A907" s="129"/>
      <c r="B907" s="129"/>
    </row>
    <row r="908" spans="1:2" ht="208.5" customHeight="1">
      <c r="A908" s="129"/>
      <c r="B908" s="129"/>
    </row>
    <row r="909" spans="1:2" ht="208.5" customHeight="1">
      <c r="A909" s="129"/>
      <c r="B909" s="129"/>
    </row>
    <row r="910" spans="1:2" ht="208.5" customHeight="1">
      <c r="A910" s="129"/>
      <c r="B910" s="129"/>
    </row>
    <row r="911" spans="1:2" ht="208.5" customHeight="1">
      <c r="A911" s="129"/>
      <c r="B911" s="129"/>
    </row>
    <row r="912" spans="1:2" ht="208.5" customHeight="1">
      <c r="A912" s="129"/>
      <c r="B912" s="129"/>
    </row>
    <row r="913" spans="1:2" ht="208.5" customHeight="1">
      <c r="A913" s="129"/>
      <c r="B913" s="129"/>
    </row>
    <row r="914" spans="1:2" ht="208.5" customHeight="1">
      <c r="A914" s="129"/>
      <c r="B914" s="129"/>
    </row>
    <row r="915" spans="1:2" ht="208.5" customHeight="1">
      <c r="A915" s="129"/>
      <c r="B915" s="129"/>
    </row>
    <row r="916" spans="1:2" ht="208.5" customHeight="1">
      <c r="A916" s="129"/>
      <c r="B916" s="129"/>
    </row>
    <row r="917" spans="1:2" ht="208.5" customHeight="1">
      <c r="A917" s="129"/>
      <c r="B917" s="129"/>
    </row>
    <row r="918" spans="1:2" ht="208.5" customHeight="1">
      <c r="A918" s="129"/>
      <c r="B918" s="129"/>
    </row>
    <row r="919" spans="1:2" ht="208.5" customHeight="1">
      <c r="A919" s="129"/>
      <c r="B919" s="129"/>
    </row>
    <row r="920" spans="1:2" ht="208.5" customHeight="1">
      <c r="A920" s="129"/>
      <c r="B920" s="129"/>
    </row>
    <row r="921" spans="1:2" ht="208.5" customHeight="1">
      <c r="A921" s="129"/>
      <c r="B921" s="129"/>
    </row>
    <row r="922" spans="1:2" ht="208.5" customHeight="1">
      <c r="A922" s="129"/>
      <c r="B922" s="129"/>
    </row>
    <row r="923" spans="1:2" ht="208.5" customHeight="1">
      <c r="A923" s="129"/>
      <c r="B923" s="129"/>
    </row>
    <row r="924" spans="1:2" ht="208.5" customHeight="1">
      <c r="A924" s="129"/>
      <c r="B924" s="129"/>
    </row>
    <row r="925" spans="1:2" ht="208.5" customHeight="1">
      <c r="A925" s="129"/>
      <c r="B925" s="129"/>
    </row>
    <row r="926" spans="1:2" ht="208.5" customHeight="1">
      <c r="A926" s="129"/>
      <c r="B926" s="129"/>
    </row>
    <row r="927" spans="1:2" ht="208.5" customHeight="1">
      <c r="A927" s="129"/>
      <c r="B927" s="129"/>
    </row>
    <row r="928" spans="1:2" ht="208.5" customHeight="1">
      <c r="A928" s="129"/>
      <c r="B928" s="129"/>
    </row>
    <row r="929" spans="1:2" ht="208.5" customHeight="1">
      <c r="A929" s="129"/>
      <c r="B929" s="129"/>
    </row>
    <row r="930" spans="1:2" ht="208.5" customHeight="1">
      <c r="A930" s="129"/>
      <c r="B930" s="129"/>
    </row>
    <row r="931" spans="1:2" ht="208.5" customHeight="1">
      <c r="A931" s="129"/>
      <c r="B931" s="129"/>
    </row>
    <row r="932" spans="1:2" ht="208.5" customHeight="1">
      <c r="A932" s="129"/>
      <c r="B932" s="129"/>
    </row>
    <row r="933" spans="1:2" ht="208.5" customHeight="1">
      <c r="A933" s="129"/>
      <c r="B933" s="129"/>
    </row>
    <row r="934" spans="1:2" ht="208.5" customHeight="1">
      <c r="A934" s="129"/>
      <c r="B934" s="129"/>
    </row>
    <row r="935" spans="1:2" ht="208.5" customHeight="1">
      <c r="A935" s="129"/>
      <c r="B935" s="129"/>
    </row>
    <row r="936" spans="1:2" ht="208.5" customHeight="1">
      <c r="A936" s="129"/>
      <c r="B936" s="129"/>
    </row>
    <row r="937" spans="1:2" ht="208.5" customHeight="1">
      <c r="A937" s="129"/>
      <c r="B937" s="129"/>
    </row>
    <row r="938" spans="1:2" ht="208.5" customHeight="1">
      <c r="A938" s="129"/>
      <c r="B938" s="129"/>
    </row>
    <row r="939" spans="1:2" ht="208.5" customHeight="1">
      <c r="A939" s="129"/>
      <c r="B939" s="129"/>
    </row>
    <row r="940" spans="1:2" ht="208.5" customHeight="1">
      <c r="A940" s="129"/>
      <c r="B940" s="129"/>
    </row>
    <row r="941" spans="1:2" ht="208.5" customHeight="1">
      <c r="A941" s="129"/>
      <c r="B941" s="129"/>
    </row>
    <row r="942" spans="1:2" ht="208.5" customHeight="1">
      <c r="A942" s="129"/>
      <c r="B942" s="129"/>
    </row>
    <row r="943" spans="1:2" ht="208.5" customHeight="1">
      <c r="A943" s="129"/>
      <c r="B943" s="129"/>
    </row>
    <row r="944" spans="1:2" ht="208.5" customHeight="1">
      <c r="A944" s="129"/>
      <c r="B944" s="129"/>
    </row>
    <row r="945" spans="1:2" ht="208.5" customHeight="1">
      <c r="A945" s="129"/>
      <c r="B945" s="129"/>
    </row>
    <row r="946" spans="1:2" ht="208.5" customHeight="1">
      <c r="A946" s="129"/>
      <c r="B946" s="129"/>
    </row>
    <row r="947" spans="1:2" ht="208.5" customHeight="1">
      <c r="A947" s="129"/>
      <c r="B947" s="129"/>
    </row>
    <row r="948" spans="1:2" ht="208.5" customHeight="1">
      <c r="A948" s="129"/>
      <c r="B948" s="129"/>
    </row>
    <row r="949" spans="1:2" ht="208.5" customHeight="1">
      <c r="A949" s="129"/>
      <c r="B949" s="129"/>
    </row>
    <row r="950" spans="1:2" ht="208.5" customHeight="1">
      <c r="A950" s="129"/>
      <c r="B950" s="129"/>
    </row>
    <row r="951" spans="1:2" ht="208.5" customHeight="1">
      <c r="A951" s="129"/>
      <c r="B951" s="129"/>
    </row>
    <row r="952" spans="1:2" ht="208.5" customHeight="1">
      <c r="A952" s="129"/>
      <c r="B952" s="129"/>
    </row>
    <row r="953" spans="1:2" ht="208.5" customHeight="1">
      <c r="A953" s="129"/>
      <c r="B953" s="129"/>
    </row>
    <row r="954" spans="1:2" ht="208.5" customHeight="1">
      <c r="A954" s="129"/>
      <c r="B954" s="129"/>
    </row>
    <row r="955" spans="1:2" ht="208.5" customHeight="1">
      <c r="A955" s="129"/>
      <c r="B955" s="129"/>
    </row>
    <row r="956" spans="1:2" ht="208.5" customHeight="1">
      <c r="A956" s="129"/>
      <c r="B956" s="129"/>
    </row>
    <row r="957" spans="1:2" ht="208.5" customHeight="1">
      <c r="A957" s="129"/>
      <c r="B957" s="129"/>
    </row>
    <row r="958" spans="1:2" ht="208.5" customHeight="1">
      <c r="A958" s="129"/>
      <c r="B958" s="129"/>
    </row>
    <row r="959" spans="1:2" ht="208.5" customHeight="1">
      <c r="A959" s="129"/>
      <c r="B959" s="129"/>
    </row>
    <row r="960" spans="1:2" ht="208.5" customHeight="1">
      <c r="A960" s="129"/>
      <c r="B960" s="129"/>
    </row>
    <row r="961" spans="1:2" ht="208.5" customHeight="1">
      <c r="A961" s="129"/>
      <c r="B961" s="129"/>
    </row>
    <row r="962" spans="1:2" ht="208.5" customHeight="1">
      <c r="A962" s="129"/>
      <c r="B962" s="129"/>
    </row>
    <row r="963" spans="1:2" ht="208.5" customHeight="1">
      <c r="A963" s="129"/>
      <c r="B963" s="129"/>
    </row>
    <row r="964" spans="1:2" ht="208.5" customHeight="1">
      <c r="A964" s="129"/>
      <c r="B964" s="129"/>
    </row>
    <row r="965" spans="1:2" ht="208.5" customHeight="1">
      <c r="A965" s="129"/>
      <c r="B965" s="129"/>
    </row>
    <row r="966" spans="1:2" ht="208.5" customHeight="1">
      <c r="A966" s="129"/>
      <c r="B966" s="129"/>
    </row>
    <row r="967" spans="1:2" ht="208.5" customHeight="1">
      <c r="A967" s="129"/>
      <c r="B967" s="129"/>
    </row>
    <row r="968" spans="1:2" ht="208.5" customHeight="1">
      <c r="A968" s="129"/>
      <c r="B968" s="129"/>
    </row>
    <row r="969" spans="1:2" ht="208.5" customHeight="1">
      <c r="A969" s="129"/>
      <c r="B969" s="129"/>
    </row>
    <row r="970" spans="1:2" ht="208.5" customHeight="1">
      <c r="A970" s="129"/>
      <c r="B970" s="129"/>
    </row>
    <row r="971" spans="1:2" ht="208.5" customHeight="1">
      <c r="A971" s="129"/>
      <c r="B971" s="129"/>
    </row>
    <row r="972" spans="1:2" ht="208.5" customHeight="1">
      <c r="A972" s="129"/>
      <c r="B972" s="129"/>
    </row>
    <row r="973" spans="1:2" ht="208.5" customHeight="1">
      <c r="A973" s="129"/>
      <c r="B973" s="129"/>
    </row>
    <row r="974" spans="1:2" ht="208.5" customHeight="1">
      <c r="A974" s="129"/>
      <c r="B974" s="129"/>
    </row>
    <row r="975" spans="1:2" ht="208.5" customHeight="1">
      <c r="A975" s="129"/>
      <c r="B975" s="129"/>
    </row>
    <row r="976" spans="1:2" ht="208.5" customHeight="1">
      <c r="A976" s="129"/>
      <c r="B976" s="129"/>
    </row>
    <row r="977" spans="1:2" ht="208.5" customHeight="1">
      <c r="A977" s="129"/>
      <c r="B977" s="129"/>
    </row>
    <row r="978" spans="1:2" ht="208.5" customHeight="1">
      <c r="A978" s="129"/>
      <c r="B978" s="129"/>
    </row>
    <row r="979" spans="1:2" ht="208.5" customHeight="1">
      <c r="A979" s="129"/>
      <c r="B979" s="129"/>
    </row>
    <row r="980" spans="1:2" ht="208.5" customHeight="1">
      <c r="A980" s="129"/>
      <c r="B980" s="129"/>
    </row>
    <row r="981" spans="1:2" ht="208.5" customHeight="1">
      <c r="A981" s="129"/>
      <c r="B981" s="129"/>
    </row>
    <row r="982" spans="1:2" ht="208.5" customHeight="1">
      <c r="A982" s="129"/>
      <c r="B982" s="129"/>
    </row>
    <row r="983" spans="1:2" ht="208.5" customHeight="1">
      <c r="A983" s="129"/>
      <c r="B983" s="129"/>
    </row>
    <row r="984" spans="1:2" ht="208.5" customHeight="1">
      <c r="A984" s="129"/>
      <c r="B984" s="129"/>
    </row>
    <row r="985" spans="1:2" ht="208.5" customHeight="1">
      <c r="A985" s="129"/>
      <c r="B985" s="129"/>
    </row>
    <row r="986" spans="1:2" ht="208.5" customHeight="1">
      <c r="A986" s="129"/>
      <c r="B986" s="129"/>
    </row>
    <row r="987" spans="1:2" ht="208.5" customHeight="1">
      <c r="A987" s="129"/>
      <c r="B987" s="129"/>
    </row>
    <row r="988" spans="1:2" ht="208.5" customHeight="1">
      <c r="A988" s="129"/>
      <c r="B988" s="129"/>
    </row>
    <row r="989" spans="1:2" ht="208.5" customHeight="1">
      <c r="A989" s="129"/>
      <c r="B989" s="129"/>
    </row>
    <row r="990" spans="1:2" ht="208.5" customHeight="1">
      <c r="A990" s="129"/>
      <c r="B990" s="129"/>
    </row>
    <row r="991" spans="1:2" ht="208.5" customHeight="1">
      <c r="A991" s="129"/>
      <c r="B991" s="129"/>
    </row>
    <row r="992" spans="1:2" ht="208.5" customHeight="1">
      <c r="A992" s="129"/>
      <c r="B992" s="129"/>
    </row>
    <row r="993" spans="1:2" ht="208.5" customHeight="1">
      <c r="A993" s="129"/>
      <c r="B993" s="129"/>
    </row>
    <row r="994" spans="1:2" ht="208.5" customHeight="1">
      <c r="A994" s="129"/>
      <c r="B994" s="129"/>
    </row>
    <row r="995" spans="1:2" ht="208.5" customHeight="1">
      <c r="A995" s="129"/>
      <c r="B995" s="129"/>
    </row>
    <row r="996" spans="1:2" ht="208.5" customHeight="1">
      <c r="A996" s="129"/>
      <c r="B996" s="129"/>
    </row>
    <row r="997" spans="1:2" ht="208.5" customHeight="1">
      <c r="A997" s="129"/>
      <c r="B997" s="129"/>
    </row>
    <row r="998" spans="1:2" ht="208.5" customHeight="1">
      <c r="A998" s="129"/>
      <c r="B998" s="129"/>
    </row>
    <row r="999" spans="1:2" ht="208.5" customHeight="1">
      <c r="A999" s="129"/>
      <c r="B999" s="129"/>
    </row>
    <row r="1000" spans="1:2" ht="208.5" customHeight="1">
      <c r="A1000" s="129"/>
      <c r="B1000" s="129"/>
    </row>
  </sheetData>
  <mergeCells count="44">
    <mergeCell ref="E14:F14"/>
    <mergeCell ref="G14:H14"/>
    <mergeCell ref="A15:B15"/>
    <mergeCell ref="C15:D15"/>
    <mergeCell ref="E15:F15"/>
    <mergeCell ref="G15:H15"/>
    <mergeCell ref="G9:H9"/>
    <mergeCell ref="C4:D4"/>
    <mergeCell ref="E4:F4"/>
    <mergeCell ref="A5:B6"/>
    <mergeCell ref="C6:D6"/>
    <mergeCell ref="E6:F6"/>
    <mergeCell ref="G6:H6"/>
    <mergeCell ref="G8:H8"/>
    <mergeCell ref="A14:B14"/>
    <mergeCell ref="C14:D14"/>
    <mergeCell ref="E3:F3"/>
    <mergeCell ref="G3:H3"/>
    <mergeCell ref="A1:H1"/>
    <mergeCell ref="A2:B2"/>
    <mergeCell ref="C2:D2"/>
    <mergeCell ref="E2:F2"/>
    <mergeCell ref="G2:H2"/>
    <mergeCell ref="A3:B4"/>
    <mergeCell ref="C3:D3"/>
    <mergeCell ref="G4:H4"/>
    <mergeCell ref="C8:D8"/>
    <mergeCell ref="E8:F8"/>
    <mergeCell ref="C9:D9"/>
    <mergeCell ref="E9:F9"/>
    <mergeCell ref="G11:H11"/>
    <mergeCell ref="G12:H12"/>
    <mergeCell ref="A12:B12"/>
    <mergeCell ref="A13:B13"/>
    <mergeCell ref="C13:D13"/>
    <mergeCell ref="E13:F13"/>
    <mergeCell ref="G13:H13"/>
    <mergeCell ref="C12:D12"/>
    <mergeCell ref="E12:F12"/>
    <mergeCell ref="A7:B8"/>
    <mergeCell ref="A9:B9"/>
    <mergeCell ref="A10:B11"/>
    <mergeCell ref="C11:D11"/>
    <mergeCell ref="E11:F11"/>
  </mergeCells>
  <pageMargins left="0.7" right="0.65166666666666662" top="0.75" bottom="0.75" header="0" footer="0"/>
  <pageSetup paperSize="9" orientation="portrait"/>
  <headerFooter>
    <oddFooter>&amp;R</oddFooter>
  </headerFooter>
  <colBreaks count="1" manualBreakCount="1">
    <brk id="8" man="1"/>
  </colBreak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 PAGE</vt:lpstr>
      <vt:lpstr>CAPACITY (DGVCL)</vt:lpstr>
      <vt:lpstr>CAPACITY (TORRENT)</vt:lpstr>
      <vt:lpstr>ROI</vt:lpstr>
      <vt:lpstr>ROI (OPTIMIZER)</vt:lpstr>
      <vt:lpstr>COMPARISION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akhil kashia</dc:creator>
  <cp:lastModifiedBy>akhil kashia</cp:lastModifiedBy>
  <dcterms:created xsi:type="dcterms:W3CDTF">2025-09-03T14:17:27Z</dcterms:created>
  <dcterms:modified xsi:type="dcterms:W3CDTF">2026-09-06T06:13:20Z</dcterms:modified>
</cp:coreProperties>
</file>