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or" sheetId="1" state="visible" r:id="rId3"/>
    <sheet name="Formula" sheetId="2" state="visible" r:id="rId4"/>
    <sheet name="Model Reference" sheetId="3" state="visible" r:id="rId5"/>
    <sheet name="Test Cases" sheetId="4" state="visible" r:id="rId6"/>
    <sheet name="VTM" sheetId="5" state="visible" r:id="rId7"/>
  </sheets>
  <definedNames>
    <definedName function="false" hidden="true" localSheetId="0" name="_xlnm._FilterDatabase" vbProcedure="false">Simulator!$A$18:$P$27</definedName>
    <definedName function="false" hidden="true" localSheetId="4" name="_xlnm._FilterDatabase" vbProcedure="false">VTM!$A$1:$J$10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<sst xmlns="http://schemas.openxmlformats.org/spreadsheetml/2006/main" count="209" uniqueCount="160">
  <si>
    <t xml:space="preserve">Pricing &amp; Campaign Simulator — India Gate Everyday 5kg | Blinkit</t>
  </si>
  <si>
    <t xml:space="preserve">OLS elasticities  |  Anchored to last 30-day actuals (Apr 2026)  |  Day-level model</t>
  </si>
  <si>
    <t xml:space="preserve">  ▶  INPUTS  (Yellow cells are user-editable)</t>
  </si>
  <si>
    <t xml:space="preserve">SKU ID</t>
  </si>
  <si>
    <t xml:space="preserve">SKU</t>
  </si>
  <si>
    <t xml:space="preserve">Current PTC (₹)</t>
  </si>
  <si>
    <t xml:space="preserve">PTC Change (%)</t>
  </si>
  <si>
    <t xml:space="preserve">Simulated PTC (₹)</t>
  </si>
  <si>
    <t xml:space="preserve">Current Comp PTC</t>
  </si>
  <si>
    <t xml:space="preserve">Simulated RPI</t>
  </si>
  <si>
    <t xml:space="preserve">Current OSA</t>
  </si>
  <si>
    <t xml:space="preserve">Simulated OSA</t>
  </si>
  <si>
    <t xml:space="preserve">Current Avg Position (National)</t>
  </si>
  <si>
    <t xml:space="preserve">Simulated Avg Position (National)</t>
  </si>
  <si>
    <t xml:space="preserve">Elasticity (ε)</t>
  </si>
  <si>
    <t xml:space="preserve">osa coeff</t>
  </si>
  <si>
    <t xml:space="preserve">position coeff</t>
  </si>
  <si>
    <t xml:space="preserve">IG Everyday 5</t>
  </si>
  <si>
    <t xml:space="preserve">IG Feast Rozzana 1</t>
  </si>
  <si>
    <t xml:space="preserve">IG Feast Rozzana 5</t>
  </si>
  <si>
    <t xml:space="preserve">IG Mini Mogra 10</t>
  </si>
  <si>
    <t xml:space="preserve">IG Mini Mogra 5</t>
  </si>
  <si>
    <t xml:space="preserve">IG Mini Mogra II 10</t>
  </si>
  <si>
    <t xml:space="preserve">IG Mogra 10</t>
  </si>
  <si>
    <t xml:space="preserve">IG Mogra 5</t>
  </si>
  <si>
    <t xml:space="preserve">IG Super 5</t>
  </si>
  <si>
    <t xml:space="preserve">)</t>
  </si>
  <si>
    <t xml:space="preserve">Inputs</t>
  </si>
  <si>
    <t xml:space="preserve">RPI</t>
  </si>
  <si>
    <t xml:space="preserve">Period</t>
  </si>
  <si>
    <t xml:space="preserve">Scenario</t>
  </si>
  <si>
    <r>
      <rPr>
        <b val="true"/>
        <sz val="11"/>
        <color theme="1"/>
        <rFont val="Calibri"/>
        <family val="2"/>
        <charset val="1"/>
      </rPr>
      <t xml:space="preserve">Avg_Daily_Volume</t>
    </r>
    <r>
      <rPr>
        <b val="true"/>
        <sz val="10"/>
        <color rgb="FF1A3A5C"/>
        <rFont val="Arial"/>
        <family val="0"/>
        <charset val="1"/>
      </rPr>
      <t xml:space="preserve"> (Current)</t>
    </r>
  </si>
  <si>
    <r>
      <rPr>
        <b val="true"/>
        <sz val="11"/>
        <color theme="1"/>
        <rFont val="Calibri"/>
        <family val="2"/>
        <charset val="1"/>
      </rPr>
      <t xml:space="preserve">Avg_Daily_Volume</t>
    </r>
    <r>
      <rPr>
        <b val="true"/>
        <sz val="10"/>
        <color rgb="FF1A3A5C"/>
        <rFont val="Arial"/>
        <family val="0"/>
        <charset val="1"/>
      </rPr>
      <t xml:space="preserve"> (Simulated)</t>
    </r>
  </si>
  <si>
    <t xml:space="preserve">Volume lost Δ</t>
  </si>
  <si>
    <t xml:space="preserve">VTM Gain</t>
  </si>
  <si>
    <r>
      <rPr>
        <b val="true"/>
        <sz val="10"/>
        <color rgb="FF1A3A5C"/>
        <rFont val="Arial"/>
        <family val="0"/>
        <charset val="1"/>
      </rPr>
      <t xml:space="preserve">Final </t>
    </r>
    <r>
      <rPr>
        <b val="true"/>
        <sz val="11"/>
        <color theme="1"/>
        <rFont val="Calibri"/>
        <family val="2"/>
        <charset val="1"/>
      </rPr>
      <t xml:space="preserve">Avg_Daily_Volume</t>
    </r>
    <r>
      <rPr>
        <b val="true"/>
        <sz val="10"/>
        <color rgb="FF1A3A5C"/>
        <rFont val="Arial"/>
        <family val="0"/>
        <charset val="1"/>
      </rPr>
      <t xml:space="preserve"> (Simulated)</t>
    </r>
  </si>
  <si>
    <r>
      <rPr>
        <b val="true"/>
        <sz val="11"/>
        <color theme="1"/>
        <rFont val="Calibri"/>
        <family val="2"/>
        <charset val="1"/>
      </rPr>
      <t xml:space="preserve">Monthly_Volume</t>
    </r>
    <r>
      <rPr>
        <b val="true"/>
        <sz val="10"/>
        <color rgb="FF1A3A5C"/>
        <rFont val="Arial"/>
        <family val="0"/>
        <charset val="1"/>
      </rPr>
      <t xml:space="preserve"> (Current)</t>
    </r>
  </si>
  <si>
    <r>
      <rPr>
        <b val="true"/>
        <sz val="11"/>
        <color theme="1"/>
        <rFont val="Calibri"/>
        <family val="2"/>
        <charset val="1"/>
      </rPr>
      <t xml:space="preserve">Final Monthly_Volume (nextmonth</t>
    </r>
    <r>
      <rPr>
        <b val="true"/>
        <sz val="10"/>
        <color rgb="FF1A3A5C"/>
        <rFont val="Arial"/>
        <family val="0"/>
        <charset val="1"/>
      </rPr>
      <t xml:space="preserve"> (Simulated)</t>
    </r>
  </si>
  <si>
    <t xml:space="preserve">Volume Δ%</t>
  </si>
  <si>
    <t xml:space="preserve">Revenue (₹) (Current)</t>
  </si>
  <si>
    <t xml:space="preserve">Revenue (₹) (Simulated)</t>
  </si>
  <si>
    <t xml:space="preserve">Revenue Δ (₹)</t>
  </si>
  <si>
    <t xml:space="preserve">Revenue Δ %</t>
  </si>
  <si>
    <t xml:space="preserve">Avail</t>
  </si>
  <si>
    <t xml:space="preserve">1 Month</t>
  </si>
  <si>
    <t xml:space="preserve">Budget</t>
  </si>
  <si>
    <t xml:space="preserve">how do I validate simulation results</t>
  </si>
  <si>
    <t xml:space="preserve">is curr method to calculate impact of other variable other than price is corect?</t>
  </si>
  <si>
    <t xml:space="preserve">do I need to do baseline  forecasting for future months?</t>
  </si>
  <si>
    <t xml:space="preserve">VTM</t>
  </si>
  <si>
    <t xml:space="preserve">  Assumptions &amp; Formula</t>
  </si>
  <si>
    <t xml:space="preserve">SimUnits = currentunits * (simptc/currentptc)* (simposition/currentposition)^(-0.04) * EXP(0.03*(simosa-currentosa))</t>
  </si>
  <si>
    <t xml:space="preserve">Revenue = SimUnits * SimPTC</t>
  </si>
  <si>
    <t xml:space="preserve">Version 1.0: Volumes are anchored to recent actual sales and adjusted using estimated elasticities for Price, Budget, Position, and OSA. Calendar, seasonality, and festival effects are not currently included.</t>
  </si>
  <si>
    <t xml:space="preserve">logy=alogx1+blogx2</t>
  </si>
  <si>
    <t xml:space="preserve">y</t>
  </si>
  <si>
    <t xml:space="preserve">sim_vol</t>
  </si>
  <si>
    <t xml:space="preserve">logy=log(x1^a*x2^b)</t>
  </si>
  <si>
    <t xml:space="preserve">a</t>
  </si>
  <si>
    <t xml:space="preserve">ptc_coeff</t>
  </si>
  <si>
    <t xml:space="preserve">y=x1^a*x2^b</t>
  </si>
  <si>
    <t xml:space="preserve">b</t>
  </si>
  <si>
    <t xml:space="preserve">budget_coeff</t>
  </si>
  <si>
    <t xml:space="preserve">y0=</t>
  </si>
  <si>
    <t xml:space="preserve">c</t>
  </si>
  <si>
    <t xml:space="preserve">osa coef</t>
  </si>
  <si>
    <t xml:space="preserve">d</t>
  </si>
  <si>
    <t xml:space="preserve">postion_coeff</t>
  </si>
  <si>
    <t xml:space="preserve">x1</t>
  </si>
  <si>
    <t xml:space="preserve">ptc</t>
  </si>
  <si>
    <t xml:space="preserve">x2</t>
  </si>
  <si>
    <t xml:space="preserve">budget</t>
  </si>
  <si>
    <t xml:space="preserve">x3</t>
  </si>
  <si>
    <t xml:space="preserve">osa</t>
  </si>
  <si>
    <t xml:space="preserve">x4</t>
  </si>
  <si>
    <t xml:space="preserve">position</t>
  </si>
  <si>
    <t xml:space="preserve">OLS Model Reference — India Gate Everyday 5kg | Blinkit</t>
  </si>
  <si>
    <t xml:space="preserve"> City Level  |  Day-level model  </t>
  </si>
  <si>
    <t xml:space="preserve">Feature</t>
  </si>
  <si>
    <t xml:space="preserve">Coefficient</t>
  </si>
  <si>
    <t xml:space="preserve">Std Err</t>
  </si>
  <si>
    <t xml:space="preserve">z</t>
  </si>
  <si>
    <t xml:space="preserve">P&gt;|z|</t>
  </si>
  <si>
    <t xml:space="preserve">Interpretation</t>
  </si>
  <si>
    <t xml:space="preserve">const</t>
  </si>
  <si>
    <t xml:space="preserve">Fixed intercept</t>
  </si>
  <si>
    <t xml:space="preserve">log_ptc</t>
  </si>
  <si>
    <t xml:space="preserve">Global price elasticity (cities vary via random slope)</t>
  </si>
  <si>
    <t xml:space="preserve">log_budget</t>
  </si>
  <si>
    <t xml:space="preserve">Budget elasticity: +0.0306% vol per +1% budget</t>
  </si>
  <si>
    <t xml:space="preserve">Is_Weekend</t>
  </si>
  <si>
    <t xml:space="preserve">Weekend: +9.9% vs weekday</t>
  </si>
  <si>
    <t xml:space="preserve">Is_First_Week</t>
  </si>
  <si>
    <t xml:space="preserve">First week of month: +12.7%</t>
  </si>
  <si>
    <t xml:space="preserve">Event_Flag</t>
  </si>
  <si>
    <t xml:space="preserve">Event day: +2.3% (not significant)</t>
  </si>
  <si>
    <t xml:space="preserve">pre_event</t>
  </si>
  <si>
    <t xml:space="preserve">3 days before event: +3.2%</t>
  </si>
  <si>
    <t xml:space="preserve">post_event</t>
  </si>
  <si>
    <t xml:space="preserve">3 days after event: -2.0% (not significant)</t>
  </si>
  <si>
    <t xml:space="preserve">log_qty_lag7</t>
  </si>
  <si>
    <t xml:space="preserve">7-day persistence: +0.116%</t>
  </si>
  <si>
    <t xml:space="preserve">log_avg_position</t>
  </si>
  <si>
    <t xml:space="preserve">OSA</t>
  </si>
  <si>
    <t xml:space="preserve">Test Scenario</t>
  </si>
  <si>
    <t xml:space="preserve">Input Change</t>
  </si>
  <si>
    <t xml:space="preserve">Expected Result</t>
  </si>
  <si>
    <t xml:space="preserve">Pass Criteria</t>
  </si>
  <si>
    <t xml:space="preserve">Passed/Failed</t>
  </si>
  <si>
    <t xml:space="preserve">No Change Baseline</t>
  </si>
  <si>
    <t xml:space="preserve">All simulated inputs = current inputs</t>
  </si>
  <si>
    <t xml:space="preserve">Simulated Units = Current Units</t>
  </si>
  <si>
    <t xml:space="preserve">Volume Δ = 0%, Revenue Δ = 0%</t>
  </si>
  <si>
    <t xml:space="preserve">Passed</t>
  </si>
  <si>
    <t xml:space="preserve">Price Increase +10%</t>
  </si>
  <si>
    <t xml:space="preserve">PTC +10%</t>
  </si>
  <si>
    <t xml:space="preserve">Units decrease by ~4.2%</t>
  </si>
  <si>
    <t xml:space="preserve">Simulated Units ≈ Current Units × 0.958</t>
  </si>
  <si>
    <t xml:space="preserve">Price Decrease -10%</t>
  </si>
  <si>
    <t xml:space="preserve">PTC -10%</t>
  </si>
  <si>
    <t xml:space="preserve">Units increase by ~4.2%</t>
  </si>
  <si>
    <t xml:space="preserve">Simulated Units ≈ Current Units × 1.042</t>
  </si>
  <si>
    <t xml:space="preserve">Budget Increase +20%</t>
  </si>
  <si>
    <t xml:space="preserve">Budget +20%</t>
  </si>
  <si>
    <t xml:space="preserve">Units increase by ~2.6%</t>
  </si>
  <si>
    <t xml:space="preserve">Volume Δ ≈ +2.6%</t>
  </si>
  <si>
    <t xml:space="preserve">Budget Decrease -20%</t>
  </si>
  <si>
    <t xml:space="preserve">Budget -20%</t>
  </si>
  <si>
    <t xml:space="preserve">Units decrease by ~2.6%</t>
  </si>
  <si>
    <t xml:space="preserve">Volume Δ ≈ -2.6%</t>
  </si>
  <si>
    <t xml:space="preserve">Position Improvement</t>
  </si>
  <si>
    <t xml:space="preserve">Avg Position 5.4 → 4.4</t>
  </si>
  <si>
    <t xml:space="preserve">Units increase</t>
  </si>
  <si>
    <t xml:space="preserve">Volume Δ ≈ +0.82%</t>
  </si>
  <si>
    <t xml:space="preserve">Position Deterioration</t>
  </si>
  <si>
    <t xml:space="preserve">Avg Position 5.4 → 6.4</t>
  </si>
  <si>
    <t xml:space="preserve">Units decrease</t>
  </si>
  <si>
    <t xml:space="preserve">Volume Δ ≈ -0.68%</t>
  </si>
  <si>
    <t xml:space="preserve">OSA Increase</t>
  </si>
  <si>
    <t xml:space="preserve">OSA 0.90 → 1.00</t>
  </si>
  <si>
    <t xml:space="preserve">Slight unit increase</t>
  </si>
  <si>
    <t xml:space="preserve">Volume Δ ≈ +0.3%</t>
  </si>
  <si>
    <t xml:space="preserve">OSA Decrease</t>
  </si>
  <si>
    <t xml:space="preserve">OSA 1.00 → 0.90</t>
  </si>
  <si>
    <t xml:space="preserve">Slight unit decrease</t>
  </si>
  <si>
    <t xml:space="preserve">Volume Δ ≈ -0.3%</t>
  </si>
  <si>
    <t xml:space="preserve">Combined Positive Scenario</t>
  </si>
  <si>
    <t xml:space="preserve">Price -5%, Budget +10%, Position +1 rank, OSA +5%</t>
  </si>
  <si>
    <t xml:space="preserve">Volume Δ &gt; 0</t>
  </si>
  <si>
    <t xml:space="preserve">Combined Negative Scenario</t>
  </si>
  <si>
    <t xml:space="preserve">Price +10%, Budget -20%, Position worse, OSA lower</t>
  </si>
  <si>
    <t xml:space="preserve">Volume Δ &lt; 0</t>
  </si>
  <si>
    <t xml:space="preserve">Extreme Price Increase</t>
  </si>
  <si>
    <t xml:space="preserve">PTC +50%</t>
  </si>
  <si>
    <t xml:space="preserve">Units remain positive</t>
  </si>
  <si>
    <t xml:space="preserve">Units &gt; 0</t>
  </si>
  <si>
    <t xml:space="preserve">Extreme Price Decrease</t>
  </si>
  <si>
    <t xml:space="preserve">PTC -50%</t>
  </si>
  <si>
    <t xml:space="preserve">No formula error</t>
  </si>
  <si>
    <t xml:space="preserve">Units &gt; Current Units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</si>
</sst>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"/>
    <numFmt numFmtId="167" formatCode="\₹#,##0.00"/>
    <numFmt numFmtId="168" formatCode="General"/>
    <numFmt numFmtId="169" formatCode="#,##0"/>
    <numFmt numFmtId="170" formatCode="\+#,##0;\-#,##0;\-"/>
    <numFmt numFmtId="171" formatCode="0.00%"/>
    <numFmt numFmtId="172" formatCode="\₹#,##0"/>
    <numFmt numFmtId="173" formatCode="&quot;+₹&quot;#,##0;&quot;-₹&quot;#,##0;\-"/>
    <numFmt numFmtId="174" formatCode="0.0000"/>
    <numFmt numFmtId="175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10"/>
      <name val="Arial"/>
      <family val="0"/>
      <charset val="1"/>
    </font>
    <font>
      <sz val="10"/>
      <name val="Times New Roman"/>
      <family val="1"/>
    </font>
    <font>
      <b val="true"/>
      <sz val="11"/>
      <color rgb="FF444444"/>
      <name val="Times New Roman"/>
      <family val="1"/>
      <charset val="1"/>
    </font>
    <font>
      <sz val="9"/>
      <color rgb="FF444444"/>
      <name val="Arial"/>
      <family val="0"/>
      <charset val="1"/>
    </font>
    <font>
      <sz val="10"/>
      <color rgb="FF444444"/>
      <name val="Times New Roman"/>
      <family val="1"/>
      <charset val="1"/>
    </font>
    <font>
      <b val="true"/>
      <sz val="10"/>
      <color rgb="FF1D6B4A"/>
      <name val="Arial"/>
      <family val="0"/>
      <charset val="1"/>
    </font>
    <font>
      <b val="true"/>
      <sz val="10"/>
      <color rgb="FFA32D2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C9DCF0"/>
        <bgColor rgb="FFD6E4F0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FFF3DC"/>
        <bgColor rgb="FFF5F7FA"/>
      </patternFill>
    </fill>
    <fill>
      <patternFill patternType="solid">
        <fgColor rgb="FFD6E4F0"/>
        <bgColor rgb="FFC9DCF0"/>
      </patternFill>
    </fill>
    <fill>
      <patternFill patternType="solid">
        <fgColor rgb="FF81D41A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9DC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3A5C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4A"/>
      <rgbColor rgb="FFB0BEC5"/>
      <rgbColor rgb="FF808080"/>
      <rgbColor rgb="FF9999FF"/>
      <rgbColor rgb="FF993366"/>
      <rgbColor rgb="FFFFF3DC"/>
      <rgbColor rgb="FFD6E4F0"/>
      <rgbColor rgb="FF660066"/>
      <rgbColor rgb="FFFF8080"/>
      <rgbColor rgb="FF2E6DA4"/>
      <rgbColor rgb="FFC9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A32D2D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721800</xdr:colOff>
      <xdr:row>1</xdr:row>
      <xdr:rowOff>76680</xdr:rowOff>
    </xdr:from>
    <xdr:to>
      <xdr:col>20</xdr:col>
      <xdr:colOff>57600</xdr:colOff>
      <xdr:row>40</xdr:row>
      <xdr:rowOff>138960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112440" y="252000"/>
          <a:ext cx="10715040" cy="689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false" showRowColHeaders="true" showZeros="true" rightToLeft="false" tabSelected="true" showOutlineSymbols="true" defaultGridColor="true" view="normal" topLeftCell="A8" colorId="64" zoomScale="81" zoomScaleNormal="81" zoomScalePageLayoutView="100" workbookViewId="0">
      <selection pane="topLeft" activeCell="G24" activeCellId="0" sqref="G2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13" min="3" style="1" width="16"/>
    <col collapsed="false" customWidth="true" hidden="false" outlineLevel="0" max="14" min="14" style="1" width="40.34"/>
    <col collapsed="false" customWidth="true" hidden="false" outlineLevel="0" max="17" min="15" style="1" width="16"/>
    <col collapsed="false" customWidth="true" hidden="false" outlineLevel="0" max="18" min="18" style="1" width="19.52"/>
    <col collapsed="false" customWidth="true" hidden="false" outlineLevel="0" max="19" min="19" style="1" width="13.35"/>
    <col collapsed="false" customWidth="true" hidden="false" outlineLevel="0" max="20" min="20" style="1" width="15.44"/>
    <col collapsed="false" customWidth="false" hidden="false" outlineLevel="0" max="16375" min="21" style="1" width="8.68"/>
    <col collapsed="false" customWidth="true" hidden="false" outlineLevel="0" max="16384" min="16376" style="1" width="11.53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0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0"/>
    </row>
    <row r="3" customFormat="false" ht="15" hidden="false" customHeight="false" outlineLevel="0" collapsed="false">
      <c r="R3" s="0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0"/>
    </row>
    <row r="5" customFormat="false" ht="49.9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6" t="s">
        <v>14</v>
      </c>
      <c r="M5" s="6" t="s">
        <v>15</v>
      </c>
      <c r="N5" s="6" t="s">
        <v>16</v>
      </c>
      <c r="O5" s="0"/>
      <c r="P5" s="0"/>
      <c r="Q5" s="0"/>
      <c r="R5" s="0"/>
      <c r="S5" s="7"/>
      <c r="T5" s="7"/>
      <c r="U5" s="7"/>
    </row>
    <row r="6" customFormat="false" ht="18" hidden="false" customHeight="true" outlineLevel="0" collapsed="false">
      <c r="A6" s="8" t="n">
        <v>10117961</v>
      </c>
      <c r="B6" s="8" t="s">
        <v>17</v>
      </c>
      <c r="C6" s="9" t="n">
        <v>355.69</v>
      </c>
      <c r="D6" s="10" t="n">
        <v>-10</v>
      </c>
      <c r="E6" s="9" t="n">
        <f aca="false">C6*(1+D6/100)</f>
        <v>320.121</v>
      </c>
      <c r="F6" s="11" t="n">
        <v>347.73</v>
      </c>
      <c r="G6" s="12" t="n">
        <f aca="false">E6/F6</f>
        <v>0.920602191355362</v>
      </c>
      <c r="H6" s="12" t="n">
        <v>0.78</v>
      </c>
      <c r="I6" s="13" t="n">
        <v>0.78</v>
      </c>
      <c r="J6" s="9" t="n">
        <v>3.21</v>
      </c>
      <c r="K6" s="13" t="n">
        <v>3.21</v>
      </c>
      <c r="L6" s="14" t="n">
        <v>0.396466</v>
      </c>
      <c r="M6" s="14" t="n">
        <v>0.03</v>
      </c>
      <c r="N6" s="14" t="n">
        <v>-0.000552</v>
      </c>
      <c r="O6" s="15" t="n">
        <f aca="false">E20-F20</f>
        <v>-0.230000000000018</v>
      </c>
      <c r="P6" s="0"/>
      <c r="Q6" s="0"/>
      <c r="R6" s="0"/>
      <c r="S6" s="7"/>
      <c r="T6" s="7"/>
      <c r="U6" s="7"/>
    </row>
    <row r="7" customFormat="false" ht="18" hidden="false" customHeight="true" outlineLevel="0" collapsed="false">
      <c r="A7" s="16" t="n">
        <v>10000195</v>
      </c>
      <c r="B7" s="16" t="s">
        <v>18</v>
      </c>
      <c r="C7" s="9" t="n">
        <v>99.88</v>
      </c>
      <c r="D7" s="10" t="n">
        <v>0</v>
      </c>
      <c r="E7" s="9" t="n">
        <f aca="false">C7*(1+D7/100)</f>
        <v>99.88</v>
      </c>
      <c r="F7" s="17" t="n">
        <v>92.78</v>
      </c>
      <c r="G7" s="9" t="n">
        <f aca="false">E7/F7</f>
        <v>1.07652511317094</v>
      </c>
      <c r="H7" s="9" t="n">
        <v>0.78</v>
      </c>
      <c r="I7" s="13" t="n">
        <v>0.78</v>
      </c>
      <c r="J7" s="9" t="n">
        <v>4.55</v>
      </c>
      <c r="K7" s="13" t="n">
        <v>4.55</v>
      </c>
      <c r="L7" s="14" t="n">
        <v>-0.446434</v>
      </c>
      <c r="M7" s="14" t="n">
        <v>0.03</v>
      </c>
      <c r="N7" s="14" t="n">
        <v>0.006049</v>
      </c>
      <c r="O7" s="15" t="n">
        <f aca="false">E21-F21</f>
        <v>-0.450000000000046</v>
      </c>
      <c r="P7" s="0"/>
      <c r="Q7" s="0"/>
      <c r="R7" s="0"/>
      <c r="S7" s="7"/>
      <c r="T7" s="7"/>
      <c r="U7" s="7"/>
    </row>
    <row r="8" customFormat="false" ht="18" hidden="false" customHeight="true" outlineLevel="0" collapsed="false">
      <c r="A8" s="16" t="n">
        <v>10006061</v>
      </c>
      <c r="B8" s="16" t="s">
        <v>19</v>
      </c>
      <c r="C8" s="9" t="n">
        <v>439.22</v>
      </c>
      <c r="D8" s="10" t="n">
        <v>0</v>
      </c>
      <c r="E8" s="9" t="n">
        <f aca="false">C8*(1+D8/100)</f>
        <v>439.22</v>
      </c>
      <c r="F8" s="17" t="n">
        <v>431.53</v>
      </c>
      <c r="G8" s="9" t="n">
        <f aca="false">E8/F8</f>
        <v>1.01782031376729</v>
      </c>
      <c r="H8" s="9" t="n">
        <v>0.78</v>
      </c>
      <c r="I8" s="13" t="n">
        <v>0.78</v>
      </c>
      <c r="J8" s="9" t="n">
        <v>6.17</v>
      </c>
      <c r="K8" s="13" t="n">
        <v>6.17</v>
      </c>
      <c r="L8" s="14" t="n">
        <v>0.416862</v>
      </c>
      <c r="M8" s="14" t="n">
        <v>0.03</v>
      </c>
      <c r="N8" s="14" t="n">
        <v>0.001196</v>
      </c>
      <c r="O8" s="15" t="n">
        <f aca="false">E22-F22</f>
        <v>0.230000000000018</v>
      </c>
      <c r="P8" s="0"/>
      <c r="Q8" s="0"/>
      <c r="R8" s="0"/>
      <c r="S8" s="7"/>
      <c r="T8" s="7"/>
      <c r="U8" s="7"/>
    </row>
    <row r="9" customFormat="false" ht="18" hidden="false" customHeight="true" outlineLevel="0" collapsed="false">
      <c r="A9" s="16" t="n">
        <v>10006305</v>
      </c>
      <c r="B9" s="16" t="s">
        <v>20</v>
      </c>
      <c r="C9" s="9" t="n">
        <v>607.94</v>
      </c>
      <c r="D9" s="10" t="n">
        <v>0</v>
      </c>
      <c r="E9" s="9" t="n">
        <f aca="false">C9*(1+D9/100)</f>
        <v>607.94</v>
      </c>
      <c r="F9" s="17" t="n">
        <v>595.37</v>
      </c>
      <c r="G9" s="9" t="n">
        <f aca="false">E9/F9</f>
        <v>1.02111292137662</v>
      </c>
      <c r="H9" s="9" t="n">
        <v>0.78</v>
      </c>
      <c r="I9" s="13" t="n">
        <v>0.78</v>
      </c>
      <c r="J9" s="9" t="n">
        <v>4.86</v>
      </c>
      <c r="K9" s="13" t="n">
        <v>4.86</v>
      </c>
      <c r="L9" s="14" t="n">
        <v>-0.543019</v>
      </c>
      <c r="M9" s="14" t="n">
        <v>0.03</v>
      </c>
      <c r="N9" s="14" t="n">
        <v>0.000274</v>
      </c>
      <c r="O9" s="15" t="n">
        <f aca="false">E23-F23</f>
        <v>0.190000000000055</v>
      </c>
      <c r="P9" s="0"/>
      <c r="Q9" s="0"/>
      <c r="R9" s="0"/>
      <c r="S9" s="7"/>
      <c r="T9" s="7"/>
      <c r="U9" s="7"/>
    </row>
    <row r="10" customFormat="false" ht="18" hidden="false" customHeight="true" outlineLevel="0" collapsed="false">
      <c r="A10" s="16" t="n">
        <v>10012362</v>
      </c>
      <c r="B10" s="16" t="s">
        <v>21</v>
      </c>
      <c r="C10" s="9" t="n">
        <v>321.77</v>
      </c>
      <c r="D10" s="10" t="n">
        <v>0</v>
      </c>
      <c r="E10" s="9" t="n">
        <f aca="false">C10*(1+D10/100)</f>
        <v>321.77</v>
      </c>
      <c r="F10" s="17" t="n">
        <v>303.14</v>
      </c>
      <c r="G10" s="9" t="n">
        <f aca="false">E10/F10</f>
        <v>1.06145675265554</v>
      </c>
      <c r="H10" s="9" t="n">
        <v>0.78</v>
      </c>
      <c r="I10" s="13" t="n">
        <v>0.78</v>
      </c>
      <c r="J10" s="9" t="n">
        <v>1</v>
      </c>
      <c r="K10" s="13" t="n">
        <v>1</v>
      </c>
      <c r="L10" s="14" t="n">
        <v>0.3535641</v>
      </c>
      <c r="M10" s="14" t="n">
        <v>0.03</v>
      </c>
      <c r="N10" s="14" t="n">
        <v>-1.629212E-012</v>
      </c>
      <c r="O10" s="15" t="n">
        <f aca="false">E24-F24</f>
        <v>-0.0599999999999454</v>
      </c>
      <c r="P10" s="0"/>
      <c r="Q10" s="0"/>
      <c r="R10" s="0"/>
      <c r="S10" s="7"/>
      <c r="T10" s="7"/>
      <c r="U10" s="7"/>
      <c r="XEV10" s="7"/>
      <c r="XEW10" s="7"/>
      <c r="XEX10" s="7"/>
      <c r="XEY10" s="7"/>
      <c r="XEZ10" s="7"/>
      <c r="XFA10" s="7"/>
      <c r="XFB10" s="7"/>
      <c r="XFC10" s="7"/>
      <c r="XFD10" s="7"/>
    </row>
    <row r="11" customFormat="false" ht="18" hidden="false" customHeight="true" outlineLevel="0" collapsed="false">
      <c r="A11" s="16" t="n">
        <v>10046799</v>
      </c>
      <c r="B11" s="16" t="s">
        <v>22</v>
      </c>
      <c r="C11" s="9" t="n">
        <v>496.42</v>
      </c>
      <c r="D11" s="10" t="n">
        <v>0</v>
      </c>
      <c r="E11" s="9" t="n">
        <f aca="false">C11*(1+D11/100)</f>
        <v>496.42</v>
      </c>
      <c r="F11" s="17" t="n">
        <v>501.64</v>
      </c>
      <c r="G11" s="9" t="n">
        <f aca="false">E11/F11</f>
        <v>0.989594131249502</v>
      </c>
      <c r="H11" s="9" t="n">
        <v>0.78</v>
      </c>
      <c r="I11" s="13" t="n">
        <v>0.78</v>
      </c>
      <c r="J11" s="9" t="n">
        <v>4.86</v>
      </c>
      <c r="K11" s="13" t="n">
        <v>4.86</v>
      </c>
      <c r="L11" s="14" t="n">
        <v>0.767514</v>
      </c>
      <c r="M11" s="14" t="n">
        <v>0.03</v>
      </c>
      <c r="N11" s="14" t="n">
        <v>0.000431</v>
      </c>
      <c r="O11" s="15" t="n">
        <f aca="false">E25-F25</f>
        <v>-0.0600000000000023</v>
      </c>
      <c r="P11" s="0"/>
      <c r="Q11" s="0"/>
      <c r="R11" s="0"/>
      <c r="S11" s="7"/>
      <c r="T11" s="7"/>
      <c r="U11" s="7"/>
      <c r="XEV11" s="7"/>
      <c r="XEW11" s="7"/>
      <c r="XEX11" s="7"/>
      <c r="XEY11" s="7"/>
      <c r="XEZ11" s="7"/>
      <c r="XFA11" s="7"/>
      <c r="XFB11" s="7"/>
      <c r="XFC11" s="7"/>
      <c r="XFD11" s="7"/>
    </row>
    <row r="12" customFormat="false" ht="18" hidden="false" customHeight="true" outlineLevel="0" collapsed="false">
      <c r="A12" s="16" t="n">
        <v>10030412</v>
      </c>
      <c r="B12" s="16" t="s">
        <v>23</v>
      </c>
      <c r="C12" s="9" t="n">
        <v>689.26</v>
      </c>
      <c r="D12" s="10" t="n">
        <v>0</v>
      </c>
      <c r="E12" s="9" t="n">
        <f aca="false">C12*(1+D12/100)</f>
        <v>689.26</v>
      </c>
      <c r="F12" s="17" t="n">
        <v>656.39</v>
      </c>
      <c r="G12" s="9" t="n">
        <f aca="false">E12/F12</f>
        <v>1.05007693596795</v>
      </c>
      <c r="H12" s="9" t="n">
        <v>0.78</v>
      </c>
      <c r="I12" s="13" t="n">
        <v>0.78</v>
      </c>
      <c r="J12" s="9" t="n">
        <v>0.07</v>
      </c>
      <c r="K12" s="13" t="n">
        <v>0.07</v>
      </c>
      <c r="L12" s="14" t="n">
        <v>0.54432</v>
      </c>
      <c r="M12" s="14" t="n">
        <v>0.03</v>
      </c>
      <c r="N12" s="14" t="n">
        <v>-0.029982</v>
      </c>
      <c r="O12" s="15" t="n">
        <f aca="false">E26-F26</f>
        <v>-0.389999999999986</v>
      </c>
      <c r="P12" s="0"/>
      <c r="Q12" s="0"/>
      <c r="R12" s="0"/>
      <c r="S12" s="7"/>
      <c r="T12" s="7"/>
      <c r="U12" s="7"/>
      <c r="XEV12" s="7"/>
      <c r="XEW12" s="7"/>
      <c r="XEX12" s="7"/>
      <c r="XEY12" s="7"/>
      <c r="XEZ12" s="7"/>
      <c r="XFA12" s="7"/>
      <c r="XFB12" s="7"/>
      <c r="XFC12" s="7"/>
      <c r="XFD12" s="7"/>
    </row>
    <row r="13" customFormat="false" ht="18" hidden="false" customHeight="true" outlineLevel="0" collapsed="false">
      <c r="A13" s="8" t="n">
        <v>10000196</v>
      </c>
      <c r="B13" s="8" t="s">
        <v>24</v>
      </c>
      <c r="C13" s="9" t="n">
        <v>358.7</v>
      </c>
      <c r="D13" s="10" t="n">
        <v>0</v>
      </c>
      <c r="E13" s="9" t="n">
        <f aca="false">C13*(1+D13/100)</f>
        <v>358.7</v>
      </c>
      <c r="F13" s="11" t="n">
        <v>337.45</v>
      </c>
      <c r="G13" s="12" t="n">
        <f aca="false">E13/F13</f>
        <v>1.06297229219144</v>
      </c>
      <c r="H13" s="12" t="n">
        <v>0.78</v>
      </c>
      <c r="I13" s="13" t="n">
        <v>0.78</v>
      </c>
      <c r="J13" s="9" t="n">
        <v>3.57</v>
      </c>
      <c r="K13" s="13" t="n">
        <v>3.57</v>
      </c>
      <c r="L13" s="14" t="n">
        <v>-0.006453</v>
      </c>
      <c r="M13" s="14" t="n">
        <v>0.03</v>
      </c>
      <c r="N13" s="14" t="n">
        <v>0.015619</v>
      </c>
      <c r="O13" s="15" t="n">
        <f aca="false">E27-F27</f>
        <v>0.0599999999999454</v>
      </c>
      <c r="P13" s="0"/>
      <c r="Q13" s="0"/>
      <c r="R13" s="0"/>
      <c r="S13" s="7"/>
      <c r="T13" s="7"/>
      <c r="U13" s="7"/>
    </row>
    <row r="14" customFormat="false" ht="18" hidden="false" customHeight="true" outlineLevel="0" collapsed="false">
      <c r="A14" s="8" t="n">
        <v>10002013</v>
      </c>
      <c r="B14" s="8" t="s">
        <v>25</v>
      </c>
      <c r="C14" s="9" t="n">
        <v>745.3</v>
      </c>
      <c r="D14" s="10" t="n">
        <v>0</v>
      </c>
      <c r="E14" s="9" t="n">
        <f aca="false">C14*(1+D14/100)</f>
        <v>745.3</v>
      </c>
      <c r="F14" s="11" t="n">
        <v>735.72</v>
      </c>
      <c r="G14" s="12" t="n">
        <f aca="false">E14/F14</f>
        <v>1.01302125808732</v>
      </c>
      <c r="H14" s="12" t="n">
        <v>0.78</v>
      </c>
      <c r="I14" s="13" t="n">
        <v>0.78</v>
      </c>
      <c r="J14" s="9" t="n">
        <v>6.76</v>
      </c>
      <c r="K14" s="13" t="n">
        <v>6.76</v>
      </c>
      <c r="L14" s="14" t="n">
        <v>-0.514138</v>
      </c>
      <c r="M14" s="14" t="n">
        <v>0.03</v>
      </c>
      <c r="N14" s="14" t="n">
        <v>-0.00794</v>
      </c>
      <c r="O14" s="15" t="n">
        <f aca="false">E28-F28</f>
        <v>0</v>
      </c>
      <c r="P14" s="0"/>
      <c r="Q14" s="0"/>
      <c r="R14" s="0"/>
      <c r="S14" s="7"/>
      <c r="T14" s="7"/>
      <c r="U14" s="7"/>
    </row>
    <row r="16" customFormat="false" ht="21.75" hidden="false" customHeight="true" outlineLevel="0" collapsed="false">
      <c r="A16" s="4"/>
      <c r="B16" s="4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8" t="s">
        <v>27</v>
      </c>
      <c r="P16" s="7"/>
      <c r="Q16" s="7"/>
      <c r="R16" s="7"/>
    </row>
    <row r="17" customFormat="false" ht="27.7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7"/>
      <c r="R17" s="19" t="s">
        <v>28</v>
      </c>
    </row>
    <row r="18" customFormat="false" ht="58.95" hidden="false" customHeight="true" outlineLevel="0" collapsed="false">
      <c r="A18" s="5" t="s">
        <v>3</v>
      </c>
      <c r="B18" s="5" t="s">
        <v>4</v>
      </c>
      <c r="C18" s="5" t="s">
        <v>29</v>
      </c>
      <c r="D18" s="5" t="s">
        <v>30</v>
      </c>
      <c r="E18" s="20" t="s">
        <v>31</v>
      </c>
      <c r="F18" s="20" t="s">
        <v>32</v>
      </c>
      <c r="G18" s="5" t="s">
        <v>33</v>
      </c>
      <c r="H18" s="5" t="s">
        <v>34</v>
      </c>
      <c r="I18" s="5" t="s">
        <v>35</v>
      </c>
      <c r="J18" s="20" t="s">
        <v>36</v>
      </c>
      <c r="K18" s="20" t="s">
        <v>37</v>
      </c>
      <c r="L18" s="5" t="s">
        <v>38</v>
      </c>
      <c r="M18" s="21" t="s">
        <v>39</v>
      </c>
      <c r="N18" s="21" t="s">
        <v>40</v>
      </c>
      <c r="O18" s="22" t="s">
        <v>41</v>
      </c>
      <c r="P18" s="21" t="s">
        <v>42</v>
      </c>
      <c r="Q18" s="7"/>
      <c r="R18" s="19" t="s">
        <v>43</v>
      </c>
    </row>
    <row r="19" customFormat="false" ht="36.55" hidden="false" customHeight="true" outlineLevel="0" collapsed="false">
      <c r="A19" s="23" t="n">
        <v>10117961</v>
      </c>
      <c r="B19" s="23" t="s">
        <v>17</v>
      </c>
      <c r="C19" s="24" t="s">
        <v>44</v>
      </c>
      <c r="D19" s="25" t="str">
        <f aca="false">IF(E6=C6,IF(N6=L6,"No Change","Budget Change Only"),IF(N6=L6,"PTC Change Only","PTC + Others"))</f>
        <v>PTC + Others</v>
      </c>
      <c r="E19" s="26" t="n">
        <v>2469.65</v>
      </c>
      <c r="F19" s="27" t="n">
        <f aca="false">ROUND(E19*(E6/C6)^L6*(K6/J6)^N6*(I6/H6)^M6,0)</f>
        <v>2369</v>
      </c>
      <c r="G19" s="28" t="n">
        <f aca="false">E19-F19</f>
        <v>100.65</v>
      </c>
      <c r="H19" s="29" t="n">
        <f aca="false">SUMPRODUCT(-$G$19:$G$27, VTM!B$2:B$10)</f>
        <v>0.188337093043542</v>
      </c>
      <c r="I19" s="27" t="n">
        <f aca="false">F19+H19</f>
        <v>2369.18833709304</v>
      </c>
      <c r="J19" s="26" t="n">
        <f aca="false">E19*30</f>
        <v>74089.5</v>
      </c>
      <c r="K19" s="27" t="n">
        <f aca="false">I19*31</f>
        <v>73444.8384498844</v>
      </c>
      <c r="L19" s="30" t="n">
        <f aca="false">IF(J19=0,0,(K19-J19)/J19)</f>
        <v>-0.00870111891854647</v>
      </c>
      <c r="M19" s="31" t="n">
        <f aca="false">J19*C6</f>
        <v>26352894.255</v>
      </c>
      <c r="N19" s="31" t="n">
        <f aca="false">K19*E6</f>
        <v>23511235.1294154</v>
      </c>
      <c r="O19" s="32" t="n">
        <f aca="false">N19-M19</f>
        <v>-2841659.12558457</v>
      </c>
      <c r="P19" s="30" t="n">
        <f aca="false">O19/N19</f>
        <v>-0.12086388103147</v>
      </c>
      <c r="Q19" s="7"/>
      <c r="R19" s="19" t="s">
        <v>45</v>
      </c>
    </row>
    <row r="20" customFormat="false" ht="40.25" hidden="false" customHeight="true" outlineLevel="0" collapsed="false">
      <c r="A20" s="23" t="n">
        <v>10000195</v>
      </c>
      <c r="B20" s="23" t="s">
        <v>18</v>
      </c>
      <c r="C20" s="24" t="s">
        <v>44</v>
      </c>
      <c r="D20" s="25" t="str">
        <f aca="false">IF(E7=C7,IF(N7=L7,"No Change","Budget Change Only"),IF(N7=L7,"PTC Change Only","PTC + Others"))</f>
        <v>Budget Change Only</v>
      </c>
      <c r="E20" s="26" t="n">
        <v>1784.77</v>
      </c>
      <c r="F20" s="27" t="n">
        <f aca="false">ROUND(E20*((E7/C7)^L7)*((K7/J7)^N7)*((I7/H7)^M7),0)</f>
        <v>1785</v>
      </c>
      <c r="G20" s="28" t="n">
        <f aca="false">E20-F20</f>
        <v>-0.230000000000018</v>
      </c>
      <c r="H20" s="29" t="n">
        <f aca="false">SUMPRODUCT(-$G$19:$G$27, VTM!C$2:C$10)</f>
        <v>-7.46745282074595</v>
      </c>
      <c r="I20" s="27" t="n">
        <f aca="false">F20+H20</f>
        <v>1777.53254717925</v>
      </c>
      <c r="J20" s="26" t="n">
        <f aca="false">E20*30</f>
        <v>53543.1</v>
      </c>
      <c r="K20" s="27" t="n">
        <f aca="false">I20*31</f>
        <v>55103.5089625569</v>
      </c>
      <c r="L20" s="30" t="n">
        <f aca="false">IF(J20=0,0,(K20-J20)/J20)</f>
        <v>0.0291430448098239</v>
      </c>
      <c r="M20" s="31" t="n">
        <f aca="false">J20*C7</f>
        <v>5347884.828</v>
      </c>
      <c r="N20" s="31" t="n">
        <f aca="false">K20*E7</f>
        <v>5503738.47518018</v>
      </c>
      <c r="O20" s="32" t="n">
        <f aca="false">N20-M20</f>
        <v>155853.647180181</v>
      </c>
      <c r="P20" s="30" t="n">
        <f aca="false">O20/N20</f>
        <v>0.0283177785214583</v>
      </c>
      <c r="Q20" s="7"/>
      <c r="R20" s="7"/>
    </row>
    <row r="21" customFormat="false" ht="38.8" hidden="false" customHeight="true" outlineLevel="0" collapsed="false">
      <c r="A21" s="23" t="n">
        <v>10006061</v>
      </c>
      <c r="B21" s="23" t="s">
        <v>19</v>
      </c>
      <c r="C21" s="24" t="s">
        <v>44</v>
      </c>
      <c r="D21" s="25" t="str">
        <f aca="false">IF(E8=C8,IF(N8=L8,"No Change","Budget Change Only"),IF(N8=L8,"PTC Change Only","PTC + Others"))</f>
        <v>Budget Change Only</v>
      </c>
      <c r="E21" s="26" t="n">
        <v>876.55</v>
      </c>
      <c r="F21" s="27" t="n">
        <f aca="false">ROUND(E21*((E8/C8)^L8)*((K8/J8)^N8)*((I8/H8)^M8),0)</f>
        <v>877</v>
      </c>
      <c r="G21" s="28" t="n">
        <f aca="false">E21-F21</f>
        <v>-0.450000000000046</v>
      </c>
      <c r="H21" s="29" t="n">
        <f aca="false">SUMPRODUCT(-$G$19:$G$27, VTM!D$2:D$10)</f>
        <v>-11.7160550194422</v>
      </c>
      <c r="I21" s="27" t="n">
        <f aca="false">F21+H21</f>
        <v>865.283944980558</v>
      </c>
      <c r="J21" s="26" t="n">
        <f aca="false">E21*30</f>
        <v>26296.5</v>
      </c>
      <c r="K21" s="27" t="n">
        <f aca="false">I21*31</f>
        <v>26823.8022943973</v>
      </c>
      <c r="L21" s="30" t="n">
        <f aca="false">IF(J21=0,0,(K21-J21)/J21)</f>
        <v>0.020052185439024</v>
      </c>
      <c r="M21" s="31" t="n">
        <f aca="false">J21*C8</f>
        <v>11549948.73</v>
      </c>
      <c r="N21" s="31" t="n">
        <f aca="false">K21*E8</f>
        <v>11781550.4437452</v>
      </c>
      <c r="O21" s="32" t="n">
        <f aca="false">N21-M21</f>
        <v>231601.713745181</v>
      </c>
      <c r="P21" s="30" t="n">
        <f aca="false">O21/N21</f>
        <v>0.019657999585966</v>
      </c>
      <c r="Q21" s="7" t="s">
        <v>46</v>
      </c>
      <c r="R21" s="7"/>
    </row>
    <row r="22" customFormat="false" ht="34.3" hidden="false" customHeight="true" outlineLevel="0" collapsed="false">
      <c r="A22" s="23" t="n">
        <v>10006305</v>
      </c>
      <c r="B22" s="23" t="s">
        <v>20</v>
      </c>
      <c r="C22" s="24" t="s">
        <v>44</v>
      </c>
      <c r="D22" s="25" t="str">
        <f aca="false">IF(E9=C9,IF(N9=L9,"No Change","Budget Change Only"),IF(N9=L9,"PTC Change Only","PTC + Others"))</f>
        <v>Budget Change Only</v>
      </c>
      <c r="E22" s="26" t="n">
        <v>257.23</v>
      </c>
      <c r="F22" s="27" t="n">
        <f aca="false">ROUND(E22*((E9/C9)^L9)*((K9/J9)^N9)*((I9/H9)^M9),0)</f>
        <v>257</v>
      </c>
      <c r="G22" s="28" t="n">
        <f aca="false">E22-F22</f>
        <v>0.230000000000018</v>
      </c>
      <c r="H22" s="29" t="n">
        <f aca="false">SUMPRODUCT(-$G$19:$G$27, VTM!E$2:E$10)</f>
        <v>-0.248387581657105</v>
      </c>
      <c r="I22" s="27" t="n">
        <f aca="false">F22+H22</f>
        <v>256.751612418343</v>
      </c>
      <c r="J22" s="26" t="n">
        <f aca="false">E22*30</f>
        <v>7716.9</v>
      </c>
      <c r="K22" s="27" t="n">
        <f aca="false">I22*31</f>
        <v>7959.29998496863</v>
      </c>
      <c r="L22" s="30" t="n">
        <f aca="false">IF(J22=0,0,(K22-J22)/J22)</f>
        <v>0.03141157523988</v>
      </c>
      <c r="M22" s="31" t="n">
        <f aca="false">J22*C9</f>
        <v>4691412.186</v>
      </c>
      <c r="N22" s="31" t="n">
        <f aca="false">K22*E9</f>
        <v>4838776.83286183</v>
      </c>
      <c r="O22" s="32" t="n">
        <f aca="false">N22-M22</f>
        <v>147364.646861829</v>
      </c>
      <c r="P22" s="30" t="n">
        <f aca="false">O22/N22</f>
        <v>0.0304549376737162</v>
      </c>
      <c r="Q22" s="7" t="s">
        <v>47</v>
      </c>
      <c r="R22" s="7"/>
    </row>
    <row r="23" customFormat="false" ht="45.5" hidden="false" customHeight="true" outlineLevel="0" collapsed="false">
      <c r="A23" s="23" t="n">
        <v>10012362</v>
      </c>
      <c r="B23" s="23" t="s">
        <v>21</v>
      </c>
      <c r="C23" s="24" t="s">
        <v>44</v>
      </c>
      <c r="D23" s="25" t="str">
        <f aca="false">IF(E10=C10,IF(N10=L10,"No Change","Budget Change Only"),IF(N10=L10,"PTC Change Only","PTC + Others"))</f>
        <v>Budget Change Only</v>
      </c>
      <c r="E23" s="26" t="n">
        <v>807.19</v>
      </c>
      <c r="F23" s="27" t="n">
        <f aca="false">ROUND(E23*((E10/C10)^L10)*((K10/J10)^N10)*((I10/H10)^M10),0)</f>
        <v>807</v>
      </c>
      <c r="G23" s="28" t="n">
        <f aca="false">E23-F23</f>
        <v>0.190000000000055</v>
      </c>
      <c r="H23" s="29" t="n">
        <f aca="false">SUMPRODUCT(-$G$19:$G$27, VTM!F$2:F$10)</f>
        <v>-1.32214628171656</v>
      </c>
      <c r="I23" s="27" t="n">
        <f aca="false">F23+H23</f>
        <v>805.677853718284</v>
      </c>
      <c r="J23" s="26" t="n">
        <f aca="false">E23*30</f>
        <v>24215.7</v>
      </c>
      <c r="K23" s="27" t="n">
        <f aca="false">I23*31</f>
        <v>24976.0134652668</v>
      </c>
      <c r="L23" s="30" t="n">
        <f aca="false">IF(J23=0,0,(K23-J23)/J23)</f>
        <v>0.0313975423079567</v>
      </c>
      <c r="M23" s="31" t="n">
        <f aca="false">J23*C10</f>
        <v>7791885.789</v>
      </c>
      <c r="N23" s="31" t="n">
        <f aca="false">K23*E10</f>
        <v>8036531.85271889</v>
      </c>
      <c r="O23" s="32" t="n">
        <f aca="false">N23-M23</f>
        <v>244646.063718894</v>
      </c>
      <c r="P23" s="30" t="n">
        <f aca="false">O23/N23</f>
        <v>0.0304417462908612</v>
      </c>
      <c r="Q23" s="7" t="s">
        <v>48</v>
      </c>
      <c r="R23" s="7"/>
    </row>
    <row r="24" customFormat="false" ht="41.75" hidden="false" customHeight="true" outlineLevel="0" collapsed="false">
      <c r="A24" s="23" t="n">
        <v>10046799</v>
      </c>
      <c r="B24" s="23" t="s">
        <v>22</v>
      </c>
      <c r="C24" s="24" t="s">
        <v>44</v>
      </c>
      <c r="D24" s="25" t="str">
        <f aca="false">IF(E11=C11,IF(N11=L11,"No Change","Budget Change Only"),IF(N11=L11,"PTC Change Only","PTC + Others"))</f>
        <v>Budget Change Only</v>
      </c>
      <c r="E24" s="26" t="n">
        <v>862.94</v>
      </c>
      <c r="F24" s="27" t="n">
        <f aca="false">ROUND(E24*((E11/C11)^L11)*((K11/J11)^N11)*((I11/H11)^M11),0)</f>
        <v>863</v>
      </c>
      <c r="G24" s="28" t="n">
        <f aca="false">E24-F24</f>
        <v>-0.0599999999999454</v>
      </c>
      <c r="H24" s="29" t="n">
        <f aca="false">SUMPRODUCT(-$G$19:$G$27, VTM!G$2:G$10)</f>
        <v>-0.954284478392639</v>
      </c>
      <c r="I24" s="27" t="n">
        <f aca="false">F24+H24</f>
        <v>862.045715521607</v>
      </c>
      <c r="J24" s="26" t="n">
        <f aca="false">E24*30</f>
        <v>25888.2</v>
      </c>
      <c r="K24" s="27" t="n">
        <f aca="false">I24*31</f>
        <v>26723.4171811698</v>
      </c>
      <c r="L24" s="30" t="n">
        <f aca="false">IF(J24=0,0,(K24-J24)/J24)</f>
        <v>0.0322624663425741</v>
      </c>
      <c r="M24" s="31" t="n">
        <f aca="false">J24*C11</f>
        <v>12851420.244</v>
      </c>
      <c r="N24" s="31" t="n">
        <f aca="false">K24*E11</f>
        <v>13266038.7570763</v>
      </c>
      <c r="O24" s="32" t="n">
        <f aca="false">N24-M24</f>
        <v>414618.513076326</v>
      </c>
      <c r="P24" s="30" t="n">
        <f aca="false">O24/N24</f>
        <v>0.0312541309933353</v>
      </c>
      <c r="Q24" s="7" t="s">
        <v>49</v>
      </c>
      <c r="R24" s="7"/>
    </row>
    <row r="25" customFormat="false" ht="41.75" hidden="false" customHeight="true" outlineLevel="0" collapsed="false">
      <c r="A25" s="23" t="n">
        <v>10030412</v>
      </c>
      <c r="B25" s="23" t="s">
        <v>23</v>
      </c>
      <c r="C25" s="24" t="s">
        <v>44</v>
      </c>
      <c r="D25" s="25" t="str">
        <f aca="false">IF(E12=C12,IF(N12=L12,"No Change","Budget Change Only"),IF(N12=L12,"PTC Change Only","PTC + Others"))</f>
        <v>Budget Change Only</v>
      </c>
      <c r="E25" s="26" t="n">
        <v>248.94</v>
      </c>
      <c r="F25" s="27" t="n">
        <f aca="false">ROUND(E25*((E12/C12)^L12)*((K12/J12)^N12)*((I12/H12)^M12),0)</f>
        <v>249</v>
      </c>
      <c r="G25" s="28" t="n">
        <f aca="false">E25-F25</f>
        <v>-0.0600000000000023</v>
      </c>
      <c r="H25" s="29" t="n">
        <f aca="false">SUMPRODUCT(-$G$19:$G$27, VTM!H$2:H$10)</f>
        <v>-0.218157137711535</v>
      </c>
      <c r="I25" s="27" t="n">
        <f aca="false">F25+H25</f>
        <v>248.781842862288</v>
      </c>
      <c r="J25" s="26" t="n">
        <f aca="false">E25*30</f>
        <v>7468.2</v>
      </c>
      <c r="K25" s="27" t="n">
        <f aca="false">I25*31</f>
        <v>7712.23712873094</v>
      </c>
      <c r="L25" s="30" t="n">
        <f aca="false">IF(J25=0,0,(K25-J25)/J25)</f>
        <v>0.0326768336052787</v>
      </c>
      <c r="M25" s="31" t="n">
        <f aca="false">J25*C12</f>
        <v>5147531.532</v>
      </c>
      <c r="N25" s="31" t="n">
        <f aca="false">K25*E12</f>
        <v>5315736.56334909</v>
      </c>
      <c r="O25" s="32" t="n">
        <f aca="false">N25-M25</f>
        <v>168205.03134909</v>
      </c>
      <c r="P25" s="30" t="n">
        <f aca="false">O25/N25</f>
        <v>0.0316428456046579</v>
      </c>
      <c r="Q25" s="7"/>
      <c r="R25" s="7"/>
    </row>
    <row r="26" customFormat="false" ht="41.75" hidden="false" customHeight="true" outlineLevel="0" collapsed="false">
      <c r="A26" s="23" t="n">
        <v>10000196</v>
      </c>
      <c r="B26" s="23" t="s">
        <v>24</v>
      </c>
      <c r="C26" s="24" t="s">
        <v>44</v>
      </c>
      <c r="D26" s="25" t="str">
        <f aca="false">IF(E13=C13,IF(N13=L13,"No Change","Budget Change Only"),IF(N13=L13,"PTC Change Only","PTC + Others"))</f>
        <v>Budget Change Only</v>
      </c>
      <c r="E26" s="26" t="n">
        <v>963.61</v>
      </c>
      <c r="F26" s="27" t="n">
        <f aca="false">ROUND(E26*((E13/C13)^L13)*((K13/J13)^N13)*((I13/H13)^M13),0)</f>
        <v>964</v>
      </c>
      <c r="G26" s="28" t="n">
        <f aca="false">E26-F26</f>
        <v>-0.389999999999986</v>
      </c>
      <c r="H26" s="29" t="n">
        <f aca="false">SUMPRODUCT(-$G$19:$G$27, VTM!I$2:I$10)</f>
        <v>-1.69280870657462</v>
      </c>
      <c r="I26" s="27" t="n">
        <f aca="false">F26+H26</f>
        <v>962.307191293425</v>
      </c>
      <c r="J26" s="26" t="n">
        <f aca="false">E26*30</f>
        <v>28908.3</v>
      </c>
      <c r="K26" s="27" t="n">
        <f aca="false">I26*31</f>
        <v>29831.5229300962</v>
      </c>
      <c r="L26" s="30" t="n">
        <f aca="false">IF(J26=0,0,(K26-J26)/J26)</f>
        <v>0.0319362581022125</v>
      </c>
      <c r="M26" s="31" t="n">
        <f aca="false">J26*C13</f>
        <v>10369407.21</v>
      </c>
      <c r="N26" s="31" t="n">
        <f aca="false">K26*E13</f>
        <v>10700567.2750255</v>
      </c>
      <c r="O26" s="32" t="n">
        <f aca="false">N26-M26</f>
        <v>331160.065025503</v>
      </c>
      <c r="P26" s="30" t="n">
        <f aca="false">O26/N26</f>
        <v>0.0309478980426029</v>
      </c>
      <c r="Q26" s="7"/>
      <c r="R26" s="7"/>
    </row>
    <row r="27" customFormat="false" ht="41.75" hidden="false" customHeight="true" outlineLevel="0" collapsed="false">
      <c r="A27" s="23" t="n">
        <v>10002013</v>
      </c>
      <c r="B27" s="23" t="s">
        <v>25</v>
      </c>
      <c r="C27" s="24" t="s">
        <v>44</v>
      </c>
      <c r="D27" s="25" t="str">
        <f aca="false">IF(E14=C14,IF(N14=L14,"No Change","Budget Change Only"),IF(N14=L14,"PTC Change Only","PTC + Others"))</f>
        <v>Budget Change Only</v>
      </c>
      <c r="E27" s="26" t="n">
        <v>744.06</v>
      </c>
      <c r="F27" s="27" t="n">
        <f aca="false">ROUND(E27*((E14/C14)^L14)*((K14/J14)^N14)*((I14/H14)^M14),0)</f>
        <v>744</v>
      </c>
      <c r="G27" s="28" t="n">
        <f aca="false">E27-F27</f>
        <v>0.0599999999999454</v>
      </c>
      <c r="H27" s="29" t="n">
        <f aca="false">SUMPRODUCT(-$G$19:$G$27, VTM!J$2:J$10)</f>
        <v>-1.06952105500716</v>
      </c>
      <c r="I27" s="27" t="n">
        <f aca="false">F27+H27</f>
        <v>742.930478944993</v>
      </c>
      <c r="J27" s="26" t="n">
        <f aca="false">E27*30</f>
        <v>22321.8</v>
      </c>
      <c r="K27" s="27" t="n">
        <f aca="false">I27*31</f>
        <v>23030.8448472948</v>
      </c>
      <c r="L27" s="30" t="n">
        <f aca="false">IF(J27=0,0,(K27-J27)/J27)</f>
        <v>0.031764680594521</v>
      </c>
      <c r="M27" s="31" t="n">
        <f aca="false">J27*C14</f>
        <v>16636437.54</v>
      </c>
      <c r="N27" s="31" t="n">
        <f aca="false">K27*E14</f>
        <v>17164888.6646888</v>
      </c>
      <c r="O27" s="32" t="n">
        <f aca="false">N27-M27</f>
        <v>528451.124688797</v>
      </c>
      <c r="P27" s="30" t="n">
        <f aca="false">O27/N27</f>
        <v>0.0307867493353402</v>
      </c>
      <c r="Q27" s="7"/>
      <c r="R27" s="7"/>
    </row>
    <row r="28" customFormat="false" ht="15" hidden="false" customHeight="false" outlineLevel="0" collapsed="false">
      <c r="M28" s="7"/>
      <c r="N28" s="7"/>
      <c r="O28" s="7"/>
      <c r="P28" s="7"/>
      <c r="Q28" s="7"/>
      <c r="R28" s="7"/>
    </row>
    <row r="29" customFormat="false" ht="18" hidden="false" customHeight="true" outlineLevel="0" collapsed="false">
      <c r="A29" s="33"/>
      <c r="B29" s="33" t="s">
        <v>50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7"/>
      <c r="P29" s="7"/>
      <c r="Q29" s="7"/>
      <c r="R29" s="7"/>
    </row>
    <row r="30" customFormat="false" ht="56.7" hidden="false" customHeight="true" outlineLevel="0" collapsed="false">
      <c r="B30" s="34" t="s">
        <v>51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5"/>
      <c r="P30" s="35"/>
      <c r="Q30" s="35"/>
    </row>
    <row r="31" customFormat="false" ht="38.05" hidden="false" customHeight="true" outlineLevel="0" collapsed="false">
      <c r="B31" s="34" t="s">
        <v>52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5"/>
      <c r="P31" s="35"/>
      <c r="Q31" s="35"/>
    </row>
    <row r="32" customFormat="false" ht="20.1" hidden="false" customHeight="true" outlineLevel="0" collapsed="false">
      <c r="B32" s="36" t="s">
        <v>53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5"/>
      <c r="P32" s="35"/>
      <c r="Q32" s="35"/>
    </row>
    <row r="33" customFormat="false" ht="13.5" hidden="false" customHeight="true" outlineLevel="0" collapsed="false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</row>
    <row r="34" customFormat="false" ht="13.5" hidden="false" customHeight="true" outlineLevel="0" collapsed="false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</row>
    <row r="43" customFormat="false" ht="15" hidden="false" customHeight="false" outlineLevel="0" collapsed="false">
      <c r="G43" s="1" t="n">
        <v>79</v>
      </c>
      <c r="H43" s="1" t="n">
        <v>84</v>
      </c>
    </row>
    <row r="1048576" customFormat="false" ht="12.8" hidden="false" customHeight="false" outlineLevel="0" collapsed="false"/>
  </sheetData>
  <autoFilter ref="A18:P27"/>
  <mergeCells count="10">
    <mergeCell ref="A1:Q1"/>
    <mergeCell ref="A2:Q2"/>
    <mergeCell ref="A4:Q4"/>
    <mergeCell ref="A16:M16"/>
    <mergeCell ref="A29:M29"/>
    <mergeCell ref="B30:N30"/>
    <mergeCell ref="B31:N31"/>
    <mergeCell ref="B32:N32"/>
    <mergeCell ref="B33:Q33"/>
    <mergeCell ref="B34:Q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4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D24" activeCellId="0" sqref="D2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7" width="18.82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7" t="s">
        <v>54</v>
      </c>
      <c r="C2" s="7" t="s">
        <v>55</v>
      </c>
      <c r="D2" s="7" t="s">
        <v>56</v>
      </c>
      <c r="E2" s="7" t="n">
        <v>1497</v>
      </c>
    </row>
    <row r="3" customFormat="false" ht="13.8" hidden="false" customHeight="false" outlineLevel="0" collapsed="false">
      <c r="B3" s="7" t="s">
        <v>57</v>
      </c>
      <c r="C3" s="7" t="s">
        <v>58</v>
      </c>
      <c r="D3" s="7" t="s">
        <v>59</v>
      </c>
      <c r="E3" s="7" t="n">
        <v>-0.42</v>
      </c>
    </row>
    <row r="4" customFormat="false" ht="13.8" hidden="false" customHeight="false" outlineLevel="0" collapsed="false">
      <c r="B4" s="7" t="s">
        <v>60</v>
      </c>
      <c r="C4" s="7" t="s">
        <v>61</v>
      </c>
      <c r="D4" s="7" t="s">
        <v>62</v>
      </c>
      <c r="E4" s="7" t="n">
        <v>0.7</v>
      </c>
    </row>
    <row r="5" customFormat="false" ht="13.8" hidden="false" customHeight="false" outlineLevel="0" collapsed="false">
      <c r="B5" s="7" t="s">
        <v>63</v>
      </c>
      <c r="C5" s="7" t="s">
        <v>64</v>
      </c>
      <c r="D5" s="7" t="s">
        <v>65</v>
      </c>
      <c r="E5" s="7" t="n">
        <v>0.1</v>
      </c>
    </row>
    <row r="6" customFormat="false" ht="13.8" hidden="false" customHeight="false" outlineLevel="0" collapsed="false">
      <c r="C6" s="7" t="s">
        <v>66</v>
      </c>
      <c r="D6" s="7" t="s">
        <v>67</v>
      </c>
      <c r="E6" s="7" t="n">
        <v>-0.1</v>
      </c>
    </row>
    <row r="7" customFormat="false" ht="13.8" hidden="false" customHeight="false" outlineLevel="0" collapsed="false">
      <c r="C7" s="7" t="s">
        <v>68</v>
      </c>
      <c r="D7" s="7" t="s">
        <v>69</v>
      </c>
      <c r="E7" s="7" t="n">
        <v>365</v>
      </c>
    </row>
    <row r="8" customFormat="false" ht="13.8" hidden="false" customHeight="false" outlineLevel="0" collapsed="false">
      <c r="C8" s="7" t="s">
        <v>70</v>
      </c>
      <c r="D8" s="7" t="s">
        <v>71</v>
      </c>
      <c r="E8" s="7" t="n">
        <v>9000</v>
      </c>
    </row>
    <row r="9" customFormat="false" ht="13.8" hidden="false" customHeight="false" outlineLevel="0" collapsed="false">
      <c r="C9" s="7" t="s">
        <v>72</v>
      </c>
      <c r="D9" s="7" t="s">
        <v>73</v>
      </c>
      <c r="E9" s="7" t="n">
        <v>0.5</v>
      </c>
    </row>
    <row r="10" customFormat="false" ht="13.8" hidden="false" customHeight="false" outlineLevel="0" collapsed="false">
      <c r="C10" s="7" t="s">
        <v>74</v>
      </c>
      <c r="D10" s="7" t="s">
        <v>75</v>
      </c>
      <c r="E10" s="7" t="n">
        <v>3.4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4"/>
    <col collapsed="false" customWidth="true" hidden="false" outlineLevel="0" max="5" min="5" style="1" width="22"/>
    <col collapsed="false" customWidth="true" hidden="false" outlineLevel="0" max="6" min="6" style="1" width="44.51"/>
    <col collapsed="false" customWidth="false" hidden="false" outlineLevel="0" max="9" min="7" style="1" width="8.68"/>
    <col collapsed="false" customWidth="true" hidden="false" outlineLevel="0" max="11" min="10" style="1" width="18.82"/>
    <col collapsed="false" customWidth="false" hidden="false" outlineLevel="0" max="16384" min="12" style="1" width="8.68"/>
  </cols>
  <sheetData>
    <row r="1" customFormat="false" ht="30" hidden="false" customHeight="true" outlineLevel="0" collapsed="false">
      <c r="A1" s="2" t="s">
        <v>76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77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37" t="s">
        <v>78</v>
      </c>
      <c r="B4" s="37" t="s">
        <v>79</v>
      </c>
      <c r="C4" s="37" t="s">
        <v>80</v>
      </c>
      <c r="D4" s="37" t="s">
        <v>81</v>
      </c>
      <c r="E4" s="37" t="s">
        <v>82</v>
      </c>
      <c r="F4" s="37" t="s">
        <v>83</v>
      </c>
    </row>
    <row r="5" customFormat="false" ht="15.75" hidden="false" customHeight="true" outlineLevel="0" collapsed="false">
      <c r="A5" s="38" t="s">
        <v>84</v>
      </c>
      <c r="B5" s="39" t="n">
        <v>6.0655</v>
      </c>
      <c r="C5" s="40" t="n">
        <v>1.0159</v>
      </c>
      <c r="D5" s="40" t="n">
        <v>5.97</v>
      </c>
      <c r="E5" s="41" t="n">
        <v>0</v>
      </c>
      <c r="F5" s="38" t="s">
        <v>85</v>
      </c>
    </row>
    <row r="6" customFormat="false" ht="15.75" hidden="false" customHeight="true" outlineLevel="0" collapsed="false">
      <c r="A6" s="42" t="s">
        <v>86</v>
      </c>
      <c r="B6" s="43" t="n">
        <v>-0.4246</v>
      </c>
      <c r="C6" s="44" t="n">
        <v>0.2053</v>
      </c>
      <c r="D6" s="44" t="n">
        <v>-2.07</v>
      </c>
      <c r="E6" s="45" t="n">
        <v>0.039</v>
      </c>
      <c r="F6" s="42" t="s">
        <v>87</v>
      </c>
    </row>
    <row r="7" customFormat="false" ht="15.75" hidden="false" customHeight="true" outlineLevel="0" collapsed="false">
      <c r="A7" s="38" t="s">
        <v>88</v>
      </c>
      <c r="B7" s="39" t="n">
        <v>0.13</v>
      </c>
      <c r="C7" s="40" t="n">
        <v>0.0126</v>
      </c>
      <c r="D7" s="40" t="n">
        <v>2.43</v>
      </c>
      <c r="E7" s="41" t="n">
        <v>0.015</v>
      </c>
      <c r="F7" s="38" t="s">
        <v>89</v>
      </c>
    </row>
    <row r="8" customFormat="false" ht="15.75" hidden="false" customHeight="true" outlineLevel="0" collapsed="false">
      <c r="A8" s="42" t="s">
        <v>90</v>
      </c>
      <c r="B8" s="46" t="n">
        <v>0.0948</v>
      </c>
      <c r="C8" s="44" t="n">
        <v>0.0149</v>
      </c>
      <c r="D8" s="44" t="n">
        <v>6.37</v>
      </c>
      <c r="E8" s="45" t="n">
        <v>0</v>
      </c>
      <c r="F8" s="42" t="s">
        <v>91</v>
      </c>
    </row>
    <row r="9" customFormat="false" ht="15.75" hidden="false" customHeight="true" outlineLevel="0" collapsed="false">
      <c r="A9" s="38" t="s">
        <v>92</v>
      </c>
      <c r="B9" s="39" t="n">
        <v>0.1199</v>
      </c>
      <c r="C9" s="40" t="n">
        <v>0.0175</v>
      </c>
      <c r="D9" s="40" t="n">
        <v>6.84</v>
      </c>
      <c r="E9" s="41" t="n">
        <v>0</v>
      </c>
      <c r="F9" s="38" t="s">
        <v>93</v>
      </c>
    </row>
    <row r="10" customFormat="false" ht="15.75" hidden="false" customHeight="true" outlineLevel="0" collapsed="false">
      <c r="A10" s="42" t="s">
        <v>94</v>
      </c>
      <c r="B10" s="46" t="n">
        <v>0.0231</v>
      </c>
      <c r="C10" s="44" t="n">
        <v>0.0245</v>
      </c>
      <c r="D10" s="44" t="n">
        <v>0.94</v>
      </c>
      <c r="E10" s="45" t="n">
        <v>0.346</v>
      </c>
      <c r="F10" s="42" t="s">
        <v>95</v>
      </c>
    </row>
    <row r="11" customFormat="false" ht="15.75" hidden="false" customHeight="true" outlineLevel="0" collapsed="false">
      <c r="A11" s="38" t="s">
        <v>96</v>
      </c>
      <c r="B11" s="39" t="n">
        <v>0.0317</v>
      </c>
      <c r="C11" s="40" t="n">
        <v>0.0156</v>
      </c>
      <c r="D11" s="40" t="n">
        <v>2.03</v>
      </c>
      <c r="E11" s="41" t="n">
        <v>0.042</v>
      </c>
      <c r="F11" s="38" t="s">
        <v>97</v>
      </c>
    </row>
    <row r="12" customFormat="false" ht="15.75" hidden="false" customHeight="true" outlineLevel="0" collapsed="false">
      <c r="A12" s="42" t="s">
        <v>98</v>
      </c>
      <c r="B12" s="43" t="n">
        <v>-0.02</v>
      </c>
      <c r="C12" s="44" t="n">
        <v>0.0159</v>
      </c>
      <c r="D12" s="44" t="n">
        <v>-1.26</v>
      </c>
      <c r="E12" s="45" t="n">
        <v>0.208</v>
      </c>
      <c r="F12" s="42" t="s">
        <v>99</v>
      </c>
    </row>
    <row r="13" customFormat="false" ht="15.75" hidden="false" customHeight="true" outlineLevel="0" collapsed="false">
      <c r="A13" s="38" t="s">
        <v>100</v>
      </c>
      <c r="B13" s="39" t="n">
        <v>0.1156</v>
      </c>
      <c r="C13" s="40" t="n">
        <v>0.0304</v>
      </c>
      <c r="D13" s="40" t="n">
        <v>3.81</v>
      </c>
      <c r="E13" s="41" t="n">
        <v>0</v>
      </c>
      <c r="F13" s="38" t="s">
        <v>101</v>
      </c>
    </row>
    <row r="14" customFormat="false" ht="15" hidden="false" customHeight="false" outlineLevel="0" collapsed="false">
      <c r="A14" s="42" t="s">
        <v>102</v>
      </c>
      <c r="B14" s="43" t="n">
        <v>-0.04</v>
      </c>
      <c r="C14" s="44" t="n">
        <v>0.0159</v>
      </c>
      <c r="D14" s="44" t="n">
        <v>-1.26</v>
      </c>
      <c r="E14" s="45" t="n">
        <v>0.208</v>
      </c>
      <c r="F14" s="42" t="s">
        <v>99</v>
      </c>
    </row>
    <row r="15" customFormat="false" ht="18" hidden="false" customHeight="true" outlineLevel="0" collapsed="false">
      <c r="A15" s="38" t="s">
        <v>103</v>
      </c>
      <c r="B15" s="39" t="n">
        <v>0.03</v>
      </c>
      <c r="C15" s="40" t="n">
        <v>0.0304</v>
      </c>
      <c r="D15" s="40" t="n">
        <v>3.81</v>
      </c>
      <c r="E15" s="41" t="n">
        <v>0</v>
      </c>
      <c r="F15" s="38" t="s">
        <v>101</v>
      </c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</row>
    <row r="21" customFormat="false" ht="18" hidden="false" customHeight="true" outlineLevel="0" collapsed="false">
      <c r="A21" s="47"/>
      <c r="B21" s="47"/>
      <c r="C21" s="47"/>
      <c r="D21" s="47"/>
      <c r="E21" s="47"/>
      <c r="F21" s="4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</row>
    <row r="31" customFormat="false" ht="15" hidden="false" customHeight="false" outlineLevel="0" collapsed="false">
      <c r="A31" s="47"/>
      <c r="B31" s="47"/>
      <c r="C31" s="47"/>
      <c r="D31" s="47"/>
      <c r="E31" s="47"/>
      <c r="F31" s="4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</row>
  </sheetData>
  <mergeCells count="4">
    <mergeCell ref="A1:F1"/>
    <mergeCell ref="A2:F2"/>
    <mergeCell ref="A21:F21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3" activeCellId="0" sqref="A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7" width="25.51"/>
    <col collapsed="false" customWidth="true" hidden="false" outlineLevel="0" max="2" min="2" style="7" width="45.67"/>
    <col collapsed="false" customWidth="true" hidden="false" outlineLevel="0" max="3" min="3" style="7" width="27.87"/>
    <col collapsed="false" customWidth="true" hidden="false" outlineLevel="0" max="4" min="4" style="7" width="34.66"/>
    <col collapsed="false" customWidth="false" hidden="false" outlineLevel="0" max="16383" min="6" style="7" width="11.53"/>
  </cols>
  <sheetData>
    <row r="1" customFormat="false" ht="13.8" hidden="false" customHeight="false" outlineLevel="0" collapsed="false">
      <c r="A1" s="48" t="s">
        <v>104</v>
      </c>
      <c r="B1" s="48" t="s">
        <v>105</v>
      </c>
      <c r="C1" s="48" t="s">
        <v>106</v>
      </c>
      <c r="D1" s="48" t="s">
        <v>107</v>
      </c>
      <c r="E1" s="18" t="s">
        <v>108</v>
      </c>
    </row>
    <row r="2" customFormat="false" ht="13.8" hidden="false" customHeight="false" outlineLevel="0" collapsed="false">
      <c r="A2" s="19" t="s">
        <v>109</v>
      </c>
      <c r="B2" s="19" t="s">
        <v>110</v>
      </c>
      <c r="C2" s="19" t="s">
        <v>111</v>
      </c>
      <c r="D2" s="19" t="s">
        <v>112</v>
      </c>
      <c r="E2" s="49" t="s">
        <v>113</v>
      </c>
    </row>
    <row r="3" customFormat="false" ht="13.8" hidden="false" customHeight="false" outlineLevel="0" collapsed="false">
      <c r="A3" s="19" t="s">
        <v>114</v>
      </c>
      <c r="B3" s="19" t="s">
        <v>115</v>
      </c>
      <c r="C3" s="19" t="s">
        <v>116</v>
      </c>
      <c r="D3" s="19" t="s">
        <v>117</v>
      </c>
      <c r="E3" s="49" t="s">
        <v>113</v>
      </c>
    </row>
    <row r="4" customFormat="false" ht="13.8" hidden="false" customHeight="false" outlineLevel="0" collapsed="false">
      <c r="A4" s="19" t="s">
        <v>118</v>
      </c>
      <c r="B4" s="19" t="s">
        <v>119</v>
      </c>
      <c r="C4" s="19" t="s">
        <v>120</v>
      </c>
      <c r="D4" s="19" t="s">
        <v>121</v>
      </c>
      <c r="E4" s="49" t="s">
        <v>113</v>
      </c>
    </row>
    <row r="5" customFormat="false" ht="13.8" hidden="false" customHeight="false" outlineLevel="0" collapsed="false">
      <c r="A5" s="19" t="s">
        <v>122</v>
      </c>
      <c r="B5" s="19" t="s">
        <v>123</v>
      </c>
      <c r="C5" s="19" t="s">
        <v>124</v>
      </c>
      <c r="D5" s="19" t="s">
        <v>125</v>
      </c>
      <c r="E5" s="49" t="s">
        <v>113</v>
      </c>
    </row>
    <row r="6" customFormat="false" ht="13.8" hidden="false" customHeight="false" outlineLevel="0" collapsed="false">
      <c r="A6" s="19" t="s">
        <v>126</v>
      </c>
      <c r="B6" s="19" t="s">
        <v>127</v>
      </c>
      <c r="C6" s="19" t="s">
        <v>128</v>
      </c>
      <c r="D6" s="19" t="s">
        <v>129</v>
      </c>
      <c r="E6" s="49" t="s">
        <v>113</v>
      </c>
    </row>
    <row r="7" customFormat="false" ht="13.8" hidden="false" customHeight="false" outlineLevel="0" collapsed="false">
      <c r="A7" s="19" t="s">
        <v>130</v>
      </c>
      <c r="B7" s="19" t="s">
        <v>131</v>
      </c>
      <c r="C7" s="19" t="s">
        <v>132</v>
      </c>
      <c r="D7" s="19" t="s">
        <v>133</v>
      </c>
      <c r="E7" s="49" t="s">
        <v>113</v>
      </c>
    </row>
    <row r="8" customFormat="false" ht="13.8" hidden="false" customHeight="false" outlineLevel="0" collapsed="false">
      <c r="A8" s="19" t="s">
        <v>134</v>
      </c>
      <c r="B8" s="19" t="s">
        <v>135</v>
      </c>
      <c r="C8" s="19" t="s">
        <v>136</v>
      </c>
      <c r="D8" s="19" t="s">
        <v>137</v>
      </c>
      <c r="E8" s="49" t="s">
        <v>113</v>
      </c>
    </row>
    <row r="9" customFormat="false" ht="13.8" hidden="false" customHeight="false" outlineLevel="0" collapsed="false">
      <c r="A9" s="19" t="s">
        <v>138</v>
      </c>
      <c r="B9" s="19" t="s">
        <v>139</v>
      </c>
      <c r="C9" s="19" t="s">
        <v>140</v>
      </c>
      <c r="D9" s="19" t="s">
        <v>141</v>
      </c>
      <c r="E9" s="49" t="s">
        <v>113</v>
      </c>
    </row>
    <row r="10" customFormat="false" ht="13.8" hidden="false" customHeight="false" outlineLevel="0" collapsed="false">
      <c r="A10" s="19" t="s">
        <v>142</v>
      </c>
      <c r="B10" s="19" t="s">
        <v>143</v>
      </c>
      <c r="C10" s="19" t="s">
        <v>144</v>
      </c>
      <c r="D10" s="19" t="s">
        <v>145</v>
      </c>
      <c r="E10" s="49" t="s">
        <v>113</v>
      </c>
    </row>
    <row r="11" customFormat="false" ht="13.8" hidden="false" customHeight="false" outlineLevel="0" collapsed="false">
      <c r="A11" s="19" t="s">
        <v>146</v>
      </c>
      <c r="B11" s="19" t="s">
        <v>147</v>
      </c>
      <c r="C11" s="19" t="s">
        <v>132</v>
      </c>
      <c r="D11" s="19" t="s">
        <v>148</v>
      </c>
    </row>
    <row r="12" customFormat="false" ht="13.8" hidden="false" customHeight="false" outlineLevel="0" collapsed="false">
      <c r="A12" s="19" t="s">
        <v>149</v>
      </c>
      <c r="B12" s="19" t="s">
        <v>150</v>
      </c>
      <c r="C12" s="19" t="s">
        <v>136</v>
      </c>
      <c r="D12" s="19" t="s">
        <v>151</v>
      </c>
    </row>
    <row r="13" customFormat="false" ht="13.8" hidden="false" customHeight="false" outlineLevel="0" collapsed="false">
      <c r="A13" s="19" t="s">
        <v>152</v>
      </c>
      <c r="B13" s="19" t="s">
        <v>153</v>
      </c>
      <c r="C13" s="19" t="s">
        <v>154</v>
      </c>
      <c r="D13" s="19" t="s">
        <v>155</v>
      </c>
    </row>
    <row r="14" customFormat="false" ht="13.8" hidden="false" customHeight="false" outlineLevel="0" collapsed="false">
      <c r="A14" s="19" t="s">
        <v>156</v>
      </c>
      <c r="B14" s="19" t="s">
        <v>157</v>
      </c>
      <c r="C14" s="19" t="s">
        <v>158</v>
      </c>
      <c r="D14" s="19" t="s">
        <v>159</v>
      </c>
    </row>
    <row r="15" customFormat="false" ht="13.8" hidden="false" customHeight="false" outlineLevel="0" collapsed="false">
      <c r="A15" s="19"/>
      <c r="B15" s="19"/>
      <c r="C15" s="19"/>
      <c r="D15" s="19"/>
    </row>
    <row r="16" customFormat="false" ht="13.8" hidden="false" customHeight="false" outlineLevel="0" collapsed="false">
      <c r="A16" s="19"/>
      <c r="B16" s="19"/>
      <c r="C16" s="19"/>
      <c r="D16" s="19"/>
    </row>
    <row r="17" customFormat="false" ht="13.8" hidden="false" customHeight="false" outlineLevel="0" collapsed="false">
      <c r="A17" s="19"/>
      <c r="B17" s="19"/>
      <c r="C17" s="19"/>
      <c r="D17" s="19"/>
    </row>
    <row r="18" customFormat="false" ht="13.8" hidden="false" customHeight="false" outlineLevel="0" collapsed="false">
      <c r="A18" s="19"/>
      <c r="B18" s="19"/>
      <c r="C18" s="19"/>
      <c r="D18" s="19"/>
    </row>
    <row r="19" customFormat="false" ht="13.8" hidden="false" customHeight="false" outlineLevel="0" collapsed="false">
      <c r="A19" s="19"/>
      <c r="B19" s="19"/>
      <c r="C19" s="19"/>
      <c r="D19" s="19"/>
    </row>
    <row r="20" customFormat="false" ht="13.8" hidden="false" customHeight="false" outlineLevel="0" collapsed="false">
      <c r="A20" s="19"/>
      <c r="B20" s="19"/>
      <c r="C20" s="19"/>
      <c r="D20" s="19"/>
    </row>
    <row r="21" customFormat="false" ht="13.8" hidden="false" customHeight="false" outlineLevel="0" collapsed="false">
      <c r="A21" s="19"/>
      <c r="B21" s="19"/>
      <c r="C21" s="19"/>
      <c r="D21" s="19"/>
    </row>
    <row r="22" customFormat="false" ht="13.8" hidden="false" customHeight="false" outlineLevel="0" collapsed="false">
      <c r="A22" s="19"/>
      <c r="B22" s="19"/>
      <c r="C22" s="19"/>
      <c r="D22" s="19"/>
    </row>
    <row r="23" customFormat="false" ht="13.8" hidden="false" customHeight="false" outlineLevel="0" collapsed="false">
      <c r="A23" s="19"/>
      <c r="B23" s="19"/>
      <c r="C23" s="19"/>
      <c r="D23" s="19"/>
    </row>
    <row r="24" customFormat="false" ht="13.8" hidden="false" customHeight="false" outlineLevel="0" collapsed="false">
      <c r="A24" s="19"/>
      <c r="B24" s="19"/>
      <c r="C24" s="19"/>
      <c r="D24" s="19"/>
    </row>
    <row r="25" customFormat="false" ht="13.8" hidden="false" customHeight="false" outlineLevel="0" collapsed="false">
      <c r="A25" s="19"/>
      <c r="B25" s="19"/>
      <c r="C25" s="19"/>
      <c r="D25" s="19"/>
    </row>
    <row r="26" customFormat="false" ht="13.8" hidden="false" customHeight="false" outlineLevel="0" collapsed="false">
      <c r="A26" s="19"/>
      <c r="B26" s="19"/>
      <c r="C26" s="19"/>
      <c r="D26" s="19"/>
    </row>
    <row r="27" customFormat="false" ht="13.8" hidden="false" customHeight="false" outlineLevel="0" collapsed="false">
      <c r="A27" s="19"/>
      <c r="B27" s="19"/>
      <c r="C27" s="19"/>
      <c r="D27" s="19"/>
    </row>
    <row r="28" customFormat="false" ht="13.8" hidden="false" customHeight="false" outlineLevel="0" collapsed="false">
      <c r="A28" s="19"/>
      <c r="B28" s="19"/>
      <c r="C28" s="19"/>
      <c r="D28" s="1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50" width="17.71"/>
    <col collapsed="false" customWidth="true" hidden="false" outlineLevel="0" max="2" min="2" style="50" width="12.98"/>
    <col collapsed="false" customWidth="true" hidden="false" outlineLevel="0" max="3" min="3" style="50" width="17.15"/>
    <col collapsed="false" customWidth="true" hidden="false" outlineLevel="0" max="4" min="4" style="50" width="10.89"/>
    <col collapsed="false" customWidth="true" hidden="false" outlineLevel="0" max="5" min="5" style="50" width="17.15"/>
    <col collapsed="false" customWidth="true" hidden="false" outlineLevel="0" max="6" min="6" style="50" width="10.2"/>
    <col collapsed="false" customWidth="true" hidden="false" outlineLevel="0" max="7" min="7" style="50" width="17.71"/>
    <col collapsed="false" customWidth="true" hidden="false" outlineLevel="0" max="8" min="8" style="50" width="15.06"/>
    <col collapsed="false" customWidth="true" hidden="false" outlineLevel="0" max="9" min="9" style="50" width="16.18"/>
    <col collapsed="false" customWidth="true" hidden="false" outlineLevel="0" max="10" min="10" style="50" width="12"/>
    <col collapsed="false" customWidth="false" hidden="false" outlineLevel="0" max="16384" min="13" style="50" width="11.53"/>
  </cols>
  <sheetData>
    <row r="1" customFormat="false" ht="13.8" hidden="false" customHeight="false" outlineLevel="0" collapsed="false">
      <c r="A1" s="0"/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 customFormat="false" ht="13.8" hidden="false" customHeight="false" outlineLevel="0" collapsed="false">
      <c r="A2" s="0" t="s">
        <v>17</v>
      </c>
      <c r="B2" s="0" t="n">
        <v>0</v>
      </c>
      <c r="C2" s="0" t="n">
        <v>0.0750691117528706</v>
      </c>
      <c r="D2" s="0" t="n">
        <v>0.116616497602548</v>
      </c>
      <c r="E2" s="0" t="n">
        <v>0.00254365066269931</v>
      </c>
      <c r="F2" s="0" t="n">
        <v>0.0135264567413614</v>
      </c>
      <c r="G2" s="0" t="n">
        <v>0.00949034456739128</v>
      </c>
      <c r="H2" s="0" t="n">
        <v>0.00238184297425041</v>
      </c>
      <c r="I2" s="0" t="n">
        <v>0.0164299775519882</v>
      </c>
      <c r="J2" s="0" t="n">
        <v>0.0107183633031156</v>
      </c>
    </row>
    <row r="3" customFormat="false" ht="13.8" hidden="false" customHeight="false" outlineLevel="0" collapsed="false">
      <c r="A3" s="0" t="s">
        <v>18</v>
      </c>
      <c r="B3" s="0" t="n">
        <v>0.0939345780282561</v>
      </c>
      <c r="C3" s="0" t="n">
        <v>0</v>
      </c>
      <c r="D3" s="0" t="n">
        <v>0.07967461885738</v>
      </c>
      <c r="E3" s="0" t="n">
        <v>0.000576674148705677</v>
      </c>
      <c r="F3" s="0" t="n">
        <v>0.00389858156434384</v>
      </c>
      <c r="G3" s="0" t="n">
        <v>0.00209997284342122</v>
      </c>
      <c r="H3" s="0" t="n">
        <v>0.000536807664906707</v>
      </c>
      <c r="I3" s="0" t="n">
        <v>0.00455227036022911</v>
      </c>
      <c r="J3" s="0" t="n">
        <v>0.00289477822847134</v>
      </c>
    </row>
    <row r="4" customFormat="false" ht="13.8" hidden="false" customHeight="false" outlineLevel="0" collapsed="false">
      <c r="A4" s="0" t="s">
        <v>19</v>
      </c>
      <c r="B4" s="0" t="n">
        <v>0.351335389688034</v>
      </c>
      <c r="C4" s="0" t="n">
        <v>0.191830512529445</v>
      </c>
      <c r="D4" s="0" t="n">
        <v>0</v>
      </c>
      <c r="E4" s="0" t="n">
        <v>0.00296415740114926</v>
      </c>
      <c r="F4" s="0" t="n">
        <v>0.0146255786800953</v>
      </c>
      <c r="G4" s="0" t="n">
        <v>0.0111122091500098</v>
      </c>
      <c r="H4" s="0" t="n">
        <v>0.00275793656899457</v>
      </c>
      <c r="I4" s="0" t="n">
        <v>0.018009864251111</v>
      </c>
      <c r="J4" s="0" t="n">
        <v>0.0121708684660843</v>
      </c>
    </row>
    <row r="5" customFormat="false" ht="13.8" hidden="false" customHeight="false" outlineLevel="0" collapsed="false">
      <c r="A5" s="0" t="s">
        <v>20</v>
      </c>
      <c r="B5" s="0" t="n">
        <v>0.0445292102048824</v>
      </c>
      <c r="C5" s="0" t="n">
        <v>0.00806777536598062</v>
      </c>
      <c r="D5" s="0" t="n">
        <v>0.017223717091689</v>
      </c>
      <c r="E5" s="0" t="n">
        <v>0</v>
      </c>
      <c r="F5" s="0" t="n">
        <v>0.30172557985772</v>
      </c>
      <c r="G5" s="0" t="n">
        <v>0.205184753624907</v>
      </c>
      <c r="H5" s="0" t="n">
        <v>0.062940932654288</v>
      </c>
      <c r="I5" s="0" t="n">
        <v>0.145553694996952</v>
      </c>
      <c r="J5" s="0" t="n">
        <v>0.0145815522010538</v>
      </c>
    </row>
    <row r="6" customFormat="false" ht="13.8" hidden="false" customHeight="false" outlineLevel="0" collapsed="false">
      <c r="A6" s="0" t="s">
        <v>21</v>
      </c>
      <c r="B6" s="0" t="n">
        <v>0.0757377972915265</v>
      </c>
      <c r="C6" s="0" t="n">
        <v>0.0174450024758356</v>
      </c>
      <c r="D6" s="0" t="n">
        <v>0.0271818978867626</v>
      </c>
      <c r="E6" s="0" t="n">
        <v>0.0965057581602893</v>
      </c>
      <c r="F6" s="0" t="n">
        <v>0</v>
      </c>
      <c r="G6" s="0" t="n">
        <v>0.140075114997381</v>
      </c>
      <c r="H6" s="0" t="n">
        <v>0.0355189471040957</v>
      </c>
      <c r="I6" s="0" t="n">
        <v>0.24961934063875</v>
      </c>
      <c r="J6" s="0" t="n">
        <v>0.0194626499104828</v>
      </c>
    </row>
    <row r="7" customFormat="false" ht="13.8" hidden="false" customHeight="false" outlineLevel="0" collapsed="false">
      <c r="A7" s="0" t="s">
        <v>22</v>
      </c>
      <c r="B7" s="0" t="n">
        <v>0.0695176301449127</v>
      </c>
      <c r="C7" s="0" t="n">
        <v>0.0122931291644036</v>
      </c>
      <c r="D7" s="0" t="n">
        <v>0.0270178932035287</v>
      </c>
      <c r="E7" s="0" t="n">
        <v>0.0858559778780175</v>
      </c>
      <c r="F7" s="0" t="n">
        <v>0.183250573841354</v>
      </c>
      <c r="G7" s="0" t="n">
        <v>0</v>
      </c>
      <c r="H7" s="0" t="n">
        <v>0.0800410504161973</v>
      </c>
      <c r="I7" s="0" t="n">
        <v>0.225511974144351</v>
      </c>
      <c r="J7" s="0" t="n">
        <v>0.019714671764325</v>
      </c>
    </row>
    <row r="8" customFormat="false" ht="13.8" hidden="false" customHeight="false" outlineLevel="0" collapsed="false">
      <c r="A8" s="0" t="s">
        <v>23</v>
      </c>
      <c r="B8" s="0" t="n">
        <v>0.0428836261003344</v>
      </c>
      <c r="C8" s="0" t="n">
        <v>0.00772383292210366</v>
      </c>
      <c r="D8" s="0" t="n">
        <v>0.0164816521239796</v>
      </c>
      <c r="E8" s="0" t="n">
        <v>0.0647327447565016</v>
      </c>
      <c r="F8" s="0" t="n">
        <v>0.114211499943039</v>
      </c>
      <c r="G8" s="0" t="n">
        <v>0.196733435330748</v>
      </c>
      <c r="H8" s="0" t="n">
        <v>0</v>
      </c>
      <c r="I8" s="0" t="n">
        <v>0.349796330843173</v>
      </c>
      <c r="J8" s="0" t="n">
        <v>0.0149868978903997</v>
      </c>
    </row>
    <row r="9" customFormat="false" ht="13.8" hidden="false" customHeight="false" outlineLevel="0" collapsed="false">
      <c r="A9" s="0" t="s">
        <v>24</v>
      </c>
      <c r="B9" s="0" t="n">
        <v>0.080239059274168</v>
      </c>
      <c r="C9" s="0" t="n">
        <v>0.0177669423704997</v>
      </c>
      <c r="D9" s="0" t="n">
        <v>0.0291942547571037</v>
      </c>
      <c r="E9" s="0" t="n">
        <v>0.0406054723808418</v>
      </c>
      <c r="F9" s="0" t="n">
        <v>0.217720071209372</v>
      </c>
      <c r="G9" s="0" t="n">
        <v>0.150350711355137</v>
      </c>
      <c r="H9" s="0" t="n">
        <v>0.0948824158420758</v>
      </c>
      <c r="I9" s="0" t="n">
        <v>0</v>
      </c>
      <c r="J9" s="0" t="n">
        <v>0.0207925332284311</v>
      </c>
    </row>
    <row r="10" customFormat="false" ht="13.8" hidden="false" customHeight="false" outlineLevel="0" collapsed="false">
      <c r="A10" s="0" t="s">
        <v>25</v>
      </c>
      <c r="B10" s="0" t="n">
        <v>0.0795698986952061</v>
      </c>
      <c r="C10" s="0" t="n">
        <v>0.0171739983811902</v>
      </c>
      <c r="D10" s="0" t="n">
        <v>0.0299902438039508</v>
      </c>
      <c r="E10" s="0" t="n">
        <v>0.00618353128789673</v>
      </c>
      <c r="F10" s="0" t="n">
        <v>0.025804394930087</v>
      </c>
      <c r="G10" s="0" t="n">
        <v>0.0199800653550433</v>
      </c>
      <c r="H10" s="0" t="n">
        <v>0.00617950525526244</v>
      </c>
      <c r="I10" s="0" t="n">
        <v>0.0316066798570936</v>
      </c>
      <c r="J10" s="0" t="n">
        <v>0</v>
      </c>
    </row>
  </sheetData>
  <autoFilter ref="A1:J1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2026-06-17T03:53:27Z</dcterms:created>
  <dc:creator>openpyxl</dc:creator>
  <dc:description/>
  <dc:language>en-US</dc:language>
  <cp:lastModifiedBy/>
  <dcterms:modified xsi:type="dcterms:W3CDTF">2026-06-24T16:21:15Z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