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yan/Dropbox/Uni_research/Projects/Completing_genomes_with_Nanopore_paper/github_repo_with_code_and_results/"/>
    </mc:Choice>
  </mc:AlternateContent>
  <bookViews>
    <workbookView xWindow="0" yWindow="460" windowWidth="28800" windowHeight="16160" tabRatio="500"/>
  </bookViews>
  <sheets>
    <sheet name="Sheet1" sheetId="1" r:id="rId1"/>
  </sheet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3" i="1"/>
  <c r="AB4" i="1"/>
  <c r="AB5" i="1"/>
  <c r="AB6" i="1"/>
  <c r="AB7" i="1"/>
  <c r="AB8" i="1"/>
  <c r="AB9" i="1"/>
  <c r="AB10" i="1"/>
  <c r="AB11" i="1"/>
  <c r="AB12" i="1"/>
  <c r="AB13" i="1"/>
  <c r="AB14" i="1"/>
  <c r="AB3" i="1"/>
  <c r="BA16" i="1"/>
  <c r="BK16" i="1"/>
  <c r="AQ4" i="1"/>
  <c r="AQ5" i="1"/>
  <c r="AQ6" i="1"/>
  <c r="AQ7" i="1"/>
  <c r="AQ8" i="1"/>
  <c r="AQ9" i="1"/>
  <c r="AQ10" i="1"/>
  <c r="AQ11" i="1"/>
  <c r="AQ12" i="1"/>
  <c r="AQ13" i="1"/>
  <c r="AQ14" i="1"/>
  <c r="AQ3" i="1"/>
  <c r="AV4" i="1"/>
  <c r="AV5" i="1"/>
  <c r="AV6" i="1"/>
  <c r="AV7" i="1"/>
  <c r="AV8" i="1"/>
  <c r="AV9" i="1"/>
  <c r="AV10" i="1"/>
  <c r="AV11" i="1"/>
  <c r="AV12" i="1"/>
  <c r="AV13" i="1"/>
  <c r="AV14" i="1"/>
  <c r="AV3" i="1"/>
  <c r="AN17" i="1"/>
  <c r="AM17" i="1"/>
  <c r="AO16" i="1"/>
  <c r="AO14" i="1"/>
  <c r="AO13" i="1"/>
  <c r="AO12" i="1"/>
  <c r="AO11" i="1"/>
  <c r="AO10" i="1"/>
  <c r="AO9" i="1"/>
  <c r="AO8" i="1"/>
  <c r="AO7" i="1"/>
  <c r="AO6" i="1"/>
  <c r="AO5" i="1"/>
  <c r="AO4" i="1"/>
  <c r="AO3" i="1"/>
  <c r="AT17" i="1"/>
  <c r="AS17" i="1"/>
  <c r="AU16" i="1"/>
  <c r="AJ24" i="1"/>
  <c r="AM21" i="1"/>
  <c r="AK24" i="1"/>
  <c r="AN21" i="1"/>
  <c r="CY16" i="1"/>
  <c r="DH16" i="1"/>
  <c r="BV16" i="1"/>
  <c r="CA16" i="1"/>
  <c r="BZ16" i="1"/>
  <c r="BY16" i="1"/>
  <c r="BX16" i="1"/>
  <c r="BW16" i="1"/>
  <c r="CP16" i="1"/>
  <c r="BO16" i="1"/>
  <c r="BN16" i="1"/>
  <c r="BM16" i="1"/>
  <c r="CJ16" i="1"/>
  <c r="CI16" i="1"/>
  <c r="CH16" i="1"/>
  <c r="CX16" i="1"/>
  <c r="CW16" i="1"/>
  <c r="CV16" i="1"/>
  <c r="DG16" i="1"/>
  <c r="DF16" i="1"/>
  <c r="DE16" i="1"/>
  <c r="AZ16" i="1"/>
  <c r="AY16" i="1"/>
  <c r="AX16" i="1"/>
  <c r="BF16" i="1"/>
  <c r="BJ16" i="1"/>
  <c r="BI16" i="1"/>
  <c r="BE16" i="1"/>
  <c r="BD16" i="1"/>
  <c r="AV16" i="1"/>
  <c r="AU3" i="1"/>
  <c r="AU4" i="1"/>
  <c r="AU5" i="1"/>
  <c r="AU6" i="1"/>
  <c r="AU7" i="1"/>
  <c r="AU8" i="1"/>
  <c r="AU9" i="1"/>
  <c r="AU10" i="1"/>
  <c r="AU11" i="1"/>
  <c r="AU12" i="1"/>
  <c r="AU13" i="1"/>
  <c r="AU14" i="1"/>
  <c r="AT16" i="1"/>
  <c r="AS16" i="1"/>
  <c r="AN16" i="1"/>
  <c r="AM16" i="1"/>
  <c r="AK16" i="1"/>
  <c r="AJ16" i="1"/>
  <c r="DA18" i="1"/>
  <c r="CR18" i="1"/>
  <c r="CC18" i="1"/>
  <c r="BQ18" i="1"/>
  <c r="CN17" i="1"/>
  <c r="CN18" i="1"/>
  <c r="CM17" i="1"/>
  <c r="CM18" i="1"/>
  <c r="BC16" i="1"/>
  <c r="AJ17" i="1"/>
  <c r="AK17" i="1"/>
  <c r="BH17" i="1"/>
  <c r="BG17" i="1"/>
  <c r="BH18" i="1"/>
  <c r="BG18" i="1"/>
  <c r="BS17" i="1"/>
  <c r="BR17" i="1"/>
  <c r="BS18" i="1"/>
  <c r="BR18" i="1"/>
  <c r="CT17" i="1"/>
  <c r="CS17" i="1"/>
  <c r="CT18" i="1"/>
  <c r="CS18" i="1"/>
  <c r="DB17" i="1"/>
  <c r="DB18" i="1"/>
  <c r="CD17" i="1"/>
  <c r="CD18" i="1"/>
  <c r="DC17" i="1"/>
  <c r="DC18" i="1"/>
  <c r="CE17" i="1"/>
  <c r="CE18" i="1"/>
  <c r="BT17" i="1"/>
  <c r="BU18" i="1"/>
  <c r="CL18" i="1"/>
  <c r="CO17" i="1"/>
  <c r="CG18" i="1"/>
  <c r="CF17" i="1"/>
  <c r="CU17" i="1"/>
  <c r="DD17" i="1"/>
  <c r="Q21" i="1"/>
  <c r="O21" i="1"/>
  <c r="Q3" i="1"/>
  <c r="Q4" i="1"/>
  <c r="Q5" i="1"/>
  <c r="Q6" i="1"/>
  <c r="Q7" i="1"/>
  <c r="Q8" i="1"/>
  <c r="Q9" i="1"/>
  <c r="Q10" i="1"/>
  <c r="Q11" i="1"/>
  <c r="Q12" i="1"/>
  <c r="Q13" i="1"/>
  <c r="Q14" i="1"/>
  <c r="M21" i="1"/>
  <c r="L21" i="1"/>
  <c r="N14" i="1"/>
  <c r="N13" i="1"/>
  <c r="N12" i="1"/>
  <c r="N11" i="1"/>
  <c r="N10" i="1"/>
  <c r="N9" i="1"/>
  <c r="N8" i="1"/>
  <c r="N7" i="1"/>
  <c r="N6" i="1"/>
  <c r="N5" i="1"/>
  <c r="N4" i="1"/>
  <c r="N3" i="1"/>
  <c r="L14" i="1"/>
  <c r="L13" i="1"/>
  <c r="L12" i="1"/>
  <c r="L11" i="1"/>
  <c r="L10" i="1"/>
  <c r="L9" i="1"/>
  <c r="L8" i="1"/>
  <c r="L7" i="1"/>
  <c r="L6" i="1"/>
  <c r="L5" i="1"/>
  <c r="L4" i="1"/>
  <c r="L3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<sst xmlns="http://schemas.openxmlformats.org/spreadsheetml/2006/main" count="319" uniqueCount="160">
  <si>
    <t>INF042</t>
  </si>
  <si>
    <t>INF059</t>
  </si>
  <si>
    <t>INF163</t>
  </si>
  <si>
    <t>INF164</t>
  </si>
  <si>
    <t>INF249</t>
  </si>
  <si>
    <t>INF322</t>
  </si>
  <si>
    <t>KSB1_7G</t>
  </si>
  <si>
    <t>KSB1_7J</t>
  </si>
  <si>
    <t>KSB1_8D</t>
  </si>
  <si>
    <t>KSB1_9A</t>
  </si>
  <si>
    <t>KSB1_9D</t>
  </si>
  <si>
    <t>KSB2_1B</t>
  </si>
  <si>
    <t>Conc (ng/ul)</t>
  </si>
  <si>
    <t>input (ng)</t>
  </si>
  <si>
    <t>Re-AMPure conc (ng/ul)</t>
  </si>
  <si>
    <t>NB01</t>
  </si>
  <si>
    <t>NB02</t>
  </si>
  <si>
    <t>NB03</t>
  </si>
  <si>
    <t>NB04</t>
  </si>
  <si>
    <t>NB05</t>
  </si>
  <si>
    <t>NB06</t>
  </si>
  <si>
    <t>NB07</t>
  </si>
  <si>
    <t>NB08</t>
  </si>
  <si>
    <t>NB09</t>
  </si>
  <si>
    <t>NB10</t>
  </si>
  <si>
    <t>NB11</t>
  </si>
  <si>
    <t>NB12</t>
  </si>
  <si>
    <t>endprep (ng/ul)</t>
  </si>
  <si>
    <t>endprep (ng)</t>
  </si>
  <si>
    <t>barcode (ng/ul)</t>
  </si>
  <si>
    <t>volume to pool (ul)</t>
  </si>
  <si>
    <t>input for pool (ng)</t>
  </si>
  <si>
    <t>pooled (ng)</t>
  </si>
  <si>
    <t>pooled (ng/ul)</t>
  </si>
  <si>
    <t>BAM ligation (ng/ul)</t>
  </si>
  <si>
    <t>BAM ligation (ng)</t>
  </si>
  <si>
    <t>Nextera</t>
  </si>
  <si>
    <t>Read length</t>
  </si>
  <si>
    <t>Contigs</t>
  </si>
  <si>
    <t>Links</t>
  </si>
  <si>
    <t>Total length</t>
  </si>
  <si>
    <t>N50</t>
  </si>
  <si>
    <t>Dead ends</t>
  </si>
  <si>
    <t>Best
k-mer</t>
  </si>
  <si>
    <t>insert 1st percentile</t>
  </si>
  <si>
    <t>insert 99th percentile</t>
  </si>
  <si>
    <t>insert size mean</t>
  </si>
  <si>
    <t>insert size stdev</t>
  </si>
  <si>
    <t>Illumina reads</t>
  </si>
  <si>
    <t>Total number of bases</t>
  </si>
  <si>
    <t>Total number of reads</t>
  </si>
  <si>
    <t>Mean read length</t>
  </si>
  <si>
    <t>CH0138_C4PNMANXX_CTCTCTAC-GTAAGGAG_L006</t>
  </si>
  <si>
    <t>CH0031T_C4PNMANXX_GGACTCCT-GTAAGGAG_L006</t>
  </si>
  <si>
    <t>KC0221_C4PNMANXX_TAAGGCGA-ACTGCATA_L006</t>
  </si>
  <si>
    <t>KC0225_C4PNMANXX_TCCTGAGC-ACTGCATA_L006</t>
  </si>
  <si>
    <t>Read set name</t>
  </si>
  <si>
    <t>Nanopore reads (from Albacore)</t>
  </si>
  <si>
    <t>Nanopore reads (subsampled for length and quality)</t>
  </si>
  <si>
    <t>16870_7#80</t>
  </si>
  <si>
    <t>16870_7#63</t>
  </si>
  <si>
    <t>16703_7#3</t>
  </si>
  <si>
    <t>16703_7#66</t>
  </si>
  <si>
    <t>16852_1#59</t>
  </si>
  <si>
    <t>16852_1#22</t>
  </si>
  <si>
    <t>16852_1#45</t>
  </si>
  <si>
    <t>16780_6#44</t>
  </si>
  <si>
    <t>Incomplete components</t>
  </si>
  <si>
    <t>Chromosome complete</t>
  </si>
  <si>
    <t>yes</t>
  </si>
  <si>
    <t>no</t>
  </si>
  <si>
    <t>Manually completed assemblies</t>
  </si>
  <si>
    <t>Sample</t>
  </si>
  <si>
    <t>Barcode</t>
  </si>
  <si>
    <t>Nanopore library prep</t>
  </si>
  <si>
    <t>pooled volume sum (ul)</t>
  </si>
  <si>
    <t>pooled input (ng)</t>
  </si>
  <si>
    <t>SAMEA3357010</t>
  </si>
  <si>
    <t>SAMEA3357043</t>
  </si>
  <si>
    <t>PRJEB6891</t>
  </si>
  <si>
    <t>SAMEA3357223</t>
  </si>
  <si>
    <t>SAMEA3357193</t>
  </si>
  <si>
    <t>SAMEA3357374</t>
  </si>
  <si>
    <t>SAMEA3357346</t>
  </si>
  <si>
    <t>SAMEA3357405</t>
  </si>
  <si>
    <t>SAMEA3357320</t>
  </si>
  <si>
    <t>ERR1023685</t>
  </si>
  <si>
    <t>ERR1015321</t>
  </si>
  <si>
    <t>ERR1023671</t>
  </si>
  <si>
    <t>ERR1023649</t>
  </si>
  <si>
    <t>ERR1008775</t>
  </si>
  <si>
    <t>ERR1008714</t>
  </si>
  <si>
    <t>ERR1023792</t>
  </si>
  <si>
    <t>ERR1023775</t>
  </si>
  <si>
    <t>TruSeq</t>
  </si>
  <si>
    <t>Nanopore reads (after Porechop)</t>
  </si>
  <si>
    <t>SAMN07211279</t>
  </si>
  <si>
    <t>SAMN07211280</t>
  </si>
  <si>
    <t>SAMN07211281</t>
  </si>
  <si>
    <t>SAMN07211282</t>
  </si>
  <si>
    <t>SRR5665579</t>
  </si>
  <si>
    <t>SRR5665578</t>
  </si>
  <si>
    <t>SRR5665581</t>
  </si>
  <si>
    <t>SRR5665580</t>
  </si>
  <si>
    <t>SRR5665597</t>
  </si>
  <si>
    <t>SRR5665596</t>
  </si>
  <si>
    <t>SRR5665591</t>
  </si>
  <si>
    <t>SRR5665590</t>
  </si>
  <si>
    <t>SRR5665593</t>
  </si>
  <si>
    <t>SRR5665592</t>
  </si>
  <si>
    <t>SRR5665595</t>
  </si>
  <si>
    <t>SRR5665594</t>
  </si>
  <si>
    <t>SRR5665601</t>
  </si>
  <si>
    <t>SRR5665600</t>
  </si>
  <si>
    <t>SRR5665599</t>
  </si>
  <si>
    <t>SRR5665598</t>
  </si>
  <si>
    <t>NCBI accession numbers</t>
  </si>
  <si>
    <t>BioSample</t>
  </si>
  <si>
    <t>BioProject</t>
  </si>
  <si>
    <t>Unicycler long-read-only assemblies</t>
  </si>
  <si>
    <t>Unicycler hybrid assemblies</t>
  </si>
  <si>
    <t>Estimated error rate</t>
  </si>
  <si>
    <t xml:space="preserve"> Unicycler Illumina-only assembly</t>
  </si>
  <si>
    <t>Canu long-read-only assemblies</t>
  </si>
  <si>
    <t>Mean:</t>
  </si>
  <si>
    <t>Sum:</t>
  </si>
  <si>
    <t>100% complete</t>
  </si>
  <si>
    <t xml:space="preserve"> SPAdes Illumina-only assembly</t>
  </si>
  <si>
    <t>SPAdes hybrid assemblies</t>
  </si>
  <si>
    <t>Canu+Pilon hybrid assemblies</t>
  </si>
  <si>
    <t>Large plasmids</t>
  </si>
  <si>
    <t>Small plasmids</t>
  </si>
  <si>
    <t>Large plasmids complete</t>
  </si>
  <si>
    <t>Small plasmids complete</t>
  </si>
  <si>
    <t xml:space="preserve"> SRA run (Illumina reads)</t>
  </si>
  <si>
    <t>SRA run (ONT reads)</t>
  </si>
  <si>
    <t>Fraction:</t>
  </si>
  <si>
    <t>Unclassi-fied read count</t>
  </si>
  <si>
    <t>Unclassified read bases</t>
  </si>
  <si>
    <t>Total read count</t>
  </si>
  <si>
    <t>Total read bases</t>
  </si>
  <si>
    <t>HiSeq 2000</t>
  </si>
  <si>
    <t>HiSeq 2500</t>
  </si>
  <si>
    <t>Sequencer model</t>
  </si>
  <si>
    <t>Estimated error rate (before Nanopolish)</t>
  </si>
  <si>
    <t>Estimated error rate (after Nanopolish)</t>
  </si>
  <si>
    <t>Estimated error rate (4 Pilon polishes)</t>
  </si>
  <si>
    <t>Estimated error rate (5 Pilon polishes)</t>
  </si>
  <si>
    <t>Estimated error rate (3 Pilon polishes)</t>
  </si>
  <si>
    <t>Estimated error rate (2 Pilon polishes)</t>
  </si>
  <si>
    <t>Estimated error rate (1 Pilon polish)</t>
  </si>
  <si>
    <t>N50 (5 Pilon polishes)</t>
  </si>
  <si>
    <t>Depth</t>
  </si>
  <si>
    <t>Illumina trimming</t>
  </si>
  <si>
    <t>Library prep</t>
  </si>
  <si>
    <t>Illumina (TruSeq) adapters</t>
  </si>
  <si>
    <t>smallRNA adapters</t>
  </si>
  <si>
    <t>Nextera adapters</t>
  </si>
  <si>
    <t>Bases after trimming</t>
  </si>
  <si>
    <t>Bases trimmed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</si>
</sst>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"/>
    <numFmt numFmtId="166" formatCode="0.000%"/>
    <numFmt numFmtId="167" formatCode="0.0%"/>
    <numFmt numFmtId="168" formatCode="0.0000%"/>
  </numFmts>
  <fonts count="8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34998626667073579"/>
      <name val="Calibri"/>
      <scheme val="minor"/>
    </font>
    <font>
      <sz val="12"/>
      <color theme="0" tint="-0.249977111117893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 applyFill="1" applyBorder="1"/>
    <xf numFmtId="0" fontId="4" fillId="0" borderId="0" xfId="0" applyFont="1" applyAlignment="1">
      <alignment wrapText="1"/>
    </xf>
    <xf numFmtId="3" fontId="0" fillId="0" borderId="0" xfId="0" applyNumberFormat="1"/>
    <xf numFmtId="164" fontId="0" fillId="0" borderId="0" xfId="0" applyNumberFormat="1"/>
    <xf numFmtId="0" fontId="0" fillId="0" borderId="0" xfId="0" applyFill="1"/>
    <xf numFmtId="3" fontId="0" fillId="0" borderId="0" xfId="0" applyNumberFormat="1" applyFill="1"/>
    <xf numFmtId="164" fontId="0" fillId="0" borderId="0" xfId="0" applyNumberFormat="1" applyFill="1"/>
    <xf numFmtId="3" fontId="1" fillId="4" borderId="0" xfId="0" applyNumberFormat="1" applyFont="1" applyFill="1"/>
    <xf numFmtId="0" fontId="1" fillId="4" borderId="0" xfId="0" applyFont="1" applyFill="1"/>
    <xf numFmtId="0" fontId="5" fillId="5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164" fontId="5" fillId="2" borderId="0" xfId="0" applyNumberFormat="1" applyFont="1" applyFill="1" applyAlignment="1">
      <alignment wrapText="1"/>
    </xf>
    <xf numFmtId="0" fontId="5" fillId="4" borderId="0" xfId="0" applyFont="1" applyFill="1" applyAlignment="1">
      <alignment wrapText="1"/>
    </xf>
    <xf numFmtId="3" fontId="5" fillId="4" borderId="0" xfId="0" applyNumberFormat="1" applyFont="1" applyFill="1" applyAlignment="1">
      <alignment wrapText="1"/>
    </xf>
    <xf numFmtId="3" fontId="5" fillId="6" borderId="0" xfId="0" applyNumberFormat="1" applyFont="1" applyFill="1" applyAlignment="1">
      <alignment wrapText="1"/>
    </xf>
    <xf numFmtId="0" fontId="5" fillId="5" borderId="0" xfId="0" applyFont="1" applyFill="1" applyAlignment="1">
      <alignment textRotation="90" wrapText="1"/>
    </xf>
    <xf numFmtId="0" fontId="5" fillId="2" borderId="0" xfId="0" applyFont="1" applyFill="1" applyAlignment="1">
      <alignment textRotation="90" wrapText="1"/>
    </xf>
    <xf numFmtId="0" fontId="5" fillId="7" borderId="0" xfId="0" applyFont="1" applyFill="1" applyAlignment="1">
      <alignment textRotation="90" wrapText="1"/>
    </xf>
    <xf numFmtId="0" fontId="5" fillId="7" borderId="0" xfId="0" applyFont="1" applyFill="1" applyAlignment="1">
      <alignment wrapText="1"/>
    </xf>
    <xf numFmtId="0" fontId="1" fillId="5" borderId="0" xfId="0" applyFont="1" applyFill="1"/>
    <xf numFmtId="1" fontId="1" fillId="5" borderId="0" xfId="0" applyNumberFormat="1" applyFont="1" applyFill="1"/>
    <xf numFmtId="0" fontId="1" fillId="2" borderId="0" xfId="0" applyFont="1" applyFill="1"/>
    <xf numFmtId="164" fontId="1" fillId="2" borderId="0" xfId="0" applyNumberFormat="1" applyFont="1" applyFill="1"/>
    <xf numFmtId="3" fontId="1" fillId="2" borderId="0" xfId="0" applyNumberFormat="1" applyFont="1" applyFill="1"/>
    <xf numFmtId="0" fontId="1" fillId="3" borderId="0" xfId="0" applyFont="1" applyFill="1"/>
    <xf numFmtId="3" fontId="1" fillId="6" borderId="0" xfId="0" applyNumberFormat="1" applyFont="1" applyFill="1"/>
    <xf numFmtId="165" fontId="1" fillId="6" borderId="0" xfId="0" applyNumberFormat="1" applyFont="1" applyFill="1"/>
    <xf numFmtId="0" fontId="1" fillId="5" borderId="0" xfId="0" applyFont="1" applyFill="1" applyAlignment="1">
      <alignment horizontal="center"/>
    </xf>
    <xf numFmtId="3" fontId="1" fillId="5" borderId="0" xfId="0" applyNumberFormat="1" applyFont="1" applyFill="1"/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3" fontId="1" fillId="7" borderId="0" xfId="0" applyNumberFormat="1" applyFont="1" applyFill="1"/>
    <xf numFmtId="0" fontId="5" fillId="3" borderId="0" xfId="0" applyFont="1" applyFill="1" applyAlignment="1">
      <alignment textRotation="90" wrapText="1"/>
    </xf>
    <xf numFmtId="0" fontId="5" fillId="8" borderId="0" xfId="0" applyFont="1" applyFill="1" applyAlignment="1">
      <alignment horizontal="center"/>
    </xf>
    <xf numFmtId="0" fontId="5" fillId="8" borderId="0" xfId="0" applyFont="1" applyFill="1" applyAlignment="1">
      <alignment wrapText="1"/>
    </xf>
    <xf numFmtId="0" fontId="1" fillId="8" borderId="0" xfId="0" applyFont="1" applyFill="1"/>
    <xf numFmtId="0" fontId="5" fillId="8" borderId="0" xfId="0" applyFont="1" applyFill="1" applyAlignment="1"/>
    <xf numFmtId="3" fontId="1" fillId="8" borderId="0" xfId="0" applyNumberFormat="1" applyFont="1" applyFill="1"/>
    <xf numFmtId="3" fontId="5" fillId="8" borderId="0" xfId="0" applyNumberFormat="1" applyFont="1" applyFill="1" applyAlignment="1"/>
    <xf numFmtId="3" fontId="5" fillId="8" borderId="0" xfId="0" applyNumberFormat="1" applyFont="1" applyFill="1" applyAlignment="1">
      <alignment wrapText="1"/>
    </xf>
    <xf numFmtId="0" fontId="1" fillId="7" borderId="0" xfId="0" applyFont="1" applyFill="1"/>
    <xf numFmtId="0" fontId="5" fillId="7" borderId="0" xfId="0" applyFont="1" applyFill="1" applyAlignment="1"/>
    <xf numFmtId="0" fontId="1" fillId="7" borderId="0" xfId="0" applyFont="1" applyFill="1" applyBorder="1"/>
    <xf numFmtId="3" fontId="1" fillId="0" borderId="0" xfId="0" applyNumberFormat="1" applyFont="1" applyFill="1"/>
    <xf numFmtId="165" fontId="1" fillId="0" borderId="0" xfId="0" applyNumberFormat="1" applyFont="1" applyFill="1"/>
    <xf numFmtId="0" fontId="1" fillId="0" borderId="0" xfId="0" applyFont="1" applyFill="1"/>
    <xf numFmtId="1" fontId="1" fillId="0" borderId="0" xfId="0" applyNumberFormat="1" applyFont="1" applyFill="1"/>
    <xf numFmtId="164" fontId="1" fillId="0" borderId="0" xfId="0" applyNumberFormat="1" applyFont="1" applyFill="1"/>
    <xf numFmtId="0" fontId="5" fillId="0" borderId="0" xfId="0" applyFont="1" applyFill="1" applyAlignment="1">
      <alignment horizontal="right"/>
    </xf>
    <xf numFmtId="0" fontId="4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/>
    <xf numFmtId="0" fontId="1" fillId="6" borderId="0" xfId="0" applyFont="1" applyFill="1"/>
    <xf numFmtId="0" fontId="5" fillId="3" borderId="0" xfId="0" applyFont="1" applyFill="1" applyAlignment="1">
      <alignment wrapText="1"/>
    </xf>
    <xf numFmtId="166" fontId="5" fillId="5" borderId="0" xfId="0" applyNumberFormat="1" applyFont="1" applyFill="1" applyAlignment="1">
      <alignment wrapText="1"/>
    </xf>
    <xf numFmtId="166" fontId="1" fillId="0" borderId="0" xfId="0" applyNumberFormat="1" applyFont="1" applyFill="1"/>
    <xf numFmtId="166" fontId="0" fillId="0" borderId="0" xfId="0" applyNumberFormat="1" applyFill="1"/>
    <xf numFmtId="166" fontId="0" fillId="0" borderId="0" xfId="0" applyNumberFormat="1"/>
    <xf numFmtId="0" fontId="5" fillId="4" borderId="0" xfId="0" applyFont="1" applyFill="1" applyAlignment="1">
      <alignment textRotation="90" wrapText="1"/>
    </xf>
    <xf numFmtId="0" fontId="1" fillId="4" borderId="0" xfId="0" applyFont="1" applyFill="1" applyAlignment="1">
      <alignment horizontal="center"/>
    </xf>
    <xf numFmtId="3" fontId="0" fillId="6" borderId="0" xfId="0" applyNumberFormat="1" applyFill="1"/>
    <xf numFmtId="164" fontId="1" fillId="5" borderId="0" xfId="0" applyNumberFormat="1" applyFont="1" applyFill="1"/>
    <xf numFmtId="165" fontId="1" fillId="4" borderId="0" xfId="0" applyNumberFormat="1" applyFont="1" applyFill="1"/>
    <xf numFmtId="4" fontId="1" fillId="4" borderId="0" xfId="0" applyNumberFormat="1" applyFont="1" applyFill="1"/>
    <xf numFmtId="0" fontId="1" fillId="5" borderId="0" xfId="0" applyFont="1" applyFill="1" applyAlignment="1">
      <alignment horizontal="right"/>
    </xf>
    <xf numFmtId="167" fontId="1" fillId="5" borderId="0" xfId="0" applyNumberFormat="1" applyFont="1" applyFill="1"/>
    <xf numFmtId="9" fontId="1" fillId="2" borderId="0" xfId="0" applyNumberFormat="1" applyFont="1" applyFill="1"/>
    <xf numFmtId="167" fontId="1" fillId="2" borderId="0" xfId="0" applyNumberFormat="1" applyFont="1" applyFill="1"/>
    <xf numFmtId="9" fontId="1" fillId="7" borderId="0" xfId="0" applyNumberFormat="1" applyFont="1" applyFill="1"/>
    <xf numFmtId="167" fontId="1" fillId="4" borderId="0" xfId="0" applyNumberFormat="1" applyFont="1" applyFill="1"/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3" fontId="6" fillId="0" borderId="0" xfId="0" applyNumberFormat="1" applyFont="1" applyFill="1" applyAlignment="1"/>
    <xf numFmtId="3" fontId="4" fillId="6" borderId="0" xfId="0" applyNumberFormat="1" applyFont="1" applyFill="1" applyAlignment="1">
      <alignment wrapText="1"/>
    </xf>
    <xf numFmtId="167" fontId="1" fillId="0" borderId="0" xfId="0" applyNumberFormat="1" applyFont="1" applyFill="1"/>
    <xf numFmtId="4" fontId="1" fillId="0" borderId="0" xfId="0" applyNumberFormat="1" applyFont="1" applyFill="1"/>
    <xf numFmtId="9" fontId="1" fillId="0" borderId="0" xfId="0" applyNumberFormat="1" applyFont="1" applyFill="1"/>
    <xf numFmtId="0" fontId="7" fillId="7" borderId="0" xfId="0" applyFont="1" applyFill="1" applyAlignment="1">
      <alignment horizontal="center"/>
    </xf>
    <xf numFmtId="3" fontId="7" fillId="7" borderId="0" xfId="0" applyNumberFormat="1" applyFont="1" applyFill="1" applyAlignment="1"/>
    <xf numFmtId="0" fontId="5" fillId="7" borderId="0" xfId="0" applyFont="1" applyFill="1" applyAlignment="1">
      <alignment horizontal="right"/>
    </xf>
    <xf numFmtId="168" fontId="1" fillId="2" borderId="0" xfId="0" applyNumberFormat="1" applyFont="1" applyFill="1"/>
    <xf numFmtId="168" fontId="1" fillId="0" borderId="0" xfId="0" applyNumberFormat="1" applyFont="1" applyFill="1"/>
    <xf numFmtId="3" fontId="1" fillId="2" borderId="0" xfId="0" applyNumberFormat="1" applyFont="1" applyFill="1" applyAlignment="1">
      <alignment horizontal="center"/>
    </xf>
    <xf numFmtId="3" fontId="5" fillId="3" borderId="0" xfId="0" applyNumberFormat="1" applyFont="1" applyFill="1" applyAlignment="1">
      <alignment wrapText="1"/>
    </xf>
    <xf numFmtId="3" fontId="1" fillId="3" borderId="0" xfId="0" applyNumberFormat="1" applyFont="1" applyFill="1"/>
    <xf numFmtId="3" fontId="4" fillId="0" borderId="0" xfId="0" applyNumberFormat="1" applyFont="1" applyFill="1" applyAlignment="1">
      <alignment wrapText="1"/>
    </xf>
    <xf numFmtId="168" fontId="1" fillId="4" borderId="0" xfId="0" applyNumberFormat="1" applyFont="1" applyFill="1"/>
    <xf numFmtId="168" fontId="1" fillId="5" borderId="0" xfId="0" applyNumberFormat="1" applyFont="1" applyFill="1"/>
    <xf numFmtId="0" fontId="5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5" borderId="0" xfId="0" applyFont="1" applyFill="1" applyAlignment="1">
      <alignment horizontal="center"/>
    </xf>
    <xf numFmtId="3" fontId="5" fillId="4" borderId="0" xfId="0" applyNumberFormat="1" applyFont="1" applyFill="1" applyAlignment="1">
      <alignment horizontal="center" wrapText="1"/>
    </xf>
    <xf numFmtId="3" fontId="5" fillId="6" borderId="0" xfId="0" applyNumberFormat="1" applyFont="1" applyFill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4"/>
  <sheetViews>
    <sheetView tabSelected="1" zoomScale="93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6" x14ac:dyDescent="0.2"/>
  <cols>
    <col min="2" max="2" width="7.83203125" style="5" bestFit="1" customWidth="1"/>
    <col min="3" max="3" width="1.6640625" style="5" customWidth="1"/>
    <col min="4" max="4" width="10" style="5" bestFit="1" customWidth="1"/>
    <col min="5" max="5" width="14.33203125" style="5" bestFit="1" customWidth="1"/>
    <col min="6" max="7" width="11.33203125" style="5" bestFit="1" customWidth="1"/>
    <col min="8" max="8" width="1.6640625" style="5" customWidth="1"/>
    <col min="9" max="9" width="6.83203125" bestFit="1" customWidth="1"/>
    <col min="10" max="10" width="5.5" bestFit="1" customWidth="1"/>
    <col min="11" max="11" width="7.83203125" bestFit="1" customWidth="1"/>
    <col min="12" max="12" width="9.5" customWidth="1"/>
    <col min="13" max="13" width="8.1640625" customWidth="1"/>
    <col min="14" max="14" width="8.1640625" bestFit="1" customWidth="1"/>
    <col min="15" max="15" width="7.83203125" bestFit="1" customWidth="1"/>
    <col min="16" max="16" width="7.33203125" bestFit="1" customWidth="1"/>
    <col min="17" max="17" width="7.33203125" customWidth="1"/>
    <col min="18" max="18" width="1.6640625" customWidth="1"/>
    <col min="19" max="19" width="44.83203125" bestFit="1" customWidth="1"/>
    <col min="20" max="20" width="10.33203125" bestFit="1" customWidth="1"/>
    <col min="21" max="21" width="7.6640625" bestFit="1" customWidth="1"/>
    <col min="22" max="22" width="6.33203125" bestFit="1" customWidth="1"/>
    <col min="23" max="24" width="5.83203125" style="4" bestFit="1" customWidth="1"/>
    <col min="25" max="25" width="6" bestFit="1" customWidth="1"/>
    <col min="26" max="26" width="5.83203125" customWidth="1"/>
    <col min="27" max="27" width="12.5" bestFit="1" customWidth="1"/>
    <col min="28" max="28" width="5.83203125" style="4" customWidth="1"/>
    <col min="29" max="29" width="1.6640625" customWidth="1"/>
    <col min="30" max="31" width="6.5" bestFit="1" customWidth="1"/>
    <col min="32" max="32" width="7.1640625" customWidth="1"/>
    <col min="33" max="33" width="13" style="3" customWidth="1"/>
    <col min="34" max="34" width="10.83203125" customWidth="1"/>
    <col min="35" max="35" width="1.6640625" customWidth="1"/>
    <col min="36" max="36" width="8.6640625" style="3" customWidth="1"/>
    <col min="37" max="37" width="13.83203125" style="3" bestFit="1" customWidth="1"/>
    <col min="38" max="38" width="1.6640625" style="6" customWidth="1"/>
    <col min="39" max="39" width="8.6640625" style="6" customWidth="1"/>
    <col min="40" max="40" width="13.83203125" style="6" bestFit="1" customWidth="1"/>
    <col min="41" max="41" width="6.6640625" style="6" customWidth="1"/>
    <col min="42" max="42" width="6.6640625" style="6" bestFit="1" customWidth="1"/>
    <col min="43" max="43" width="6.6640625" style="6" customWidth="1"/>
    <col min="44" max="44" width="1.6640625" style="6" customWidth="1"/>
    <col min="45" max="45" width="7.83203125" style="6" bestFit="1" customWidth="1"/>
    <col min="46" max="46" width="12.33203125" style="6" bestFit="1" customWidth="1"/>
    <col min="47" max="47" width="6.6640625" style="6" bestFit="1" customWidth="1"/>
    <col min="48" max="48" width="7.1640625" style="6" bestFit="1" customWidth="1"/>
    <col min="49" max="49" width="1.6640625" customWidth="1"/>
    <col min="50" max="50" width="7.33203125" style="3" bestFit="1" customWidth="1"/>
    <col min="51" max="51" width="9.1640625" style="3" bestFit="1" customWidth="1"/>
    <col min="52" max="52" width="8" style="3" customWidth="1"/>
    <col min="53" max="53" width="9.5" style="3" customWidth="1"/>
    <col min="54" max="54" width="1.6640625" customWidth="1"/>
    <col min="55" max="55" width="6" bestFit="1" customWidth="1"/>
    <col min="56" max="56" width="7.33203125" style="3" bestFit="1" customWidth="1"/>
    <col min="57" max="57" width="5.6640625" style="3" bestFit="1" customWidth="1"/>
    <col min="58" max="58" width="5.5" style="3" bestFit="1" customWidth="1"/>
    <col min="59" max="59" width="5.6640625" style="3" customWidth="1"/>
    <col min="60" max="60" width="6.33203125" bestFit="1" customWidth="1"/>
    <col min="61" max="61" width="9.1640625" style="3" bestFit="1" customWidth="1"/>
    <col min="62" max="62" width="7.6640625" style="3" bestFit="1" customWidth="1"/>
    <col min="63" max="63" width="9.6640625" style="3" customWidth="1"/>
    <col min="64" max="64" width="1.6640625" customWidth="1"/>
    <col min="65" max="65" width="9.1640625" bestFit="1" customWidth="1"/>
    <col min="66" max="67" width="9.1640625" customWidth="1"/>
    <col min="68" max="68" width="1.6640625" customWidth="1"/>
    <col min="69" max="69" width="6.33203125" bestFit="1" customWidth="1"/>
    <col min="70" max="70" width="6.33203125" customWidth="1"/>
    <col min="71" max="72" width="6.33203125" bestFit="1" customWidth="1"/>
    <col min="73" max="73" width="6.33203125" customWidth="1"/>
    <col min="74" max="74" width="9.1640625" bestFit="1" customWidth="1"/>
    <col min="75" max="79" width="9.1640625" customWidth="1"/>
    <col min="80" max="80" width="1.6640625" customWidth="1"/>
    <col min="81" max="81" width="6.33203125" bestFit="1" customWidth="1"/>
    <col min="82" max="82" width="7" bestFit="1" customWidth="1"/>
    <col min="83" max="84" width="6.33203125" bestFit="1" customWidth="1"/>
    <col min="85" max="85" width="6.33203125" customWidth="1"/>
    <col min="86" max="86" width="9.1640625" bestFit="1" customWidth="1"/>
    <col min="87" max="88" width="9.1640625" customWidth="1"/>
    <col min="89" max="89" width="1.6640625" customWidth="1"/>
    <col min="90" max="90" width="6.33203125" bestFit="1" customWidth="1"/>
    <col min="91" max="92" width="5.5" bestFit="1" customWidth="1"/>
    <col min="93" max="93" width="6.33203125" bestFit="1" customWidth="1"/>
    <col min="94" max="94" width="9.5" customWidth="1"/>
    <col min="95" max="95" width="1.6640625" customWidth="1"/>
    <col min="96" max="96" width="6.33203125" bestFit="1" customWidth="1"/>
    <col min="97" max="97" width="6.33203125" customWidth="1"/>
    <col min="98" max="99" width="6.33203125" bestFit="1" customWidth="1"/>
    <col min="100" max="100" width="9.1640625" bestFit="1" customWidth="1"/>
    <col min="101" max="101" width="9.1640625" customWidth="1"/>
    <col min="102" max="103" width="11.1640625" style="58" customWidth="1"/>
    <col min="104" max="104" width="1.6640625" customWidth="1"/>
    <col min="105" max="105" width="6.33203125" bestFit="1" customWidth="1"/>
    <col min="106" max="106" width="6.33203125" customWidth="1"/>
    <col min="107" max="108" width="6.33203125" bestFit="1" customWidth="1"/>
    <col min="109" max="109" width="9.1640625" bestFit="1" customWidth="1"/>
    <col min="110" max="110" width="9.1640625" customWidth="1"/>
    <col min="111" max="112" width="11.33203125" style="58" customWidth="1"/>
  </cols>
  <sheetData>
    <row r="1" spans="1:112" ht="33" customHeight="1" x14ac:dyDescent="0.2">
      <c r="A1" s="41"/>
      <c r="B1" s="42"/>
      <c r="C1" s="37"/>
      <c r="D1" s="90" t="s">
        <v>116</v>
      </c>
      <c r="E1" s="90"/>
      <c r="F1" s="90"/>
      <c r="G1" s="90"/>
      <c r="H1" s="37"/>
      <c r="I1" s="93" t="s">
        <v>74</v>
      </c>
      <c r="J1" s="93"/>
      <c r="K1" s="93"/>
      <c r="L1" s="93"/>
      <c r="M1" s="93"/>
      <c r="N1" s="93"/>
      <c r="O1" s="93"/>
      <c r="P1" s="93"/>
      <c r="Q1" s="93"/>
      <c r="R1" s="34"/>
      <c r="S1" s="89" t="s">
        <v>48</v>
      </c>
      <c r="T1" s="89"/>
      <c r="U1" s="89"/>
      <c r="V1" s="89"/>
      <c r="W1" s="89"/>
      <c r="X1" s="89"/>
      <c r="Y1" s="89"/>
      <c r="Z1" s="89"/>
      <c r="AA1" s="89"/>
      <c r="AB1" s="89"/>
      <c r="AC1" s="36"/>
      <c r="AD1" s="97" t="s">
        <v>153</v>
      </c>
      <c r="AE1" s="97"/>
      <c r="AF1" s="97"/>
      <c r="AG1" s="97"/>
      <c r="AH1" s="97"/>
      <c r="AI1" s="36"/>
      <c r="AJ1" s="95" t="s">
        <v>57</v>
      </c>
      <c r="AK1" s="95"/>
      <c r="AL1" s="39"/>
      <c r="AM1" s="95" t="s">
        <v>95</v>
      </c>
      <c r="AN1" s="95"/>
      <c r="AO1" s="95"/>
      <c r="AP1" s="95"/>
      <c r="AQ1" s="95"/>
      <c r="AR1" s="39"/>
      <c r="AS1" s="95" t="s">
        <v>58</v>
      </c>
      <c r="AT1" s="95"/>
      <c r="AU1" s="95"/>
      <c r="AV1" s="95"/>
      <c r="AW1" s="36"/>
      <c r="AX1" s="94" t="s">
        <v>127</v>
      </c>
      <c r="AY1" s="94"/>
      <c r="AZ1" s="94"/>
      <c r="BA1" s="94"/>
      <c r="BB1" s="36"/>
      <c r="BC1" s="94" t="s">
        <v>122</v>
      </c>
      <c r="BD1" s="94"/>
      <c r="BE1" s="94"/>
      <c r="BF1" s="94"/>
      <c r="BG1" s="94"/>
      <c r="BH1" s="94"/>
      <c r="BI1" s="94"/>
      <c r="BJ1" s="94"/>
      <c r="BK1" s="94"/>
      <c r="BL1" s="36"/>
      <c r="BM1" s="92" t="s">
        <v>128</v>
      </c>
      <c r="BN1" s="92"/>
      <c r="BO1" s="92"/>
      <c r="BP1" s="36"/>
      <c r="BQ1" s="92" t="s">
        <v>129</v>
      </c>
      <c r="BR1" s="92"/>
      <c r="BS1" s="92"/>
      <c r="BT1" s="92"/>
      <c r="BU1" s="92"/>
      <c r="BV1" s="92"/>
      <c r="BW1" s="92"/>
      <c r="BX1" s="92"/>
      <c r="BY1" s="92"/>
      <c r="BZ1" s="92"/>
      <c r="CA1" s="92"/>
      <c r="CB1" s="36"/>
      <c r="CC1" s="92" t="s">
        <v>120</v>
      </c>
      <c r="CD1" s="92"/>
      <c r="CE1" s="92"/>
      <c r="CF1" s="92"/>
      <c r="CG1" s="92"/>
      <c r="CH1" s="92"/>
      <c r="CI1" s="92"/>
      <c r="CJ1" s="92"/>
      <c r="CK1" s="36"/>
      <c r="CL1" s="91" t="s">
        <v>71</v>
      </c>
      <c r="CM1" s="91"/>
      <c r="CN1" s="91"/>
      <c r="CO1" s="91"/>
      <c r="CP1" s="91"/>
      <c r="CQ1" s="36"/>
      <c r="CR1" s="96" t="s">
        <v>123</v>
      </c>
      <c r="CS1" s="96"/>
      <c r="CT1" s="96"/>
      <c r="CU1" s="96"/>
      <c r="CV1" s="96"/>
      <c r="CW1" s="96"/>
      <c r="CX1" s="96"/>
      <c r="CY1" s="96"/>
      <c r="CZ1" s="36"/>
      <c r="DA1" s="96" t="s">
        <v>119</v>
      </c>
      <c r="DB1" s="96"/>
      <c r="DC1" s="96"/>
      <c r="DD1" s="96"/>
      <c r="DE1" s="96"/>
      <c r="DF1" s="96"/>
      <c r="DG1" s="96"/>
      <c r="DH1" s="96"/>
    </row>
    <row r="2" spans="1:112" s="2" customFormat="1" ht="96" customHeight="1" x14ac:dyDescent="0.2">
      <c r="A2" s="19" t="s">
        <v>72</v>
      </c>
      <c r="B2" s="19" t="s">
        <v>73</v>
      </c>
      <c r="C2" s="35"/>
      <c r="D2" s="51" t="s">
        <v>118</v>
      </c>
      <c r="E2" s="51" t="s">
        <v>117</v>
      </c>
      <c r="F2" s="51" t="s">
        <v>134</v>
      </c>
      <c r="G2" s="51" t="s">
        <v>135</v>
      </c>
      <c r="H2" s="35"/>
      <c r="I2" s="10" t="s">
        <v>12</v>
      </c>
      <c r="J2" s="10" t="s">
        <v>13</v>
      </c>
      <c r="K2" s="10" t="s">
        <v>14</v>
      </c>
      <c r="L2" s="10" t="s">
        <v>13</v>
      </c>
      <c r="M2" s="10" t="s">
        <v>27</v>
      </c>
      <c r="N2" s="10" t="s">
        <v>28</v>
      </c>
      <c r="O2" s="10" t="s">
        <v>29</v>
      </c>
      <c r="P2" s="10" t="s">
        <v>30</v>
      </c>
      <c r="Q2" s="10" t="s">
        <v>31</v>
      </c>
      <c r="R2" s="35"/>
      <c r="S2" s="11" t="s">
        <v>56</v>
      </c>
      <c r="T2" s="11" t="s">
        <v>143</v>
      </c>
      <c r="U2" s="11" t="s">
        <v>154</v>
      </c>
      <c r="V2" s="11" t="s">
        <v>37</v>
      </c>
      <c r="W2" s="12" t="s">
        <v>46</v>
      </c>
      <c r="X2" s="12" t="s">
        <v>47</v>
      </c>
      <c r="Y2" s="11" t="s">
        <v>44</v>
      </c>
      <c r="Z2" s="11" t="s">
        <v>45</v>
      </c>
      <c r="AA2" s="11" t="s">
        <v>49</v>
      </c>
      <c r="AB2" s="12" t="s">
        <v>152</v>
      </c>
      <c r="AC2" s="35"/>
      <c r="AD2" s="33" t="s">
        <v>155</v>
      </c>
      <c r="AE2" s="33" t="s">
        <v>156</v>
      </c>
      <c r="AF2" s="33" t="s">
        <v>157</v>
      </c>
      <c r="AG2" s="84" t="s">
        <v>158</v>
      </c>
      <c r="AH2" s="54" t="s">
        <v>159</v>
      </c>
      <c r="AI2" s="35"/>
      <c r="AJ2" s="15" t="s">
        <v>50</v>
      </c>
      <c r="AK2" s="15" t="s">
        <v>49</v>
      </c>
      <c r="AL2" s="40"/>
      <c r="AM2" s="15" t="s">
        <v>50</v>
      </c>
      <c r="AN2" s="15" t="s">
        <v>49</v>
      </c>
      <c r="AO2" s="15" t="s">
        <v>51</v>
      </c>
      <c r="AP2" s="15" t="s">
        <v>41</v>
      </c>
      <c r="AQ2" s="15" t="s">
        <v>152</v>
      </c>
      <c r="AR2" s="40"/>
      <c r="AS2" s="15" t="s">
        <v>50</v>
      </c>
      <c r="AT2" s="15" t="s">
        <v>49</v>
      </c>
      <c r="AU2" s="15" t="s">
        <v>51</v>
      </c>
      <c r="AV2" s="15" t="s">
        <v>152</v>
      </c>
      <c r="AW2" s="35"/>
      <c r="AX2" s="14" t="s">
        <v>38</v>
      </c>
      <c r="AY2" s="14" t="s">
        <v>40</v>
      </c>
      <c r="AZ2" s="14" t="s">
        <v>41</v>
      </c>
      <c r="BA2" s="14" t="s">
        <v>121</v>
      </c>
      <c r="BB2" s="35"/>
      <c r="BC2" s="13" t="s">
        <v>43</v>
      </c>
      <c r="BD2" s="14" t="s">
        <v>38</v>
      </c>
      <c r="BE2" s="14" t="s">
        <v>39</v>
      </c>
      <c r="BF2" s="14" t="s">
        <v>42</v>
      </c>
      <c r="BG2" s="59" t="s">
        <v>132</v>
      </c>
      <c r="BH2" s="59" t="s">
        <v>133</v>
      </c>
      <c r="BI2" s="14" t="s">
        <v>40</v>
      </c>
      <c r="BJ2" s="14" t="s">
        <v>41</v>
      </c>
      <c r="BK2" s="14" t="s">
        <v>121</v>
      </c>
      <c r="BL2" s="35"/>
      <c r="BM2" s="11" t="s">
        <v>40</v>
      </c>
      <c r="BN2" s="11" t="s">
        <v>41</v>
      </c>
      <c r="BO2" s="11" t="s">
        <v>121</v>
      </c>
      <c r="BP2" s="35"/>
      <c r="BQ2" s="17" t="s">
        <v>68</v>
      </c>
      <c r="BR2" s="17" t="s">
        <v>132</v>
      </c>
      <c r="BS2" s="17" t="s">
        <v>133</v>
      </c>
      <c r="BT2" s="17" t="s">
        <v>67</v>
      </c>
      <c r="BU2" s="17" t="s">
        <v>126</v>
      </c>
      <c r="BV2" s="11" t="s">
        <v>151</v>
      </c>
      <c r="BW2" s="11" t="s">
        <v>150</v>
      </c>
      <c r="BX2" s="11" t="s">
        <v>149</v>
      </c>
      <c r="BY2" s="11" t="s">
        <v>148</v>
      </c>
      <c r="BZ2" s="11" t="s">
        <v>146</v>
      </c>
      <c r="CA2" s="11" t="s">
        <v>147</v>
      </c>
      <c r="CB2" s="35"/>
      <c r="CC2" s="17" t="s">
        <v>68</v>
      </c>
      <c r="CD2" s="17" t="s">
        <v>132</v>
      </c>
      <c r="CE2" s="17" t="s">
        <v>133</v>
      </c>
      <c r="CF2" s="17" t="s">
        <v>67</v>
      </c>
      <c r="CG2" s="17" t="s">
        <v>126</v>
      </c>
      <c r="CH2" s="11" t="s">
        <v>40</v>
      </c>
      <c r="CI2" s="11" t="s">
        <v>41</v>
      </c>
      <c r="CJ2" s="11" t="s">
        <v>121</v>
      </c>
      <c r="CK2" s="35"/>
      <c r="CL2" s="18" t="s">
        <v>68</v>
      </c>
      <c r="CM2" s="18" t="s">
        <v>130</v>
      </c>
      <c r="CN2" s="18" t="s">
        <v>131</v>
      </c>
      <c r="CO2" s="18" t="s">
        <v>67</v>
      </c>
      <c r="CP2" s="19" t="s">
        <v>40</v>
      </c>
      <c r="CQ2" s="35"/>
      <c r="CR2" s="16" t="s">
        <v>68</v>
      </c>
      <c r="CS2" s="16" t="s">
        <v>132</v>
      </c>
      <c r="CT2" s="16" t="s">
        <v>133</v>
      </c>
      <c r="CU2" s="16" t="s">
        <v>67</v>
      </c>
      <c r="CV2" s="10" t="s">
        <v>40</v>
      </c>
      <c r="CW2" s="10" t="s">
        <v>41</v>
      </c>
      <c r="CX2" s="55" t="s">
        <v>144</v>
      </c>
      <c r="CY2" s="55" t="s">
        <v>145</v>
      </c>
      <c r="CZ2" s="35"/>
      <c r="DA2" s="16" t="s">
        <v>68</v>
      </c>
      <c r="DB2" s="16" t="s">
        <v>132</v>
      </c>
      <c r="DC2" s="16" t="s">
        <v>133</v>
      </c>
      <c r="DD2" s="16" t="s">
        <v>67</v>
      </c>
      <c r="DE2" s="10" t="s">
        <v>40</v>
      </c>
      <c r="DF2" s="10" t="s">
        <v>41</v>
      </c>
      <c r="DG2" s="55" t="s">
        <v>144</v>
      </c>
      <c r="DH2" s="55" t="s">
        <v>145</v>
      </c>
    </row>
    <row r="3" spans="1:112" ht="17" customHeight="1" x14ac:dyDescent="0.2">
      <c r="A3" s="43" t="s">
        <v>0</v>
      </c>
      <c r="B3" s="41" t="s">
        <v>15</v>
      </c>
      <c r="C3" s="36"/>
      <c r="D3" s="52" t="s">
        <v>79</v>
      </c>
      <c r="E3" s="53" t="s">
        <v>77</v>
      </c>
      <c r="F3" s="53" t="s">
        <v>93</v>
      </c>
      <c r="G3" s="53" t="s">
        <v>104</v>
      </c>
      <c r="H3" s="36"/>
      <c r="I3" s="20">
        <v>42</v>
      </c>
      <c r="J3" s="20">
        <f>I3*45</f>
        <v>1890</v>
      </c>
      <c r="K3" s="20">
        <v>61</v>
      </c>
      <c r="L3" s="20">
        <f t="shared" ref="L3:L14" si="0">K3*45</f>
        <v>2745</v>
      </c>
      <c r="M3" s="20">
        <v>97</v>
      </c>
      <c r="N3" s="20">
        <f>M3*24</f>
        <v>2328</v>
      </c>
      <c r="O3" s="20">
        <v>83</v>
      </c>
      <c r="P3" s="20">
        <v>5</v>
      </c>
      <c r="Q3" s="21">
        <f>P3*O3</f>
        <v>415</v>
      </c>
      <c r="R3" s="36"/>
      <c r="S3" s="22" t="s">
        <v>60</v>
      </c>
      <c r="T3" s="22" t="s">
        <v>141</v>
      </c>
      <c r="U3" s="22" t="s">
        <v>94</v>
      </c>
      <c r="V3" s="22">
        <v>125</v>
      </c>
      <c r="W3" s="23">
        <v>480.5</v>
      </c>
      <c r="X3" s="23">
        <v>89.6</v>
      </c>
      <c r="Y3" s="24">
        <v>306</v>
      </c>
      <c r="Z3" s="24">
        <v>729</v>
      </c>
      <c r="AA3" s="24">
        <v>667734000</v>
      </c>
      <c r="AB3" s="23">
        <f t="shared" ref="AB3:AB14" si="1">$AA3/$CP3</f>
        <v>120.97831451383217</v>
      </c>
      <c r="AC3" s="36"/>
      <c r="AD3" s="25">
        <v>5</v>
      </c>
      <c r="AE3" s="25">
        <v>0</v>
      </c>
      <c r="AF3" s="25">
        <v>0</v>
      </c>
      <c r="AG3" s="85">
        <v>665632287</v>
      </c>
      <c r="AH3" s="85">
        <f t="shared" ref="AH3:AH14" si="2">$AA3-$AG3</f>
        <v>2101713</v>
      </c>
      <c r="AI3" s="36"/>
      <c r="AJ3" s="26">
        <v>95064</v>
      </c>
      <c r="AK3" s="26">
        <v>1328688619</v>
      </c>
      <c r="AL3" s="38"/>
      <c r="AM3" s="26">
        <v>90919</v>
      </c>
      <c r="AN3" s="26">
        <v>1266357993</v>
      </c>
      <c r="AO3" s="26">
        <f>AN3/AM3</f>
        <v>13928.419725249947</v>
      </c>
      <c r="AP3" s="26">
        <v>24087</v>
      </c>
      <c r="AQ3" s="27">
        <f t="shared" ref="AQ3:AQ14" si="3">$AN3/$CP3</f>
        <v>229.43545717944463</v>
      </c>
      <c r="AR3" s="38"/>
      <c r="AS3" s="26">
        <v>42770</v>
      </c>
      <c r="AT3" s="26">
        <v>500011168</v>
      </c>
      <c r="AU3" s="26">
        <f>AT3/AS3</f>
        <v>11690.698339957915</v>
      </c>
      <c r="AV3" s="27">
        <f t="shared" ref="AV3:AV14" si="4">$AT3/$CP3</f>
        <v>90.590726760555214</v>
      </c>
      <c r="AW3" s="36"/>
      <c r="AX3" s="9">
        <v>106</v>
      </c>
      <c r="AY3" s="8">
        <v>5456836</v>
      </c>
      <c r="AZ3" s="8">
        <v>250139</v>
      </c>
      <c r="BA3" s="87">
        <v>0</v>
      </c>
      <c r="BB3" s="36"/>
      <c r="BC3" s="9">
        <v>113</v>
      </c>
      <c r="BD3" s="9">
        <v>115</v>
      </c>
      <c r="BE3" s="9">
        <v>166</v>
      </c>
      <c r="BF3" s="8">
        <v>0</v>
      </c>
      <c r="BG3" s="9">
        <v>0</v>
      </c>
      <c r="BH3" s="60">
        <v>0</v>
      </c>
      <c r="BI3" s="8">
        <v>5451904</v>
      </c>
      <c r="BJ3" s="8">
        <v>348718</v>
      </c>
      <c r="BK3" s="87">
        <v>0</v>
      </c>
      <c r="BL3" s="36"/>
      <c r="BM3" s="24">
        <v>5518594</v>
      </c>
      <c r="BN3" s="24">
        <v>2903780</v>
      </c>
      <c r="BO3" s="81">
        <v>0</v>
      </c>
      <c r="BP3" s="36"/>
      <c r="BQ3" s="30" t="s">
        <v>69</v>
      </c>
      <c r="BR3" s="30">
        <v>1</v>
      </c>
      <c r="BS3" s="30">
        <v>0</v>
      </c>
      <c r="BT3" s="30">
        <v>0</v>
      </c>
      <c r="BU3" s="30" t="s">
        <v>70</v>
      </c>
      <c r="BV3" s="83">
        <v>5428745</v>
      </c>
      <c r="BW3" s="81">
        <v>1.2799999999999999E-4</v>
      </c>
      <c r="BX3" s="81">
        <v>1.7E-5</v>
      </c>
      <c r="BY3" s="81">
        <v>1.5999999999999999E-5</v>
      </c>
      <c r="BZ3" s="81">
        <v>1.5E-5</v>
      </c>
      <c r="CA3" s="81">
        <v>1.5E-5</v>
      </c>
      <c r="CB3" s="36"/>
      <c r="CC3" s="30" t="s">
        <v>69</v>
      </c>
      <c r="CD3" s="30">
        <v>2</v>
      </c>
      <c r="CE3" s="30">
        <v>0</v>
      </c>
      <c r="CF3" s="30">
        <v>0</v>
      </c>
      <c r="CG3" s="30" t="s">
        <v>69</v>
      </c>
      <c r="CH3" s="24">
        <v>5519452</v>
      </c>
      <c r="CI3" s="24">
        <v>5337491</v>
      </c>
      <c r="CJ3" s="81">
        <v>0</v>
      </c>
      <c r="CK3" s="36"/>
      <c r="CL3" s="78" t="s">
        <v>69</v>
      </c>
      <c r="CM3" s="78">
        <v>2</v>
      </c>
      <c r="CN3" s="78">
        <v>0</v>
      </c>
      <c r="CO3" s="78">
        <v>0</v>
      </c>
      <c r="CP3" s="79">
        <v>5519452</v>
      </c>
      <c r="CQ3" s="36"/>
      <c r="CR3" s="28" t="s">
        <v>69</v>
      </c>
      <c r="CS3" s="28">
        <v>1</v>
      </c>
      <c r="CT3" s="28">
        <v>0</v>
      </c>
      <c r="CU3" s="28">
        <v>0</v>
      </c>
      <c r="CV3" s="29">
        <v>5554505</v>
      </c>
      <c r="CW3" s="29">
        <v>5390971</v>
      </c>
      <c r="CX3" s="88">
        <v>8.0679999999999988E-3</v>
      </c>
      <c r="CY3" s="88">
        <v>3.4860000000000004E-3</v>
      </c>
      <c r="CZ3" s="36"/>
      <c r="DA3" s="28" t="s">
        <v>69</v>
      </c>
      <c r="DB3" s="28">
        <v>2</v>
      </c>
      <c r="DC3" s="28">
        <v>0</v>
      </c>
      <c r="DD3" s="28">
        <v>0</v>
      </c>
      <c r="DE3" s="29">
        <v>5526754</v>
      </c>
      <c r="DF3" s="29">
        <v>5344447</v>
      </c>
      <c r="DG3" s="88">
        <v>6.7730000000000004E-3</v>
      </c>
      <c r="DH3" s="88">
        <v>3.3679999999999999E-3</v>
      </c>
    </row>
    <row r="4" spans="1:112" ht="17" customHeight="1" x14ac:dyDescent="0.2">
      <c r="A4" s="43" t="s">
        <v>1</v>
      </c>
      <c r="B4" s="41" t="s">
        <v>16</v>
      </c>
      <c r="C4" s="36"/>
      <c r="D4" s="53" t="s">
        <v>79</v>
      </c>
      <c r="E4" s="53" t="s">
        <v>78</v>
      </c>
      <c r="F4" s="53" t="s">
        <v>92</v>
      </c>
      <c r="G4" s="53" t="s">
        <v>105</v>
      </c>
      <c r="H4" s="36"/>
      <c r="I4" s="20">
        <v>53</v>
      </c>
      <c r="J4" s="20">
        <f t="shared" ref="J4:J14" si="5">I4*45</f>
        <v>2385</v>
      </c>
      <c r="K4" s="20">
        <v>69</v>
      </c>
      <c r="L4" s="20">
        <f t="shared" si="0"/>
        <v>3105</v>
      </c>
      <c r="M4" s="20">
        <v>90</v>
      </c>
      <c r="N4" s="20">
        <f t="shared" ref="N4:N8" si="6">M4*24</f>
        <v>2160</v>
      </c>
      <c r="O4" s="20">
        <v>114</v>
      </c>
      <c r="P4" s="20">
        <v>3.5</v>
      </c>
      <c r="Q4" s="21">
        <f t="shared" ref="Q4:Q8" si="7">P4*O4</f>
        <v>399</v>
      </c>
      <c r="R4" s="36"/>
      <c r="S4" s="22" t="s">
        <v>59</v>
      </c>
      <c r="T4" s="22" t="s">
        <v>141</v>
      </c>
      <c r="U4" s="22" t="s">
        <v>94</v>
      </c>
      <c r="V4" s="22">
        <v>125</v>
      </c>
      <c r="W4" s="23">
        <v>467.8</v>
      </c>
      <c r="X4" s="23">
        <v>90.9</v>
      </c>
      <c r="Y4" s="24">
        <v>299</v>
      </c>
      <c r="Z4" s="24">
        <v>724</v>
      </c>
      <c r="AA4" s="24">
        <v>768613000</v>
      </c>
      <c r="AB4" s="23">
        <f t="shared" si="1"/>
        <v>139.25531012861421</v>
      </c>
      <c r="AC4" s="36"/>
      <c r="AD4" s="25">
        <v>7</v>
      </c>
      <c r="AE4" s="25">
        <v>0</v>
      </c>
      <c r="AF4" s="25">
        <v>0</v>
      </c>
      <c r="AG4" s="85">
        <v>766172996</v>
      </c>
      <c r="AH4" s="85">
        <f t="shared" si="2"/>
        <v>2440004</v>
      </c>
      <c r="AI4" s="36"/>
      <c r="AJ4" s="26">
        <v>65021</v>
      </c>
      <c r="AK4" s="26">
        <v>927337355</v>
      </c>
      <c r="AL4" s="38"/>
      <c r="AM4" s="26">
        <v>63295</v>
      </c>
      <c r="AN4" s="26">
        <v>898546651</v>
      </c>
      <c r="AO4" s="26">
        <f>AN4/AM4</f>
        <v>14196.171119361719</v>
      </c>
      <c r="AP4" s="26">
        <v>22630</v>
      </c>
      <c r="AQ4" s="27">
        <f t="shared" si="3"/>
        <v>162.7963520653862</v>
      </c>
      <c r="AR4" s="38"/>
      <c r="AS4" s="26">
        <v>39229</v>
      </c>
      <c r="AT4" s="26">
        <v>500004159</v>
      </c>
      <c r="AU4" s="26">
        <f>AT4/AS4</f>
        <v>12745.778862576155</v>
      </c>
      <c r="AV4" s="27">
        <f t="shared" si="4"/>
        <v>90.589456888111357</v>
      </c>
      <c r="AW4" s="36"/>
      <c r="AX4" s="9">
        <v>138</v>
      </c>
      <c r="AY4" s="8">
        <v>5462734</v>
      </c>
      <c r="AZ4" s="8">
        <v>250138</v>
      </c>
      <c r="BA4" s="87">
        <v>1.9999999999999999E-6</v>
      </c>
      <c r="BB4" s="36"/>
      <c r="BC4" s="9">
        <v>113</v>
      </c>
      <c r="BD4" s="9">
        <v>117</v>
      </c>
      <c r="BE4" s="9">
        <v>170</v>
      </c>
      <c r="BF4" s="8">
        <v>0</v>
      </c>
      <c r="BG4" s="9">
        <v>0</v>
      </c>
      <c r="BH4" s="60">
        <v>0</v>
      </c>
      <c r="BI4" s="8">
        <v>5452028</v>
      </c>
      <c r="BJ4" s="8">
        <v>348718</v>
      </c>
      <c r="BK4" s="87">
        <v>0</v>
      </c>
      <c r="BL4" s="36"/>
      <c r="BM4" s="24">
        <v>5523056</v>
      </c>
      <c r="BN4" s="24">
        <v>3585536</v>
      </c>
      <c r="BO4" s="81">
        <v>0</v>
      </c>
      <c r="BP4" s="36"/>
      <c r="BQ4" s="30" t="s">
        <v>69</v>
      </c>
      <c r="BR4" s="30">
        <v>1</v>
      </c>
      <c r="BS4" s="30">
        <v>0</v>
      </c>
      <c r="BT4" s="30">
        <v>1</v>
      </c>
      <c r="BU4" s="30" t="s">
        <v>70</v>
      </c>
      <c r="BV4" s="83">
        <v>5379916</v>
      </c>
      <c r="BW4" s="81">
        <v>2.1600000000000002E-4</v>
      </c>
      <c r="BX4" s="81">
        <v>2.5999999999999998E-5</v>
      </c>
      <c r="BY4" s="81">
        <v>2.5000000000000001E-5</v>
      </c>
      <c r="BZ4" s="81">
        <v>2.5000000000000001E-5</v>
      </c>
      <c r="CA4" s="81">
        <v>2.5000000000000001E-5</v>
      </c>
      <c r="CB4" s="36"/>
      <c r="CC4" s="30" t="s">
        <v>69</v>
      </c>
      <c r="CD4" s="30">
        <v>2</v>
      </c>
      <c r="CE4" s="30">
        <v>0</v>
      </c>
      <c r="CF4" s="30">
        <v>0</v>
      </c>
      <c r="CG4" s="30" t="s">
        <v>69</v>
      </c>
      <c r="CH4" s="24">
        <v>5519452</v>
      </c>
      <c r="CI4" s="24">
        <v>5337491</v>
      </c>
      <c r="CJ4" s="81">
        <v>0</v>
      </c>
      <c r="CK4" s="36"/>
      <c r="CL4" s="78" t="s">
        <v>69</v>
      </c>
      <c r="CM4" s="78">
        <v>2</v>
      </c>
      <c r="CN4" s="78">
        <v>0</v>
      </c>
      <c r="CO4" s="78">
        <v>0</v>
      </c>
      <c r="CP4" s="79">
        <v>5519452</v>
      </c>
      <c r="CQ4" s="36"/>
      <c r="CR4" s="28" t="s">
        <v>69</v>
      </c>
      <c r="CS4" s="28">
        <v>1</v>
      </c>
      <c r="CT4" s="28">
        <v>0</v>
      </c>
      <c r="CU4" s="28">
        <v>1</v>
      </c>
      <c r="CV4" s="29">
        <v>5582264</v>
      </c>
      <c r="CW4" s="29">
        <v>5337172</v>
      </c>
      <c r="CX4" s="88">
        <v>9.4669999999999997E-3</v>
      </c>
      <c r="CY4" s="88">
        <v>4.4050000000000001E-3</v>
      </c>
      <c r="CZ4" s="36"/>
      <c r="DA4" s="28" t="s">
        <v>69</v>
      </c>
      <c r="DB4" s="28">
        <v>2</v>
      </c>
      <c r="DC4" s="28">
        <v>0</v>
      </c>
      <c r="DD4" s="28">
        <v>0</v>
      </c>
      <c r="DE4" s="29">
        <v>5525689</v>
      </c>
      <c r="DF4" s="29">
        <v>5343419</v>
      </c>
      <c r="DG4" s="88">
        <v>7.986E-3</v>
      </c>
      <c r="DH4" s="88">
        <v>4.2529999999999998E-3</v>
      </c>
    </row>
    <row r="5" spans="1:112" ht="17" customHeight="1" x14ac:dyDescent="0.2">
      <c r="A5" s="43" t="s">
        <v>2</v>
      </c>
      <c r="B5" s="41" t="s">
        <v>17</v>
      </c>
      <c r="C5" s="36"/>
      <c r="D5" s="52" t="s">
        <v>79</v>
      </c>
      <c r="E5" s="53" t="s">
        <v>96</v>
      </c>
      <c r="F5" s="53" t="s">
        <v>100</v>
      </c>
      <c r="G5" s="53" t="s">
        <v>106</v>
      </c>
      <c r="H5" s="36"/>
      <c r="I5" s="20">
        <v>71</v>
      </c>
      <c r="J5" s="20">
        <f t="shared" si="5"/>
        <v>3195</v>
      </c>
      <c r="K5" s="20">
        <v>87</v>
      </c>
      <c r="L5" s="20">
        <f t="shared" si="0"/>
        <v>3915</v>
      </c>
      <c r="M5" s="20">
        <v>104</v>
      </c>
      <c r="N5" s="20">
        <f t="shared" si="6"/>
        <v>2496</v>
      </c>
      <c r="O5" s="20">
        <v>158</v>
      </c>
      <c r="P5" s="20">
        <v>2.5</v>
      </c>
      <c r="Q5" s="21">
        <f t="shared" si="7"/>
        <v>395</v>
      </c>
      <c r="R5" s="36"/>
      <c r="S5" s="22" t="s">
        <v>54</v>
      </c>
      <c r="T5" s="22" t="s">
        <v>142</v>
      </c>
      <c r="U5" s="22" t="s">
        <v>36</v>
      </c>
      <c r="V5" s="22">
        <v>125</v>
      </c>
      <c r="W5" s="23">
        <v>390.7</v>
      </c>
      <c r="X5" s="23">
        <v>168</v>
      </c>
      <c r="Y5" s="24">
        <v>139</v>
      </c>
      <c r="Z5" s="24">
        <v>930</v>
      </c>
      <c r="AA5" s="24">
        <v>468134250</v>
      </c>
      <c r="AB5" s="23">
        <f t="shared" si="1"/>
        <v>81.611783663182251</v>
      </c>
      <c r="AC5" s="36"/>
      <c r="AD5" s="25">
        <v>37</v>
      </c>
      <c r="AE5" s="25">
        <v>22</v>
      </c>
      <c r="AF5" s="25">
        <v>41442</v>
      </c>
      <c r="AG5" s="85">
        <v>452319953</v>
      </c>
      <c r="AH5" s="85">
        <f t="shared" si="2"/>
        <v>15814297</v>
      </c>
      <c r="AI5" s="36"/>
      <c r="AJ5" s="26">
        <v>9495</v>
      </c>
      <c r="AK5" s="26">
        <v>136005720</v>
      </c>
      <c r="AL5" s="38"/>
      <c r="AM5" s="26">
        <v>8942</v>
      </c>
      <c r="AN5" s="26">
        <v>127290649</v>
      </c>
      <c r="AO5" s="26">
        <f>AN5/AM5</f>
        <v>14235.14303287855</v>
      </c>
      <c r="AP5" s="26">
        <v>24851</v>
      </c>
      <c r="AQ5" s="27">
        <f t="shared" si="3"/>
        <v>22.191106308786562</v>
      </c>
      <c r="AR5" s="38"/>
      <c r="AS5" s="26">
        <v>8000</v>
      </c>
      <c r="AT5" s="26">
        <v>126411730</v>
      </c>
      <c r="AU5" s="26">
        <f>AT5/AS5</f>
        <v>15801.466249999999</v>
      </c>
      <c r="AV5" s="27">
        <f t="shared" si="4"/>
        <v>22.037880717440789</v>
      </c>
      <c r="AW5" s="36"/>
      <c r="AX5" s="8">
        <v>2198</v>
      </c>
      <c r="AY5" s="8">
        <v>6190198</v>
      </c>
      <c r="AZ5" s="8">
        <v>101183</v>
      </c>
      <c r="BA5" s="87">
        <v>0</v>
      </c>
      <c r="BB5" s="36"/>
      <c r="BC5" s="9">
        <v>107</v>
      </c>
      <c r="BD5" s="9">
        <v>220</v>
      </c>
      <c r="BE5" s="9">
        <v>321</v>
      </c>
      <c r="BF5" s="8">
        <v>6</v>
      </c>
      <c r="BG5" s="9">
        <v>0</v>
      </c>
      <c r="BH5" s="60">
        <v>0</v>
      </c>
      <c r="BI5" s="8">
        <v>5591286</v>
      </c>
      <c r="BJ5" s="8">
        <v>163014</v>
      </c>
      <c r="BK5" s="87">
        <v>0</v>
      </c>
      <c r="BL5" s="36"/>
      <c r="BM5" s="24">
        <v>6305562</v>
      </c>
      <c r="BN5" s="24">
        <v>5298297</v>
      </c>
      <c r="BO5" s="81">
        <v>0</v>
      </c>
      <c r="BP5" s="36"/>
      <c r="BQ5" s="30" t="s">
        <v>70</v>
      </c>
      <c r="BR5" s="30">
        <v>3</v>
      </c>
      <c r="BS5" s="30">
        <v>0</v>
      </c>
      <c r="BT5" s="30">
        <v>2</v>
      </c>
      <c r="BU5" s="30" t="s">
        <v>70</v>
      </c>
      <c r="BV5" s="83">
        <v>4710993</v>
      </c>
      <c r="BW5" s="81">
        <v>6.4000000000000005E-4</v>
      </c>
      <c r="BX5" s="81">
        <v>7.1000000000000005E-5</v>
      </c>
      <c r="BY5" s="81">
        <v>4.1999999999999998E-5</v>
      </c>
      <c r="BZ5" s="81">
        <v>4.1999999999999998E-5</v>
      </c>
      <c r="CA5" s="81">
        <v>4.1999999999999998E-5</v>
      </c>
      <c r="CB5" s="36"/>
      <c r="CC5" s="30" t="s">
        <v>69</v>
      </c>
      <c r="CD5" s="30">
        <v>3</v>
      </c>
      <c r="CE5" s="30">
        <v>0</v>
      </c>
      <c r="CF5" s="30">
        <v>1</v>
      </c>
      <c r="CG5" s="30" t="s">
        <v>70</v>
      </c>
      <c r="CH5" s="24">
        <v>5735758</v>
      </c>
      <c r="CI5" s="24">
        <v>5298228</v>
      </c>
      <c r="CJ5" s="81">
        <v>0</v>
      </c>
      <c r="CK5" s="36"/>
      <c r="CL5" s="31" t="s">
        <v>69</v>
      </c>
      <c r="CM5" s="31">
        <v>3</v>
      </c>
      <c r="CN5" s="31">
        <v>3</v>
      </c>
      <c r="CO5" s="31">
        <v>0</v>
      </c>
      <c r="CP5" s="32">
        <v>5736111</v>
      </c>
      <c r="CQ5" s="36"/>
      <c r="CR5" s="28" t="s">
        <v>70</v>
      </c>
      <c r="CS5" s="28">
        <v>3</v>
      </c>
      <c r="CT5" s="28">
        <v>0</v>
      </c>
      <c r="CU5" s="28">
        <v>2</v>
      </c>
      <c r="CV5" s="29">
        <v>5900517</v>
      </c>
      <c r="CW5" s="29">
        <v>4653773</v>
      </c>
      <c r="CX5" s="88">
        <v>1.4985999999999999E-2</v>
      </c>
      <c r="CY5" s="88">
        <v>8.7760000000000008E-3</v>
      </c>
      <c r="CZ5" s="36"/>
      <c r="DA5" s="28" t="s">
        <v>70</v>
      </c>
      <c r="DB5" s="28">
        <v>2</v>
      </c>
      <c r="DC5" s="28">
        <v>0</v>
      </c>
      <c r="DD5" s="28">
        <v>2</v>
      </c>
      <c r="DE5" s="29">
        <v>5777345</v>
      </c>
      <c r="DF5" s="29">
        <v>5356696</v>
      </c>
      <c r="DG5" s="88">
        <v>1.1952000000000001E-2</v>
      </c>
      <c r="DH5" s="88">
        <v>8.234E-3</v>
      </c>
    </row>
    <row r="6" spans="1:112" ht="17" customHeight="1" x14ac:dyDescent="0.2">
      <c r="A6" s="43" t="s">
        <v>3</v>
      </c>
      <c r="B6" s="41" t="s">
        <v>18</v>
      </c>
      <c r="C6" s="36"/>
      <c r="D6" s="52" t="s">
        <v>79</v>
      </c>
      <c r="E6" s="53" t="s">
        <v>97</v>
      </c>
      <c r="F6" s="53" t="s">
        <v>101</v>
      </c>
      <c r="G6" s="53" t="s">
        <v>107</v>
      </c>
      <c r="H6" s="36"/>
      <c r="I6" s="20">
        <v>29</v>
      </c>
      <c r="J6" s="20">
        <f t="shared" si="5"/>
        <v>1305</v>
      </c>
      <c r="K6" s="20">
        <v>73</v>
      </c>
      <c r="L6" s="20">
        <f t="shared" si="0"/>
        <v>3285</v>
      </c>
      <c r="M6" s="20">
        <v>118</v>
      </c>
      <c r="N6" s="20">
        <f t="shared" si="6"/>
        <v>2832</v>
      </c>
      <c r="O6" s="20">
        <v>187</v>
      </c>
      <c r="P6" s="20">
        <v>2.2000000000000002</v>
      </c>
      <c r="Q6" s="21">
        <f t="shared" si="7"/>
        <v>411.40000000000003</v>
      </c>
      <c r="R6" s="36"/>
      <c r="S6" s="22" t="s">
        <v>55</v>
      </c>
      <c r="T6" s="22" t="s">
        <v>142</v>
      </c>
      <c r="U6" s="22" t="s">
        <v>36</v>
      </c>
      <c r="V6" s="22">
        <v>125</v>
      </c>
      <c r="W6" s="23">
        <v>382</v>
      </c>
      <c r="X6" s="23">
        <v>166.8</v>
      </c>
      <c r="Y6" s="24">
        <v>136</v>
      </c>
      <c r="Z6" s="24">
        <v>905</v>
      </c>
      <c r="AA6" s="24">
        <v>522926750</v>
      </c>
      <c r="AB6" s="23">
        <f t="shared" si="1"/>
        <v>90.684849762885733</v>
      </c>
      <c r="AC6" s="36"/>
      <c r="AD6" s="25">
        <v>28</v>
      </c>
      <c r="AE6" s="25">
        <v>15</v>
      </c>
      <c r="AF6" s="25">
        <v>60975</v>
      </c>
      <c r="AG6" s="85">
        <v>503731396</v>
      </c>
      <c r="AH6" s="85">
        <f t="shared" si="2"/>
        <v>19195354</v>
      </c>
      <c r="AI6" s="36"/>
      <c r="AJ6" s="26">
        <v>7228</v>
      </c>
      <c r="AK6" s="26">
        <v>106999650</v>
      </c>
      <c r="AL6" s="38"/>
      <c r="AM6" s="26">
        <v>6523</v>
      </c>
      <c r="AN6" s="26">
        <v>96410576</v>
      </c>
      <c r="AO6" s="26">
        <f>AN6/AM6</f>
        <v>14780.097501149778</v>
      </c>
      <c r="AP6" s="26">
        <v>24273</v>
      </c>
      <c r="AQ6" s="27">
        <f t="shared" si="3"/>
        <v>16.719317954404275</v>
      </c>
      <c r="AR6" s="38"/>
      <c r="AS6" s="26">
        <v>5879</v>
      </c>
      <c r="AT6" s="26">
        <v>95791903</v>
      </c>
      <c r="AU6" s="26">
        <f>AT6/AS6</f>
        <v>16293.911039292396</v>
      </c>
      <c r="AV6" s="27">
        <f t="shared" si="4"/>
        <v>16.612028992695294</v>
      </c>
      <c r="AW6" s="36"/>
      <c r="AX6" s="9">
        <v>256</v>
      </c>
      <c r="AY6" s="8">
        <v>5707704</v>
      </c>
      <c r="AZ6" s="8">
        <v>117385</v>
      </c>
      <c r="BA6" s="87">
        <v>0</v>
      </c>
      <c r="BB6" s="36"/>
      <c r="BC6" s="9">
        <v>107</v>
      </c>
      <c r="BD6" s="9">
        <v>232</v>
      </c>
      <c r="BE6" s="8">
        <v>345</v>
      </c>
      <c r="BF6" s="8">
        <v>3</v>
      </c>
      <c r="BG6" s="8">
        <v>0</v>
      </c>
      <c r="BH6" s="60">
        <v>0</v>
      </c>
      <c r="BI6" s="8">
        <v>5629350</v>
      </c>
      <c r="BJ6" s="8">
        <v>188481</v>
      </c>
      <c r="BK6" s="87">
        <v>0</v>
      </c>
      <c r="BL6" s="36"/>
      <c r="BM6" s="24">
        <v>5828382</v>
      </c>
      <c r="BN6" s="24">
        <v>4934658</v>
      </c>
      <c r="BO6" s="81">
        <v>0</v>
      </c>
      <c r="BP6" s="36"/>
      <c r="BQ6" s="30" t="s">
        <v>70</v>
      </c>
      <c r="BR6" s="30">
        <v>3</v>
      </c>
      <c r="BS6" s="30">
        <v>0</v>
      </c>
      <c r="BT6" s="30">
        <v>3</v>
      </c>
      <c r="BU6" s="30" t="s">
        <v>70</v>
      </c>
      <c r="BV6" s="83">
        <v>2317622</v>
      </c>
      <c r="BW6" s="81">
        <v>7.8600000000000002E-4</v>
      </c>
      <c r="BX6" s="81">
        <v>3.1999999999999999E-5</v>
      </c>
      <c r="BY6" s="81">
        <v>5.9999999999999993E-6</v>
      </c>
      <c r="BZ6" s="81">
        <v>2.9999999999999997E-6</v>
      </c>
      <c r="CA6" s="81">
        <v>2.9999999999999997E-6</v>
      </c>
      <c r="CB6" s="36"/>
      <c r="CC6" s="30" t="s">
        <v>69</v>
      </c>
      <c r="CD6" s="30">
        <v>3</v>
      </c>
      <c r="CE6" s="30">
        <v>1</v>
      </c>
      <c r="CF6" s="30">
        <v>2</v>
      </c>
      <c r="CG6" s="30" t="s">
        <v>70</v>
      </c>
      <c r="CH6" s="24">
        <v>5766311</v>
      </c>
      <c r="CI6" s="24">
        <v>5298441</v>
      </c>
      <c r="CJ6" s="81">
        <v>0</v>
      </c>
      <c r="CK6" s="36"/>
      <c r="CL6" s="31" t="s">
        <v>69</v>
      </c>
      <c r="CM6" s="31">
        <v>3</v>
      </c>
      <c r="CN6" s="31">
        <v>3</v>
      </c>
      <c r="CO6" s="31">
        <v>1</v>
      </c>
      <c r="CP6" s="32">
        <v>5766418</v>
      </c>
      <c r="CQ6" s="36"/>
      <c r="CR6" s="28" t="s">
        <v>70</v>
      </c>
      <c r="CS6" s="28">
        <v>3</v>
      </c>
      <c r="CT6" s="28">
        <v>0</v>
      </c>
      <c r="CU6" s="28">
        <v>3</v>
      </c>
      <c r="CV6" s="29">
        <v>5609948</v>
      </c>
      <c r="CW6" s="29">
        <v>2284274</v>
      </c>
      <c r="CX6" s="88">
        <v>1.6677999999999998E-2</v>
      </c>
      <c r="CY6" s="88">
        <v>1.0725999999999999E-2</v>
      </c>
      <c r="CZ6" s="36"/>
      <c r="DA6" s="28" t="s">
        <v>70</v>
      </c>
      <c r="DB6" s="28">
        <v>3</v>
      </c>
      <c r="DC6" s="28">
        <v>0</v>
      </c>
      <c r="DD6" s="28">
        <v>2</v>
      </c>
      <c r="DE6" s="29">
        <v>5606913</v>
      </c>
      <c r="DF6" s="29">
        <v>4979475</v>
      </c>
      <c r="DG6" s="88">
        <v>1.2963000000000001E-2</v>
      </c>
      <c r="DH6" s="88">
        <v>9.5239999999999995E-3</v>
      </c>
    </row>
    <row r="7" spans="1:112" ht="17" customHeight="1" x14ac:dyDescent="0.2">
      <c r="A7" s="43" t="s">
        <v>4</v>
      </c>
      <c r="B7" s="41" t="s">
        <v>19</v>
      </c>
      <c r="C7" s="36"/>
      <c r="D7" s="53" t="s">
        <v>79</v>
      </c>
      <c r="E7" s="53" t="s">
        <v>80</v>
      </c>
      <c r="F7" s="53" t="s">
        <v>91</v>
      </c>
      <c r="G7" s="53" t="s">
        <v>108</v>
      </c>
      <c r="H7" s="36"/>
      <c r="I7" s="20">
        <v>25</v>
      </c>
      <c r="J7" s="20">
        <f t="shared" si="5"/>
        <v>1125</v>
      </c>
      <c r="K7" s="20">
        <v>57</v>
      </c>
      <c r="L7" s="20">
        <f t="shared" si="0"/>
        <v>2565</v>
      </c>
      <c r="M7" s="20">
        <v>56</v>
      </c>
      <c r="N7" s="20">
        <f t="shared" si="6"/>
        <v>1344</v>
      </c>
      <c r="O7" s="20">
        <v>66</v>
      </c>
      <c r="P7" s="20">
        <v>6.5</v>
      </c>
      <c r="Q7" s="21">
        <f t="shared" si="7"/>
        <v>429</v>
      </c>
      <c r="R7" s="36"/>
      <c r="S7" s="22" t="s">
        <v>61</v>
      </c>
      <c r="T7" s="22" t="s">
        <v>141</v>
      </c>
      <c r="U7" s="22" t="s">
        <v>94</v>
      </c>
      <c r="V7" s="22">
        <v>125</v>
      </c>
      <c r="W7" s="23">
        <v>522.4</v>
      </c>
      <c r="X7" s="23">
        <v>86.2</v>
      </c>
      <c r="Y7" s="24">
        <v>350</v>
      </c>
      <c r="Z7" s="24">
        <v>762</v>
      </c>
      <c r="AA7" s="24">
        <v>785126000</v>
      </c>
      <c r="AB7" s="23">
        <f t="shared" si="1"/>
        <v>138.31248849415965</v>
      </c>
      <c r="AC7" s="36"/>
      <c r="AD7" s="25">
        <v>3</v>
      </c>
      <c r="AE7" s="25">
        <v>0</v>
      </c>
      <c r="AF7" s="25">
        <v>0</v>
      </c>
      <c r="AG7" s="85">
        <v>782667560</v>
      </c>
      <c r="AH7" s="85">
        <f t="shared" si="2"/>
        <v>2458440</v>
      </c>
      <c r="AI7" s="36"/>
      <c r="AJ7" s="26">
        <v>25416</v>
      </c>
      <c r="AK7" s="26">
        <v>291698856</v>
      </c>
      <c r="AL7" s="38"/>
      <c r="AM7" s="26">
        <v>24682</v>
      </c>
      <c r="AN7" s="26">
        <v>281265848</v>
      </c>
      <c r="AO7" s="26">
        <f>AN7/AM7</f>
        <v>11395.585771007212</v>
      </c>
      <c r="AP7" s="26">
        <v>21293</v>
      </c>
      <c r="AQ7" s="27">
        <f t="shared" si="3"/>
        <v>49.549472779273721</v>
      </c>
      <c r="AR7" s="38"/>
      <c r="AS7" s="26">
        <v>19737</v>
      </c>
      <c r="AT7" s="26">
        <v>276923010</v>
      </c>
      <c r="AU7" s="26">
        <f>AT7/AS7</f>
        <v>14030.653594771242</v>
      </c>
      <c r="AV7" s="27">
        <f t="shared" si="4"/>
        <v>48.784412482064099</v>
      </c>
      <c r="AW7" s="36"/>
      <c r="AX7" s="8">
        <v>336</v>
      </c>
      <c r="AY7" s="8">
        <v>5636038</v>
      </c>
      <c r="AZ7" s="8">
        <v>247434</v>
      </c>
      <c r="BA7" s="87">
        <v>0</v>
      </c>
      <c r="BB7" s="36"/>
      <c r="BC7" s="9">
        <v>113</v>
      </c>
      <c r="BD7" s="8">
        <v>208</v>
      </c>
      <c r="BE7" s="8">
        <v>297</v>
      </c>
      <c r="BF7" s="8">
        <v>0</v>
      </c>
      <c r="BG7" s="8">
        <v>0</v>
      </c>
      <c r="BH7" s="60">
        <v>3</v>
      </c>
      <c r="BI7" s="8">
        <v>5592399</v>
      </c>
      <c r="BJ7" s="8">
        <v>376128</v>
      </c>
      <c r="BK7" s="87">
        <v>0</v>
      </c>
      <c r="BL7" s="36"/>
      <c r="BM7" s="24">
        <v>5719139</v>
      </c>
      <c r="BN7" s="24">
        <v>5583183</v>
      </c>
      <c r="BO7" s="81">
        <v>0</v>
      </c>
      <c r="BP7" s="36"/>
      <c r="BQ7" s="30" t="s">
        <v>70</v>
      </c>
      <c r="BR7" s="30">
        <v>1</v>
      </c>
      <c r="BS7" s="30">
        <v>0</v>
      </c>
      <c r="BT7" s="30">
        <v>1</v>
      </c>
      <c r="BU7" s="30" t="s">
        <v>70</v>
      </c>
      <c r="BV7" s="83">
        <v>5609564</v>
      </c>
      <c r="BW7" s="81">
        <v>3.7100000000000002E-4</v>
      </c>
      <c r="BX7" s="81">
        <v>5.0000000000000004E-6</v>
      </c>
      <c r="BY7" s="81">
        <v>2.9999999999999997E-6</v>
      </c>
      <c r="BZ7" s="81">
        <v>2.9999999999999997E-6</v>
      </c>
      <c r="CA7" s="81">
        <v>2.9999999999999997E-6</v>
      </c>
      <c r="CB7" s="36"/>
      <c r="CC7" s="30" t="s">
        <v>69</v>
      </c>
      <c r="CD7" s="30">
        <v>1</v>
      </c>
      <c r="CE7" s="30">
        <v>5</v>
      </c>
      <c r="CF7" s="30">
        <v>0</v>
      </c>
      <c r="CG7" s="30" t="s">
        <v>69</v>
      </c>
      <c r="CH7" s="24">
        <v>5676465</v>
      </c>
      <c r="CI7" s="24">
        <v>5583461</v>
      </c>
      <c r="CJ7" s="81">
        <v>0</v>
      </c>
      <c r="CK7" s="36"/>
      <c r="CL7" s="78" t="s">
        <v>69</v>
      </c>
      <c r="CM7" s="78">
        <v>1</v>
      </c>
      <c r="CN7" s="78">
        <v>5</v>
      </c>
      <c r="CO7" s="78">
        <v>0</v>
      </c>
      <c r="CP7" s="79">
        <v>5676465</v>
      </c>
      <c r="CQ7" s="36"/>
      <c r="CR7" s="28" t="s">
        <v>70</v>
      </c>
      <c r="CS7" s="28">
        <v>1</v>
      </c>
      <c r="CT7" s="28">
        <v>0</v>
      </c>
      <c r="CU7" s="28">
        <v>1</v>
      </c>
      <c r="CV7" s="29">
        <v>5667155</v>
      </c>
      <c r="CW7" s="29">
        <v>5553946</v>
      </c>
      <c r="CX7" s="88">
        <v>1.2286999999999999E-2</v>
      </c>
      <c r="CY7" s="88">
        <v>6.4640000000000001E-3</v>
      </c>
      <c r="CZ7" s="36"/>
      <c r="DA7" s="28" t="s">
        <v>69</v>
      </c>
      <c r="DB7" s="28">
        <v>1</v>
      </c>
      <c r="DC7" s="28">
        <v>1</v>
      </c>
      <c r="DD7" s="28">
        <v>0</v>
      </c>
      <c r="DE7" s="29">
        <v>5660787</v>
      </c>
      <c r="DF7" s="29">
        <v>5584078</v>
      </c>
      <c r="DG7" s="88">
        <v>1.0043999999999999E-2</v>
      </c>
      <c r="DH7" s="88">
        <v>6.1050000000000002E-3</v>
      </c>
    </row>
    <row r="8" spans="1:112" ht="17" customHeight="1" x14ac:dyDescent="0.2">
      <c r="A8" s="43" t="s">
        <v>5</v>
      </c>
      <c r="B8" s="41" t="s">
        <v>20</v>
      </c>
      <c r="C8" s="36"/>
      <c r="D8" s="53" t="s">
        <v>79</v>
      </c>
      <c r="E8" s="53" t="s">
        <v>81</v>
      </c>
      <c r="F8" s="53" t="s">
        <v>90</v>
      </c>
      <c r="G8" s="53" t="s">
        <v>109</v>
      </c>
      <c r="H8" s="36"/>
      <c r="I8" s="20">
        <v>66</v>
      </c>
      <c r="J8" s="20">
        <f t="shared" si="5"/>
        <v>2970</v>
      </c>
      <c r="K8" s="20">
        <v>88</v>
      </c>
      <c r="L8" s="20">
        <f t="shared" si="0"/>
        <v>3960</v>
      </c>
      <c r="M8" s="20">
        <v>115</v>
      </c>
      <c r="N8" s="20">
        <f t="shared" si="6"/>
        <v>2760</v>
      </c>
      <c r="O8" s="20">
        <v>131</v>
      </c>
      <c r="P8" s="20">
        <v>3.2</v>
      </c>
      <c r="Q8" s="21">
        <f t="shared" si="7"/>
        <v>419.20000000000005</v>
      </c>
      <c r="R8" s="36"/>
      <c r="S8" s="22" t="s">
        <v>62</v>
      </c>
      <c r="T8" s="22" t="s">
        <v>141</v>
      </c>
      <c r="U8" s="22" t="s">
        <v>94</v>
      </c>
      <c r="V8" s="22">
        <v>125</v>
      </c>
      <c r="W8" s="23">
        <v>502.3</v>
      </c>
      <c r="X8" s="23">
        <v>87.4</v>
      </c>
      <c r="Y8" s="24">
        <v>330</v>
      </c>
      <c r="Z8" s="24">
        <v>745</v>
      </c>
      <c r="AA8" s="24">
        <v>642404000</v>
      </c>
      <c r="AB8" s="23">
        <f t="shared" si="1"/>
        <v>113.0077952728064</v>
      </c>
      <c r="AC8" s="36"/>
      <c r="AD8" s="25">
        <v>6</v>
      </c>
      <c r="AE8" s="25">
        <v>1</v>
      </c>
      <c r="AF8" s="25">
        <v>0</v>
      </c>
      <c r="AG8" s="85">
        <v>640394256</v>
      </c>
      <c r="AH8" s="85">
        <f t="shared" si="2"/>
        <v>2009744</v>
      </c>
      <c r="AI8" s="36"/>
      <c r="AJ8" s="26">
        <v>32796</v>
      </c>
      <c r="AK8" s="26">
        <v>486288812</v>
      </c>
      <c r="AL8" s="38"/>
      <c r="AM8" s="26">
        <v>31702</v>
      </c>
      <c r="AN8" s="26">
        <v>466824074</v>
      </c>
      <c r="AO8" s="26">
        <f t="shared" ref="AO8:AO10" si="8">AN8/AM8</f>
        <v>14725.382436439342</v>
      </c>
      <c r="AP8" s="26">
        <v>23924</v>
      </c>
      <c r="AQ8" s="27">
        <f t="shared" si="3"/>
        <v>82.120845111502149</v>
      </c>
      <c r="AR8" s="38"/>
      <c r="AS8" s="26">
        <v>29281</v>
      </c>
      <c r="AT8" s="26">
        <v>464460818</v>
      </c>
      <c r="AU8" s="26">
        <f t="shared" ref="AU8:AU10" si="9">AT8/AS8</f>
        <v>15862.191113691471</v>
      </c>
      <c r="AV8" s="27">
        <f t="shared" si="4"/>
        <v>81.705115523540002</v>
      </c>
      <c r="AW8" s="36"/>
      <c r="AX8" s="8">
        <v>173</v>
      </c>
      <c r="AY8" s="8">
        <v>5601314</v>
      </c>
      <c r="AZ8" s="8">
        <v>225799</v>
      </c>
      <c r="BA8" s="87">
        <v>1.9999999999999999E-6</v>
      </c>
      <c r="BB8" s="36"/>
      <c r="BC8" s="9">
        <v>113</v>
      </c>
      <c r="BD8" s="8">
        <v>203</v>
      </c>
      <c r="BE8" s="8">
        <v>289</v>
      </c>
      <c r="BF8" s="8">
        <v>2</v>
      </c>
      <c r="BG8" s="8">
        <v>0</v>
      </c>
      <c r="BH8" s="60">
        <v>3</v>
      </c>
      <c r="BI8" s="8">
        <v>5594812</v>
      </c>
      <c r="BJ8" s="8">
        <v>376127</v>
      </c>
      <c r="BK8" s="87">
        <v>0</v>
      </c>
      <c r="BL8" s="36"/>
      <c r="BM8" s="24">
        <v>5682921</v>
      </c>
      <c r="BN8" s="24">
        <v>5344247</v>
      </c>
      <c r="BO8" s="81">
        <v>9.9999999999999995E-7</v>
      </c>
      <c r="BP8" s="36"/>
      <c r="BQ8" s="30" t="s">
        <v>70</v>
      </c>
      <c r="BR8" s="30">
        <v>2</v>
      </c>
      <c r="BS8" s="30">
        <v>0</v>
      </c>
      <c r="BT8" s="30">
        <v>2</v>
      </c>
      <c r="BU8" s="30" t="s">
        <v>70</v>
      </c>
      <c r="BV8" s="83">
        <v>3026984</v>
      </c>
      <c r="BW8" s="81">
        <v>3.5299999999999996E-4</v>
      </c>
      <c r="BX8" s="81">
        <v>2.5000000000000001E-5</v>
      </c>
      <c r="BY8" s="81">
        <v>2.2000000000000003E-5</v>
      </c>
      <c r="BZ8" s="81">
        <v>2.2000000000000003E-5</v>
      </c>
      <c r="CA8" s="81">
        <v>2.2000000000000003E-5</v>
      </c>
      <c r="CB8" s="36"/>
      <c r="CC8" s="30" t="s">
        <v>69</v>
      </c>
      <c r="CD8" s="30">
        <v>2</v>
      </c>
      <c r="CE8" s="30">
        <v>3</v>
      </c>
      <c r="CF8" s="30">
        <v>1</v>
      </c>
      <c r="CG8" s="30" t="s">
        <v>70</v>
      </c>
      <c r="CH8" s="24">
        <v>5683822</v>
      </c>
      <c r="CI8" s="24">
        <v>5356173</v>
      </c>
      <c r="CJ8" s="81">
        <v>0</v>
      </c>
      <c r="CK8" s="36"/>
      <c r="CL8" s="31" t="s">
        <v>69</v>
      </c>
      <c r="CM8" s="31">
        <v>2</v>
      </c>
      <c r="CN8" s="31">
        <v>4</v>
      </c>
      <c r="CO8" s="31">
        <v>0</v>
      </c>
      <c r="CP8" s="32">
        <v>5684599</v>
      </c>
      <c r="CQ8" s="36"/>
      <c r="CR8" s="28" t="s">
        <v>70</v>
      </c>
      <c r="CS8" s="28">
        <v>2</v>
      </c>
      <c r="CT8" s="28">
        <v>0</v>
      </c>
      <c r="CU8" s="28">
        <v>2</v>
      </c>
      <c r="CV8" s="29">
        <v>5762752</v>
      </c>
      <c r="CW8" s="29">
        <v>2999032</v>
      </c>
      <c r="CX8" s="88">
        <v>1.1545000000000001E-2</v>
      </c>
      <c r="CY8" s="88">
        <v>6.0109999999999999E-3</v>
      </c>
      <c r="CZ8" s="36"/>
      <c r="DA8" s="28" t="s">
        <v>69</v>
      </c>
      <c r="DB8" s="28">
        <v>2</v>
      </c>
      <c r="DC8" s="28">
        <v>0</v>
      </c>
      <c r="DD8" s="28">
        <v>0</v>
      </c>
      <c r="DE8" s="29">
        <v>5676063</v>
      </c>
      <c r="DF8" s="29">
        <v>5360772</v>
      </c>
      <c r="DG8" s="88">
        <v>1.0184E-2</v>
      </c>
      <c r="DH8" s="88">
        <v>5.7189999999999993E-3</v>
      </c>
    </row>
    <row r="9" spans="1:112" ht="17" customHeight="1" x14ac:dyDescent="0.2">
      <c r="A9" s="43" t="s">
        <v>6</v>
      </c>
      <c r="B9" s="41" t="s">
        <v>21</v>
      </c>
      <c r="C9" s="36"/>
      <c r="D9" s="53" t="s">
        <v>79</v>
      </c>
      <c r="E9" s="53" t="s">
        <v>83</v>
      </c>
      <c r="F9" s="53" t="s">
        <v>89</v>
      </c>
      <c r="G9" s="53" t="s">
        <v>110</v>
      </c>
      <c r="H9" s="36"/>
      <c r="I9" s="20">
        <v>32</v>
      </c>
      <c r="J9" s="20">
        <f t="shared" si="5"/>
        <v>1440</v>
      </c>
      <c r="K9" s="20">
        <v>33</v>
      </c>
      <c r="L9" s="20">
        <f t="shared" si="0"/>
        <v>1485</v>
      </c>
      <c r="M9" s="20">
        <v>50</v>
      </c>
      <c r="N9" s="20">
        <f t="shared" ref="N9:N13" si="10">M9*24</f>
        <v>1200</v>
      </c>
      <c r="O9" s="20">
        <v>46</v>
      </c>
      <c r="P9" s="20">
        <v>9</v>
      </c>
      <c r="Q9" s="21">
        <f t="shared" ref="Q9:Q13" si="11">P9*O9</f>
        <v>414</v>
      </c>
      <c r="R9" s="36"/>
      <c r="S9" s="22" t="s">
        <v>64</v>
      </c>
      <c r="T9" s="22" t="s">
        <v>141</v>
      </c>
      <c r="U9" s="22" t="s">
        <v>94</v>
      </c>
      <c r="V9" s="22">
        <v>125</v>
      </c>
      <c r="W9" s="23">
        <v>512.79999999999995</v>
      </c>
      <c r="X9" s="23">
        <v>88</v>
      </c>
      <c r="Y9" s="24">
        <v>341</v>
      </c>
      <c r="Z9" s="24">
        <v>759</v>
      </c>
      <c r="AA9" s="24">
        <v>732794500</v>
      </c>
      <c r="AB9" s="23">
        <f t="shared" si="1"/>
        <v>131.03813993111504</v>
      </c>
      <c r="AC9" s="36"/>
      <c r="AD9" s="25">
        <v>7</v>
      </c>
      <c r="AE9" s="25">
        <v>0</v>
      </c>
      <c r="AF9" s="25">
        <v>0</v>
      </c>
      <c r="AG9" s="85">
        <v>730214126</v>
      </c>
      <c r="AH9" s="85">
        <f t="shared" si="2"/>
        <v>2580374</v>
      </c>
      <c r="AI9" s="36"/>
      <c r="AJ9" s="26">
        <v>129433</v>
      </c>
      <c r="AK9" s="26">
        <v>1725184344</v>
      </c>
      <c r="AL9" s="38"/>
      <c r="AM9" s="26">
        <v>125689</v>
      </c>
      <c r="AN9" s="26">
        <v>1666117920</v>
      </c>
      <c r="AO9" s="26">
        <f t="shared" si="8"/>
        <v>13255.876966162512</v>
      </c>
      <c r="AP9" s="26">
        <v>20656</v>
      </c>
      <c r="AQ9" s="27">
        <f t="shared" si="3"/>
        <v>297.93481411596071</v>
      </c>
      <c r="AR9" s="38"/>
      <c r="AS9" s="26">
        <v>46785</v>
      </c>
      <c r="AT9" s="26">
        <v>500023377</v>
      </c>
      <c r="AU9" s="26">
        <f t="shared" si="9"/>
        <v>10687.685732606604</v>
      </c>
      <c r="AV9" s="27">
        <f t="shared" si="4"/>
        <v>89.414062529337613</v>
      </c>
      <c r="AW9" s="36"/>
      <c r="AX9" s="9">
        <v>95</v>
      </c>
      <c r="AY9" s="8">
        <v>5539598</v>
      </c>
      <c r="AZ9" s="8">
        <v>326008</v>
      </c>
      <c r="BA9" s="87">
        <v>9.9999999999999995E-7</v>
      </c>
      <c r="BB9" s="36"/>
      <c r="BC9" s="9">
        <v>113</v>
      </c>
      <c r="BD9" s="9">
        <v>100</v>
      </c>
      <c r="BE9" s="8">
        <v>137</v>
      </c>
      <c r="BF9" s="8">
        <v>0</v>
      </c>
      <c r="BG9" s="8">
        <v>1</v>
      </c>
      <c r="BH9" s="60">
        <v>0</v>
      </c>
      <c r="BI9" s="8">
        <v>5536197</v>
      </c>
      <c r="BJ9" s="8">
        <v>335272</v>
      </c>
      <c r="BK9" s="87">
        <v>0</v>
      </c>
      <c r="BL9" s="36"/>
      <c r="BM9" s="24">
        <v>5593712</v>
      </c>
      <c r="BN9" s="24">
        <v>5315083</v>
      </c>
      <c r="BO9" s="81">
        <v>0</v>
      </c>
      <c r="BP9" s="36"/>
      <c r="BQ9" s="30" t="s">
        <v>69</v>
      </c>
      <c r="BR9" s="30">
        <v>2</v>
      </c>
      <c r="BS9" s="30">
        <v>0</v>
      </c>
      <c r="BT9" s="30">
        <v>0</v>
      </c>
      <c r="BU9" s="30" t="s">
        <v>69</v>
      </c>
      <c r="BV9" s="83">
        <v>5347210</v>
      </c>
      <c r="BW9" s="81">
        <v>2.6200000000000003E-4</v>
      </c>
      <c r="BX9" s="81">
        <v>2.5999999999999998E-5</v>
      </c>
      <c r="BY9" s="81">
        <v>2.3999999999999997E-5</v>
      </c>
      <c r="BZ9" s="81">
        <v>2.3999999999999997E-5</v>
      </c>
      <c r="CA9" s="81">
        <v>2.3999999999999997E-5</v>
      </c>
      <c r="CB9" s="36"/>
      <c r="CC9" s="30" t="s">
        <v>69</v>
      </c>
      <c r="CD9" s="30">
        <v>2</v>
      </c>
      <c r="CE9" s="30">
        <v>0</v>
      </c>
      <c r="CF9" s="30">
        <v>0</v>
      </c>
      <c r="CG9" s="30" t="s">
        <v>69</v>
      </c>
      <c r="CH9" s="24">
        <v>5592223</v>
      </c>
      <c r="CI9" s="24">
        <v>5315064</v>
      </c>
      <c r="CJ9" s="81">
        <v>0</v>
      </c>
      <c r="CK9" s="36"/>
      <c r="CL9" s="78" t="s">
        <v>69</v>
      </c>
      <c r="CM9" s="78">
        <v>2</v>
      </c>
      <c r="CN9" s="78">
        <v>0</v>
      </c>
      <c r="CO9" s="78">
        <v>0</v>
      </c>
      <c r="CP9" s="79">
        <v>5592223</v>
      </c>
      <c r="CQ9" s="36"/>
      <c r="CR9" s="28" t="s">
        <v>69</v>
      </c>
      <c r="CS9" s="28">
        <v>2</v>
      </c>
      <c r="CT9" s="28">
        <v>0</v>
      </c>
      <c r="CU9" s="28">
        <v>0</v>
      </c>
      <c r="CV9" s="29">
        <v>5655594</v>
      </c>
      <c r="CW9" s="29">
        <v>5305856</v>
      </c>
      <c r="CX9" s="88">
        <v>9.9439999999999997E-3</v>
      </c>
      <c r="CY9" s="88">
        <v>5.744E-3</v>
      </c>
      <c r="CZ9" s="36"/>
      <c r="DA9" s="28" t="s">
        <v>69</v>
      </c>
      <c r="DB9" s="28">
        <v>2</v>
      </c>
      <c r="DC9" s="28">
        <v>0</v>
      </c>
      <c r="DD9" s="28">
        <v>0</v>
      </c>
      <c r="DE9" s="29">
        <v>5594942</v>
      </c>
      <c r="DF9" s="29">
        <v>5317165</v>
      </c>
      <c r="DG9" s="88">
        <v>8.9420000000000003E-3</v>
      </c>
      <c r="DH9" s="88">
        <v>5.6959999999999997E-3</v>
      </c>
    </row>
    <row r="10" spans="1:112" ht="17" customHeight="1" x14ac:dyDescent="0.2">
      <c r="A10" s="43" t="s">
        <v>7</v>
      </c>
      <c r="B10" s="41" t="s">
        <v>22</v>
      </c>
      <c r="C10" s="36"/>
      <c r="D10" s="53" t="s">
        <v>79</v>
      </c>
      <c r="E10" s="53" t="s">
        <v>82</v>
      </c>
      <c r="F10" s="53" t="s">
        <v>88</v>
      </c>
      <c r="G10" s="53" t="s">
        <v>111</v>
      </c>
      <c r="H10" s="36"/>
      <c r="I10" s="20">
        <v>33</v>
      </c>
      <c r="J10" s="20">
        <f t="shared" si="5"/>
        <v>1485</v>
      </c>
      <c r="K10" s="20">
        <v>37</v>
      </c>
      <c r="L10" s="20">
        <f t="shared" si="0"/>
        <v>1665</v>
      </c>
      <c r="M10" s="20">
        <v>37</v>
      </c>
      <c r="N10" s="20">
        <f t="shared" si="10"/>
        <v>888</v>
      </c>
      <c r="O10" s="20">
        <v>69</v>
      </c>
      <c r="P10" s="20">
        <v>6</v>
      </c>
      <c r="Q10" s="21">
        <f t="shared" si="11"/>
        <v>414</v>
      </c>
      <c r="R10" s="36"/>
      <c r="S10" s="22" t="s">
        <v>65</v>
      </c>
      <c r="T10" s="22" t="s">
        <v>141</v>
      </c>
      <c r="U10" s="22" t="s">
        <v>94</v>
      </c>
      <c r="V10" s="22">
        <v>125</v>
      </c>
      <c r="W10" s="23">
        <v>511.2</v>
      </c>
      <c r="X10" s="23">
        <v>84</v>
      </c>
      <c r="Y10" s="24">
        <v>341</v>
      </c>
      <c r="Z10" s="24">
        <v>741</v>
      </c>
      <c r="AA10" s="24">
        <v>628985750</v>
      </c>
      <c r="AB10" s="23">
        <f t="shared" si="1"/>
        <v>117.4676811821289</v>
      </c>
      <c r="AC10" s="36"/>
      <c r="AD10" s="25">
        <v>9</v>
      </c>
      <c r="AE10" s="25">
        <v>0</v>
      </c>
      <c r="AF10" s="25">
        <v>0</v>
      </c>
      <c r="AG10" s="85">
        <v>626770029</v>
      </c>
      <c r="AH10" s="85">
        <f t="shared" si="2"/>
        <v>2215721</v>
      </c>
      <c r="AI10" s="36"/>
      <c r="AJ10" s="26">
        <v>30905</v>
      </c>
      <c r="AK10" s="26">
        <v>475069199</v>
      </c>
      <c r="AL10" s="38"/>
      <c r="AM10" s="26">
        <v>29170</v>
      </c>
      <c r="AN10" s="26">
        <v>446629554</v>
      </c>
      <c r="AO10" s="26">
        <f t="shared" si="8"/>
        <v>15311.263421323278</v>
      </c>
      <c r="AP10" s="26">
        <v>25308</v>
      </c>
      <c r="AQ10" s="27">
        <f t="shared" si="3"/>
        <v>83.411330154599568</v>
      </c>
      <c r="AR10" s="38"/>
      <c r="AS10" s="26">
        <v>26852</v>
      </c>
      <c r="AT10" s="26">
        <v>444296608</v>
      </c>
      <c r="AU10" s="26">
        <f t="shared" si="9"/>
        <v>16546.127215849843</v>
      </c>
      <c r="AV10" s="27">
        <f t="shared" si="4"/>
        <v>82.97563545572423</v>
      </c>
      <c r="AW10" s="36"/>
      <c r="AX10" s="8">
        <v>102</v>
      </c>
      <c r="AY10" s="8">
        <v>5313990</v>
      </c>
      <c r="AZ10" s="8">
        <v>350656</v>
      </c>
      <c r="BA10" s="87">
        <v>3.9999999999999998E-6</v>
      </c>
      <c r="BB10" s="36"/>
      <c r="BC10" s="9">
        <v>107</v>
      </c>
      <c r="BD10" s="8">
        <v>82</v>
      </c>
      <c r="BE10" s="8">
        <v>116</v>
      </c>
      <c r="BF10" s="8">
        <v>0</v>
      </c>
      <c r="BG10" s="8">
        <v>0</v>
      </c>
      <c r="BH10" s="60">
        <v>0</v>
      </c>
      <c r="BI10" s="8">
        <v>5307147</v>
      </c>
      <c r="BJ10" s="8">
        <v>412960</v>
      </c>
      <c r="BK10" s="87">
        <v>0</v>
      </c>
      <c r="BL10" s="36"/>
      <c r="BM10" s="24">
        <v>5358307</v>
      </c>
      <c r="BN10" s="24">
        <v>3353611</v>
      </c>
      <c r="BO10" s="81">
        <v>2.9999999999999997E-6</v>
      </c>
      <c r="BP10" s="36"/>
      <c r="BQ10" s="30" t="s">
        <v>70</v>
      </c>
      <c r="BR10" s="30">
        <v>0</v>
      </c>
      <c r="BS10" s="30">
        <v>0</v>
      </c>
      <c r="BT10" s="30">
        <v>1</v>
      </c>
      <c r="BU10" s="30" t="s">
        <v>70</v>
      </c>
      <c r="BV10" s="83">
        <v>5353780</v>
      </c>
      <c r="BW10" s="81">
        <v>2.8800000000000001E-4</v>
      </c>
      <c r="BX10" s="81">
        <v>3.9999999999999998E-6</v>
      </c>
      <c r="BY10" s="81">
        <v>0</v>
      </c>
      <c r="BZ10" s="81">
        <v>0</v>
      </c>
      <c r="CA10" s="81">
        <v>0</v>
      </c>
      <c r="CB10" s="36"/>
      <c r="CC10" s="30" t="s">
        <v>69</v>
      </c>
      <c r="CD10" s="30">
        <v>0</v>
      </c>
      <c r="CE10" s="30">
        <v>0</v>
      </c>
      <c r="CF10" s="30">
        <v>0</v>
      </c>
      <c r="CG10" s="30" t="s">
        <v>69</v>
      </c>
      <c r="CH10" s="24">
        <v>5354543</v>
      </c>
      <c r="CI10" s="24">
        <v>5354543</v>
      </c>
      <c r="CJ10" s="81">
        <v>0</v>
      </c>
      <c r="CK10" s="36"/>
      <c r="CL10" s="78" t="s">
        <v>69</v>
      </c>
      <c r="CM10" s="78">
        <v>0</v>
      </c>
      <c r="CN10" s="78">
        <v>0</v>
      </c>
      <c r="CO10" s="78">
        <v>0</v>
      </c>
      <c r="CP10" s="79">
        <v>5354543</v>
      </c>
      <c r="CQ10" s="36"/>
      <c r="CR10" s="28" t="s">
        <v>70</v>
      </c>
      <c r="CS10" s="28">
        <v>0</v>
      </c>
      <c r="CT10" s="28">
        <v>0</v>
      </c>
      <c r="CU10" s="28">
        <v>1</v>
      </c>
      <c r="CV10" s="29">
        <v>5303005</v>
      </c>
      <c r="CW10" s="29">
        <v>5303005</v>
      </c>
      <c r="CX10" s="88">
        <v>1.1310000000000001E-2</v>
      </c>
      <c r="CY10" s="88">
        <v>5.5360000000000001E-3</v>
      </c>
      <c r="CZ10" s="36"/>
      <c r="DA10" s="28" t="s">
        <v>70</v>
      </c>
      <c r="DB10" s="28">
        <v>0</v>
      </c>
      <c r="DC10" s="28">
        <v>0</v>
      </c>
      <c r="DD10" s="28">
        <v>1</v>
      </c>
      <c r="DE10" s="29">
        <v>5383727</v>
      </c>
      <c r="DF10" s="29">
        <v>5383727</v>
      </c>
      <c r="DG10" s="88">
        <v>9.9990000000000009E-3</v>
      </c>
      <c r="DH10" s="88">
        <v>5.189E-3</v>
      </c>
    </row>
    <row r="11" spans="1:112" ht="17" customHeight="1" x14ac:dyDescent="0.2">
      <c r="A11" s="43" t="s">
        <v>8</v>
      </c>
      <c r="B11" s="41" t="s">
        <v>23</v>
      </c>
      <c r="C11" s="36"/>
      <c r="D11" s="53" t="s">
        <v>79</v>
      </c>
      <c r="E11" s="53" t="s">
        <v>85</v>
      </c>
      <c r="F11" s="53" t="s">
        <v>87</v>
      </c>
      <c r="G11" s="53" t="s">
        <v>112</v>
      </c>
      <c r="H11" s="36"/>
      <c r="I11" s="20">
        <v>29</v>
      </c>
      <c r="J11" s="20">
        <f t="shared" si="5"/>
        <v>1305</v>
      </c>
      <c r="K11" s="20">
        <v>50</v>
      </c>
      <c r="L11" s="20">
        <f t="shared" si="0"/>
        <v>2250</v>
      </c>
      <c r="M11" s="20">
        <v>62</v>
      </c>
      <c r="N11" s="20">
        <f t="shared" si="10"/>
        <v>1488</v>
      </c>
      <c r="O11" s="20">
        <v>98</v>
      </c>
      <c r="P11" s="20">
        <v>4.2</v>
      </c>
      <c r="Q11" s="21">
        <f t="shared" si="11"/>
        <v>411.6</v>
      </c>
      <c r="R11" s="36"/>
      <c r="S11" s="22" t="s">
        <v>66</v>
      </c>
      <c r="T11" s="22" t="s">
        <v>141</v>
      </c>
      <c r="U11" s="22" t="s">
        <v>94</v>
      </c>
      <c r="V11" s="22">
        <v>125</v>
      </c>
      <c r="W11" s="23">
        <v>520.4</v>
      </c>
      <c r="X11" s="23">
        <v>83.6</v>
      </c>
      <c r="Y11" s="24">
        <v>350</v>
      </c>
      <c r="Z11" s="24">
        <v>751</v>
      </c>
      <c r="AA11" s="24">
        <v>740856250</v>
      </c>
      <c r="AB11" s="23">
        <f t="shared" si="1"/>
        <v>129.44489688089089</v>
      </c>
      <c r="AC11" s="36"/>
      <c r="AD11" s="25">
        <v>13</v>
      </c>
      <c r="AE11" s="25">
        <v>0</v>
      </c>
      <c r="AF11" s="25">
        <v>0</v>
      </c>
      <c r="AG11" s="85">
        <v>737129561</v>
      </c>
      <c r="AH11" s="85">
        <f t="shared" si="2"/>
        <v>3726689</v>
      </c>
      <c r="AI11" s="36"/>
      <c r="AJ11" s="26">
        <v>8011</v>
      </c>
      <c r="AK11" s="26">
        <v>92409348</v>
      </c>
      <c r="AL11" s="38"/>
      <c r="AM11" s="26">
        <v>7406</v>
      </c>
      <c r="AN11" s="26">
        <v>84016695</v>
      </c>
      <c r="AO11" s="26">
        <f>AN11/AM11</f>
        <v>11344.409262759924</v>
      </c>
      <c r="AP11" s="26">
        <v>23135</v>
      </c>
      <c r="AQ11" s="27">
        <f t="shared" si="3"/>
        <v>14.679679655193922</v>
      </c>
      <c r="AR11" s="38"/>
      <c r="AS11" s="26">
        <v>5831</v>
      </c>
      <c r="AT11" s="26">
        <v>82628604</v>
      </c>
      <c r="AU11" s="26">
        <f>AT11/AS11</f>
        <v>14170.571771565768</v>
      </c>
      <c r="AV11" s="27">
        <f t="shared" si="4"/>
        <v>14.437147724935802</v>
      </c>
      <c r="AW11" s="36"/>
      <c r="AX11" s="9">
        <v>247</v>
      </c>
      <c r="AY11" s="8">
        <v>5615156</v>
      </c>
      <c r="AZ11" s="8">
        <v>148459</v>
      </c>
      <c r="BA11" s="87">
        <v>9.9999999999999995E-7</v>
      </c>
      <c r="BB11" s="36"/>
      <c r="BC11" s="9">
        <v>113</v>
      </c>
      <c r="BD11" s="9">
        <v>212</v>
      </c>
      <c r="BE11" s="9">
        <v>313</v>
      </c>
      <c r="BF11" s="8">
        <v>0</v>
      </c>
      <c r="BG11" s="9">
        <v>0</v>
      </c>
      <c r="BH11" s="60">
        <v>1</v>
      </c>
      <c r="BI11" s="8">
        <v>5604975</v>
      </c>
      <c r="BJ11" s="8">
        <v>251072</v>
      </c>
      <c r="BK11" s="87">
        <v>0</v>
      </c>
      <c r="BL11" s="36"/>
      <c r="BM11" s="24">
        <v>5729892</v>
      </c>
      <c r="BN11" s="24">
        <v>2953870</v>
      </c>
      <c r="BO11" s="81">
        <v>0</v>
      </c>
      <c r="BP11" s="36"/>
      <c r="BQ11" s="30" t="s">
        <v>70</v>
      </c>
      <c r="BR11" s="30">
        <v>1</v>
      </c>
      <c r="BS11" s="30">
        <v>0</v>
      </c>
      <c r="BT11" s="30">
        <v>2</v>
      </c>
      <c r="BU11" s="30" t="s">
        <v>70</v>
      </c>
      <c r="BV11" s="83">
        <v>5421643</v>
      </c>
      <c r="BW11" s="81">
        <v>5.5199999999999997E-4</v>
      </c>
      <c r="BX11" s="81">
        <v>3.6000000000000001E-5</v>
      </c>
      <c r="BY11" s="81">
        <v>2.5000000000000001E-5</v>
      </c>
      <c r="BZ11" s="81">
        <v>2.3E-5</v>
      </c>
      <c r="CA11" s="81">
        <v>2.3E-5</v>
      </c>
      <c r="CB11" s="36"/>
      <c r="CC11" s="30" t="s">
        <v>69</v>
      </c>
      <c r="CD11" s="30">
        <v>2</v>
      </c>
      <c r="CE11" s="30">
        <v>2</v>
      </c>
      <c r="CF11" s="30">
        <v>0</v>
      </c>
      <c r="CG11" s="30" t="s">
        <v>69</v>
      </c>
      <c r="CH11" s="24">
        <v>5723333</v>
      </c>
      <c r="CI11" s="24">
        <v>5397853</v>
      </c>
      <c r="CJ11" s="81">
        <v>0</v>
      </c>
      <c r="CK11" s="36"/>
      <c r="CL11" s="78" t="s">
        <v>69</v>
      </c>
      <c r="CM11" s="78">
        <v>2</v>
      </c>
      <c r="CN11" s="78">
        <v>2</v>
      </c>
      <c r="CO11" s="78">
        <v>0</v>
      </c>
      <c r="CP11" s="79">
        <v>5723333</v>
      </c>
      <c r="CQ11" s="36"/>
      <c r="CR11" s="28" t="s">
        <v>70</v>
      </c>
      <c r="CS11" s="28">
        <v>1</v>
      </c>
      <c r="CT11" s="28">
        <v>0</v>
      </c>
      <c r="CU11" s="28">
        <v>2</v>
      </c>
      <c r="CV11" s="29">
        <v>5691882</v>
      </c>
      <c r="CW11" s="29">
        <v>5342912</v>
      </c>
      <c r="CX11" s="88">
        <v>1.8835999999999999E-2</v>
      </c>
      <c r="CY11" s="88">
        <v>1.2319999999999999E-2</v>
      </c>
      <c r="CZ11" s="36"/>
      <c r="DA11" s="28" t="s">
        <v>70</v>
      </c>
      <c r="DB11" s="28">
        <v>2</v>
      </c>
      <c r="DC11" s="28">
        <v>0</v>
      </c>
      <c r="DD11" s="28">
        <v>7</v>
      </c>
      <c r="DE11" s="29">
        <v>5637768</v>
      </c>
      <c r="DF11" s="29">
        <v>1092219</v>
      </c>
      <c r="DG11" s="88">
        <v>1.4028000000000001E-2</v>
      </c>
      <c r="DH11" s="88">
        <v>1.0343E-2</v>
      </c>
    </row>
    <row r="12" spans="1:112" ht="17" customHeight="1" x14ac:dyDescent="0.2">
      <c r="A12" s="43" t="s">
        <v>9</v>
      </c>
      <c r="B12" s="41" t="s">
        <v>24</v>
      </c>
      <c r="C12" s="36"/>
      <c r="D12" s="52" t="s">
        <v>79</v>
      </c>
      <c r="E12" s="53" t="s">
        <v>98</v>
      </c>
      <c r="F12" s="53" t="s">
        <v>102</v>
      </c>
      <c r="G12" s="53" t="s">
        <v>113</v>
      </c>
      <c r="H12" s="36"/>
      <c r="I12" s="20">
        <v>61</v>
      </c>
      <c r="J12" s="20">
        <f t="shared" si="5"/>
        <v>2745</v>
      </c>
      <c r="K12" s="20">
        <v>62</v>
      </c>
      <c r="L12" s="20">
        <f t="shared" si="0"/>
        <v>2790</v>
      </c>
      <c r="M12" s="20">
        <v>85</v>
      </c>
      <c r="N12" s="20">
        <f t="shared" si="10"/>
        <v>2040</v>
      </c>
      <c r="O12" s="20">
        <v>92</v>
      </c>
      <c r="P12" s="20">
        <v>4.5</v>
      </c>
      <c r="Q12" s="21">
        <f t="shared" si="11"/>
        <v>414</v>
      </c>
      <c r="R12" s="36"/>
      <c r="S12" s="22" t="s">
        <v>53</v>
      </c>
      <c r="T12" s="22" t="s">
        <v>142</v>
      </c>
      <c r="U12" s="22" t="s">
        <v>36</v>
      </c>
      <c r="V12" s="22">
        <v>125</v>
      </c>
      <c r="W12" s="23">
        <v>394</v>
      </c>
      <c r="X12" s="23">
        <v>169.1</v>
      </c>
      <c r="Y12" s="24">
        <v>135</v>
      </c>
      <c r="Z12" s="24">
        <v>900</v>
      </c>
      <c r="AA12" s="24">
        <v>605167750</v>
      </c>
      <c r="AB12" s="23">
        <f t="shared" si="1"/>
        <v>103.98594808982652</v>
      </c>
      <c r="AC12" s="36"/>
      <c r="AD12" s="25">
        <v>36</v>
      </c>
      <c r="AE12" s="25">
        <v>19</v>
      </c>
      <c r="AF12" s="25">
        <v>76721</v>
      </c>
      <c r="AG12" s="85">
        <v>583931630</v>
      </c>
      <c r="AH12" s="85">
        <f t="shared" si="2"/>
        <v>21236120</v>
      </c>
      <c r="AI12" s="36"/>
      <c r="AJ12" s="26">
        <v>63130</v>
      </c>
      <c r="AK12" s="26">
        <v>787332610</v>
      </c>
      <c r="AL12" s="38"/>
      <c r="AM12" s="26">
        <v>61407</v>
      </c>
      <c r="AN12" s="26">
        <v>761960542</v>
      </c>
      <c r="AO12" s="26">
        <f>AN12/AM12</f>
        <v>12408.366179751494</v>
      </c>
      <c r="AP12" s="26">
        <v>24546</v>
      </c>
      <c r="AQ12" s="27">
        <f t="shared" si="3"/>
        <v>130.92764670111399</v>
      </c>
      <c r="AR12" s="38"/>
      <c r="AS12" s="26">
        <v>38199</v>
      </c>
      <c r="AT12" s="26">
        <v>500000666</v>
      </c>
      <c r="AU12" s="26">
        <f>AT12/AS12</f>
        <v>13089.365323699572</v>
      </c>
      <c r="AV12" s="27">
        <f t="shared" si="4"/>
        <v>85.915092632670337</v>
      </c>
      <c r="AW12" s="36"/>
      <c r="AX12" s="9">
        <v>355</v>
      </c>
      <c r="AY12" s="8">
        <v>5697019</v>
      </c>
      <c r="AZ12" s="8">
        <v>174882</v>
      </c>
      <c r="BA12" s="87">
        <v>0</v>
      </c>
      <c r="BB12" s="36"/>
      <c r="BC12" s="9">
        <v>93</v>
      </c>
      <c r="BD12" s="9">
        <v>340</v>
      </c>
      <c r="BE12" s="9">
        <v>483</v>
      </c>
      <c r="BF12" s="8">
        <v>2</v>
      </c>
      <c r="BG12" s="9">
        <v>1</v>
      </c>
      <c r="BH12" s="60">
        <v>0</v>
      </c>
      <c r="BI12" s="8">
        <v>5675030</v>
      </c>
      <c r="BJ12" s="8">
        <v>198467</v>
      </c>
      <c r="BK12" s="87">
        <v>0</v>
      </c>
      <c r="BL12" s="36"/>
      <c r="BM12" s="24">
        <v>5823905</v>
      </c>
      <c r="BN12" s="24">
        <v>3262723</v>
      </c>
      <c r="BO12" s="81">
        <v>0</v>
      </c>
      <c r="BP12" s="36"/>
      <c r="BQ12" s="30" t="s">
        <v>70</v>
      </c>
      <c r="BR12" s="30">
        <v>2</v>
      </c>
      <c r="BS12" s="30">
        <v>0</v>
      </c>
      <c r="BT12" s="30">
        <v>2</v>
      </c>
      <c r="BU12" s="30" t="s">
        <v>70</v>
      </c>
      <c r="BV12" s="83">
        <v>5219429</v>
      </c>
      <c r="BW12" s="81">
        <v>3.0499999999999999E-4</v>
      </c>
      <c r="BX12" s="81">
        <v>2.8999999999999997E-5</v>
      </c>
      <c r="BY12" s="81">
        <v>9.0000000000000002E-6</v>
      </c>
      <c r="BZ12" s="81">
        <v>9.0000000000000002E-6</v>
      </c>
      <c r="CA12" s="81">
        <v>9.0000000000000002E-6</v>
      </c>
      <c r="CB12" s="36"/>
      <c r="CC12" s="30" t="s">
        <v>69</v>
      </c>
      <c r="CD12" s="30">
        <v>4</v>
      </c>
      <c r="CE12" s="30">
        <v>1</v>
      </c>
      <c r="CF12" s="30">
        <v>1</v>
      </c>
      <c r="CG12" s="30" t="s">
        <v>70</v>
      </c>
      <c r="CH12" s="24">
        <v>5819371</v>
      </c>
      <c r="CI12" s="24">
        <v>5242098</v>
      </c>
      <c r="CJ12" s="81">
        <v>0</v>
      </c>
      <c r="CK12" s="36"/>
      <c r="CL12" s="31" t="s">
        <v>69</v>
      </c>
      <c r="CM12" s="31">
        <v>4</v>
      </c>
      <c r="CN12" s="31">
        <v>3</v>
      </c>
      <c r="CO12" s="31">
        <v>0</v>
      </c>
      <c r="CP12" s="32">
        <v>5819707</v>
      </c>
      <c r="CQ12" s="36"/>
      <c r="CR12" s="28" t="s">
        <v>70</v>
      </c>
      <c r="CS12" s="28">
        <v>2</v>
      </c>
      <c r="CT12" s="28">
        <v>0</v>
      </c>
      <c r="CU12" s="28">
        <v>2</v>
      </c>
      <c r="CV12" s="29">
        <v>5927763</v>
      </c>
      <c r="CW12" s="29">
        <v>5178122</v>
      </c>
      <c r="CX12" s="88">
        <v>8.9639999999999997E-3</v>
      </c>
      <c r="CY12" s="88">
        <v>3.5570000000000003E-3</v>
      </c>
      <c r="CZ12" s="36"/>
      <c r="DA12" s="28" t="s">
        <v>69</v>
      </c>
      <c r="DB12" s="28">
        <v>4</v>
      </c>
      <c r="DC12" s="28">
        <v>1</v>
      </c>
      <c r="DD12" s="28">
        <v>0</v>
      </c>
      <c r="DE12" s="29">
        <v>5819795</v>
      </c>
      <c r="DF12" s="29">
        <v>5249042</v>
      </c>
      <c r="DG12" s="88">
        <v>8.0479999999999996E-3</v>
      </c>
      <c r="DH12" s="88">
        <v>3.3839999999999999E-3</v>
      </c>
    </row>
    <row r="13" spans="1:112" ht="17" customHeight="1" x14ac:dyDescent="0.2">
      <c r="A13" s="43" t="s">
        <v>10</v>
      </c>
      <c r="B13" s="41" t="s">
        <v>25</v>
      </c>
      <c r="C13" s="36"/>
      <c r="D13" s="52" t="s">
        <v>79</v>
      </c>
      <c r="E13" s="53" t="s">
        <v>99</v>
      </c>
      <c r="F13" s="53" t="s">
        <v>103</v>
      </c>
      <c r="G13" s="53" t="s">
        <v>114</v>
      </c>
      <c r="H13" s="36"/>
      <c r="I13" s="20">
        <v>40</v>
      </c>
      <c r="J13" s="20">
        <f t="shared" si="5"/>
        <v>1800</v>
      </c>
      <c r="K13" s="20">
        <v>75</v>
      </c>
      <c r="L13" s="20">
        <f t="shared" si="0"/>
        <v>3375</v>
      </c>
      <c r="M13" s="20">
        <v>73</v>
      </c>
      <c r="N13" s="20">
        <f t="shared" si="10"/>
        <v>1752</v>
      </c>
      <c r="O13" s="20">
        <v>104</v>
      </c>
      <c r="P13" s="20">
        <v>4</v>
      </c>
      <c r="Q13" s="21">
        <f t="shared" si="11"/>
        <v>416</v>
      </c>
      <c r="R13" s="36"/>
      <c r="S13" s="22" t="s">
        <v>52</v>
      </c>
      <c r="T13" s="22" t="s">
        <v>142</v>
      </c>
      <c r="U13" s="22" t="s">
        <v>36</v>
      </c>
      <c r="V13" s="22">
        <v>125</v>
      </c>
      <c r="W13" s="23">
        <v>405.1</v>
      </c>
      <c r="X13" s="23">
        <v>175.4</v>
      </c>
      <c r="Y13" s="24">
        <v>141</v>
      </c>
      <c r="Z13" s="24">
        <v>957</v>
      </c>
      <c r="AA13" s="24">
        <v>501529500</v>
      </c>
      <c r="AB13" s="23">
        <f t="shared" si="1"/>
        <v>87.952712808932176</v>
      </c>
      <c r="AC13" s="36"/>
      <c r="AD13" s="25">
        <v>27</v>
      </c>
      <c r="AE13" s="25">
        <v>11</v>
      </c>
      <c r="AF13" s="25">
        <v>33226</v>
      </c>
      <c r="AG13" s="85">
        <v>484536965</v>
      </c>
      <c r="AH13" s="85">
        <f t="shared" si="2"/>
        <v>16992535</v>
      </c>
      <c r="AI13" s="36"/>
      <c r="AJ13" s="26">
        <v>17458</v>
      </c>
      <c r="AK13" s="26">
        <v>275864661</v>
      </c>
      <c r="AL13" s="38"/>
      <c r="AM13" s="26">
        <v>16907</v>
      </c>
      <c r="AN13" s="26">
        <v>265137050</v>
      </c>
      <c r="AO13" s="26">
        <f>AN13/AM13</f>
        <v>15682.087301117881</v>
      </c>
      <c r="AP13" s="26">
        <v>26399</v>
      </c>
      <c r="AQ13" s="27">
        <f t="shared" si="3"/>
        <v>46.496811879774747</v>
      </c>
      <c r="AR13" s="38"/>
      <c r="AS13" s="26">
        <v>15347</v>
      </c>
      <c r="AT13" s="26">
        <v>263753564</v>
      </c>
      <c r="AU13" s="26">
        <f>AT13/AS13</f>
        <v>17186.00143350492</v>
      </c>
      <c r="AV13" s="27">
        <f t="shared" si="4"/>
        <v>46.254191362271435</v>
      </c>
      <c r="AW13" s="36"/>
      <c r="AX13" s="9">
        <v>258</v>
      </c>
      <c r="AY13" s="8">
        <v>5627982</v>
      </c>
      <c r="AZ13" s="8">
        <v>109907</v>
      </c>
      <c r="BA13" s="87">
        <v>0</v>
      </c>
      <c r="BB13" s="36"/>
      <c r="BC13" s="9">
        <v>101</v>
      </c>
      <c r="BD13" s="9">
        <v>229</v>
      </c>
      <c r="BE13" s="8">
        <v>336</v>
      </c>
      <c r="BF13" s="8">
        <v>2</v>
      </c>
      <c r="BG13" s="8">
        <v>0</v>
      </c>
      <c r="BH13" s="60">
        <v>0</v>
      </c>
      <c r="BI13" s="8">
        <v>5570482</v>
      </c>
      <c r="BJ13" s="8">
        <v>163015</v>
      </c>
      <c r="BK13" s="87">
        <v>0</v>
      </c>
      <c r="BL13" s="36"/>
      <c r="BM13" s="24">
        <v>5744736</v>
      </c>
      <c r="BN13" s="24">
        <v>4934473</v>
      </c>
      <c r="BO13" s="81">
        <v>0</v>
      </c>
      <c r="BP13" s="36"/>
      <c r="BQ13" s="30" t="s">
        <v>70</v>
      </c>
      <c r="BR13" s="30">
        <v>3</v>
      </c>
      <c r="BS13" s="30">
        <v>0</v>
      </c>
      <c r="BT13" s="30">
        <v>3</v>
      </c>
      <c r="BU13" s="30" t="s">
        <v>70</v>
      </c>
      <c r="BV13" s="83">
        <v>4857549</v>
      </c>
      <c r="BW13" s="81">
        <v>8.3500000000000002E-4</v>
      </c>
      <c r="BX13" s="81">
        <v>2.9999999999999997E-4</v>
      </c>
      <c r="BY13" s="81">
        <v>2.6899999999999998E-4</v>
      </c>
      <c r="BZ13" s="81">
        <v>2.6700000000000004E-4</v>
      </c>
      <c r="CA13" s="81">
        <v>2.6700000000000004E-4</v>
      </c>
      <c r="CB13" s="36"/>
      <c r="CC13" s="30" t="s">
        <v>69</v>
      </c>
      <c r="CD13" s="30">
        <v>3</v>
      </c>
      <c r="CE13" s="30">
        <v>0</v>
      </c>
      <c r="CF13" s="30">
        <v>1</v>
      </c>
      <c r="CG13" s="30" t="s">
        <v>70</v>
      </c>
      <c r="CH13" s="24">
        <v>5701910</v>
      </c>
      <c r="CI13" s="24">
        <v>5264380</v>
      </c>
      <c r="CJ13" s="81">
        <v>0</v>
      </c>
      <c r="CK13" s="36"/>
      <c r="CL13" s="31" t="s">
        <v>69</v>
      </c>
      <c r="CM13" s="31">
        <v>3</v>
      </c>
      <c r="CN13" s="31">
        <v>3</v>
      </c>
      <c r="CO13" s="31">
        <v>0</v>
      </c>
      <c r="CP13" s="32">
        <v>5702263</v>
      </c>
      <c r="CQ13" s="36"/>
      <c r="CR13" s="28" t="s">
        <v>70</v>
      </c>
      <c r="CS13" s="28">
        <v>3</v>
      </c>
      <c r="CT13" s="28">
        <v>0</v>
      </c>
      <c r="CU13" s="28">
        <v>3</v>
      </c>
      <c r="CV13" s="29">
        <v>5932132</v>
      </c>
      <c r="CW13" s="29">
        <v>4807134</v>
      </c>
      <c r="CX13" s="88">
        <v>1.2621E-2</v>
      </c>
      <c r="CY13" s="88">
        <v>6.7979999999999994E-3</v>
      </c>
      <c r="CZ13" s="36"/>
      <c r="DA13" s="28" t="s">
        <v>69</v>
      </c>
      <c r="DB13" s="28">
        <v>3</v>
      </c>
      <c r="DC13" s="28">
        <v>0</v>
      </c>
      <c r="DD13" s="28">
        <v>0</v>
      </c>
      <c r="DE13" s="29">
        <v>5724060</v>
      </c>
      <c r="DF13" s="29">
        <v>5298548</v>
      </c>
      <c r="DG13" s="88">
        <v>1.0410999999999998E-2</v>
      </c>
      <c r="DH13" s="88">
        <v>6.0929999999999995E-3</v>
      </c>
    </row>
    <row r="14" spans="1:112" ht="17" customHeight="1" x14ac:dyDescent="0.2">
      <c r="A14" s="43" t="s">
        <v>11</v>
      </c>
      <c r="B14" s="41" t="s">
        <v>26</v>
      </c>
      <c r="C14" s="36"/>
      <c r="D14" s="53" t="s">
        <v>79</v>
      </c>
      <c r="E14" s="53" t="s">
        <v>84</v>
      </c>
      <c r="F14" s="53" t="s">
        <v>86</v>
      </c>
      <c r="G14" s="53" t="s">
        <v>115</v>
      </c>
      <c r="H14" s="36"/>
      <c r="I14" s="20">
        <v>35</v>
      </c>
      <c r="J14" s="20">
        <f t="shared" si="5"/>
        <v>1575</v>
      </c>
      <c r="K14" s="20">
        <v>36</v>
      </c>
      <c r="L14" s="20">
        <f t="shared" si="0"/>
        <v>1620</v>
      </c>
      <c r="M14" s="20">
        <v>45</v>
      </c>
      <c r="N14" s="20">
        <f>M14*24</f>
        <v>1080</v>
      </c>
      <c r="O14" s="20">
        <v>55</v>
      </c>
      <c r="P14" s="20">
        <v>7.5</v>
      </c>
      <c r="Q14" s="21">
        <f>P14*O14</f>
        <v>412.5</v>
      </c>
      <c r="R14" s="36"/>
      <c r="S14" s="22" t="s">
        <v>63</v>
      </c>
      <c r="T14" s="22" t="s">
        <v>141</v>
      </c>
      <c r="U14" s="22" t="s">
        <v>94</v>
      </c>
      <c r="V14" s="22">
        <v>125</v>
      </c>
      <c r="W14" s="23">
        <v>515.4</v>
      </c>
      <c r="X14" s="23">
        <v>83</v>
      </c>
      <c r="Y14" s="24">
        <v>348</v>
      </c>
      <c r="Z14" s="24">
        <v>745</v>
      </c>
      <c r="AA14" s="24">
        <v>657539500</v>
      </c>
      <c r="AB14" s="23">
        <f t="shared" si="1"/>
        <v>109.12227316501799</v>
      </c>
      <c r="AC14" s="36"/>
      <c r="AD14" s="25">
        <v>9</v>
      </c>
      <c r="AE14" s="25">
        <v>0</v>
      </c>
      <c r="AF14" s="25">
        <v>0</v>
      </c>
      <c r="AG14" s="85">
        <v>655184311</v>
      </c>
      <c r="AH14" s="85">
        <f t="shared" si="2"/>
        <v>2355189</v>
      </c>
      <c r="AI14" s="36"/>
      <c r="AJ14" s="26">
        <v>41063</v>
      </c>
      <c r="AK14" s="26">
        <v>529630596</v>
      </c>
      <c r="AL14" s="38"/>
      <c r="AM14" s="26">
        <v>39499</v>
      </c>
      <c r="AN14" s="26">
        <v>506568378</v>
      </c>
      <c r="AO14" s="26">
        <f>AN14/AM14</f>
        <v>12824.840578242487</v>
      </c>
      <c r="AP14" s="26">
        <v>21863</v>
      </c>
      <c r="AQ14" s="27">
        <f t="shared" si="3"/>
        <v>84.067790483881325</v>
      </c>
      <c r="AR14" s="38"/>
      <c r="AS14" s="26">
        <v>34596</v>
      </c>
      <c r="AT14" s="26">
        <v>500033939</v>
      </c>
      <c r="AU14" s="26">
        <f>AT14/AS14</f>
        <v>14453.518875014453</v>
      </c>
      <c r="AV14" s="27">
        <f t="shared" si="4"/>
        <v>82.983364624236174</v>
      </c>
      <c r="AW14" s="36"/>
      <c r="AX14" s="9">
        <v>285</v>
      </c>
      <c r="AY14" s="8">
        <v>5928341</v>
      </c>
      <c r="AZ14" s="8">
        <v>319758</v>
      </c>
      <c r="BA14" s="87">
        <v>9.9999999999999995E-7</v>
      </c>
      <c r="BB14" s="36"/>
      <c r="BC14" s="9">
        <v>113</v>
      </c>
      <c r="BD14" s="9">
        <v>244</v>
      </c>
      <c r="BE14" s="9">
        <v>336</v>
      </c>
      <c r="BF14" s="8">
        <v>0</v>
      </c>
      <c r="BG14" s="9">
        <v>0</v>
      </c>
      <c r="BH14" s="60">
        <v>5</v>
      </c>
      <c r="BI14" s="8">
        <v>5916894</v>
      </c>
      <c r="BJ14" s="8">
        <v>361802</v>
      </c>
      <c r="BK14" s="87">
        <v>0</v>
      </c>
      <c r="BL14" s="36"/>
      <c r="BM14" s="24">
        <v>6042117</v>
      </c>
      <c r="BN14" s="24">
        <v>5228952</v>
      </c>
      <c r="BO14" s="81">
        <v>0</v>
      </c>
      <c r="BP14" s="36"/>
      <c r="BQ14" s="30" t="s">
        <v>69</v>
      </c>
      <c r="BR14" s="30">
        <v>4</v>
      </c>
      <c r="BS14" s="30">
        <v>0</v>
      </c>
      <c r="BT14" s="30">
        <v>0</v>
      </c>
      <c r="BU14" s="30" t="s">
        <v>70</v>
      </c>
      <c r="BV14" s="83">
        <v>5306489</v>
      </c>
      <c r="BW14" s="81">
        <v>3.88E-4</v>
      </c>
      <c r="BX14" s="81">
        <v>3.7000000000000005E-5</v>
      </c>
      <c r="BY14" s="81">
        <v>3.1999999999999999E-5</v>
      </c>
      <c r="BZ14" s="81">
        <v>3.1999999999999999E-5</v>
      </c>
      <c r="CA14" s="81">
        <v>3.1999999999999999E-5</v>
      </c>
      <c r="CB14" s="36"/>
      <c r="CC14" s="30" t="s">
        <v>69</v>
      </c>
      <c r="CD14" s="30">
        <v>4</v>
      </c>
      <c r="CE14" s="30">
        <v>6</v>
      </c>
      <c r="CF14" s="30">
        <v>0</v>
      </c>
      <c r="CG14" s="30" t="s">
        <v>69</v>
      </c>
      <c r="CH14" s="24">
        <v>6025713</v>
      </c>
      <c r="CI14" s="24">
        <v>5228889</v>
      </c>
      <c r="CJ14" s="81">
        <v>0</v>
      </c>
      <c r="CK14" s="36"/>
      <c r="CL14" s="78" t="s">
        <v>69</v>
      </c>
      <c r="CM14" s="78">
        <v>4</v>
      </c>
      <c r="CN14" s="78">
        <v>6</v>
      </c>
      <c r="CO14" s="78">
        <v>0</v>
      </c>
      <c r="CP14" s="79">
        <v>6025713</v>
      </c>
      <c r="CQ14" s="36"/>
      <c r="CR14" s="28" t="s">
        <v>69</v>
      </c>
      <c r="CS14" s="28">
        <v>4</v>
      </c>
      <c r="CT14" s="28">
        <v>0</v>
      </c>
      <c r="CU14" s="28">
        <v>0</v>
      </c>
      <c r="CV14" s="29">
        <v>6239038</v>
      </c>
      <c r="CW14" s="29">
        <v>5256073</v>
      </c>
      <c r="CX14" s="88">
        <v>1.1916E-2</v>
      </c>
      <c r="CY14" s="88">
        <v>6.3460000000000009E-3</v>
      </c>
      <c r="CZ14" s="36"/>
      <c r="DA14" s="28" t="s">
        <v>70</v>
      </c>
      <c r="DB14" s="28">
        <v>4</v>
      </c>
      <c r="DC14" s="28">
        <v>3</v>
      </c>
      <c r="DD14" s="28">
        <v>3</v>
      </c>
      <c r="DE14" s="29">
        <v>6083424</v>
      </c>
      <c r="DF14" s="29">
        <v>5277423</v>
      </c>
      <c r="DG14" s="88">
        <v>1.0634999999999999E-2</v>
      </c>
      <c r="DH14" s="88">
        <v>6.058E-3</v>
      </c>
    </row>
    <row r="15" spans="1:112" s="5" customFormat="1" ht="9" customHeight="1" x14ac:dyDescent="0.2">
      <c r="A15" s="1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7"/>
      <c r="R15" s="46"/>
      <c r="S15" s="46"/>
      <c r="T15" s="46"/>
      <c r="U15" s="46"/>
      <c r="V15" s="46"/>
      <c r="W15" s="48"/>
      <c r="X15" s="48"/>
      <c r="Y15" s="44"/>
      <c r="Z15" s="44"/>
      <c r="AA15" s="44"/>
      <c r="AB15" s="48"/>
      <c r="AC15" s="46"/>
      <c r="AD15" s="46"/>
      <c r="AE15" s="46"/>
      <c r="AF15" s="46"/>
      <c r="AG15" s="44"/>
      <c r="AH15" s="46"/>
      <c r="AI15" s="46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5"/>
      <c r="AW15" s="46"/>
      <c r="AX15" s="46"/>
      <c r="AY15" s="44"/>
      <c r="AZ15" s="44"/>
      <c r="BA15" s="82"/>
      <c r="BB15" s="46"/>
      <c r="BC15" s="46"/>
      <c r="BD15" s="46"/>
      <c r="BE15" s="46"/>
      <c r="BF15" s="44"/>
      <c r="BG15" s="46"/>
      <c r="BH15" s="71"/>
      <c r="BI15" s="44"/>
      <c r="BJ15" s="44"/>
      <c r="BK15" s="82"/>
      <c r="BL15" s="46"/>
      <c r="BM15" s="44"/>
      <c r="BN15" s="44"/>
      <c r="BO15" s="82"/>
      <c r="BP15" s="46"/>
      <c r="BQ15" s="71"/>
      <c r="BR15" s="71"/>
      <c r="BS15" s="71"/>
      <c r="BT15" s="71"/>
      <c r="BU15" s="71"/>
      <c r="BV15" s="71"/>
      <c r="BW15" s="82"/>
      <c r="BX15" s="82"/>
      <c r="BY15" s="82"/>
      <c r="BZ15" s="82"/>
      <c r="CA15" s="82"/>
      <c r="CB15" s="46"/>
      <c r="CC15" s="71"/>
      <c r="CD15" s="71"/>
      <c r="CE15" s="71"/>
      <c r="CF15" s="71"/>
      <c r="CG15" s="71"/>
      <c r="CH15" s="44"/>
      <c r="CI15" s="44"/>
      <c r="CJ15" s="82"/>
      <c r="CK15" s="46"/>
      <c r="CL15" s="72"/>
      <c r="CM15" s="72"/>
      <c r="CN15" s="72"/>
      <c r="CO15" s="72"/>
      <c r="CP15" s="73"/>
      <c r="CQ15" s="46"/>
      <c r="CR15" s="71"/>
      <c r="CS15" s="71"/>
      <c r="CT15" s="71"/>
      <c r="CU15" s="71"/>
      <c r="CV15" s="44"/>
      <c r="CW15" s="44"/>
      <c r="CX15" s="82"/>
      <c r="CY15" s="82"/>
      <c r="CZ15" s="46"/>
      <c r="DA15" s="71"/>
      <c r="DB15" s="71"/>
      <c r="DC15" s="71"/>
      <c r="DD15" s="71"/>
      <c r="DE15" s="44"/>
      <c r="DF15" s="44"/>
      <c r="DG15" s="82"/>
      <c r="DH15" s="82"/>
    </row>
    <row r="16" spans="1:112" x14ac:dyDescent="0.2">
      <c r="A16" s="41"/>
      <c r="B16" s="80" t="s">
        <v>124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9"/>
      <c r="P16" s="5"/>
      <c r="R16" s="46"/>
      <c r="S16" s="46"/>
      <c r="T16" s="46"/>
      <c r="U16" s="46"/>
      <c r="V16" s="46"/>
      <c r="W16" s="48"/>
      <c r="X16" s="48"/>
      <c r="Y16" s="46"/>
      <c r="Z16" s="46"/>
      <c r="AA16" s="46"/>
      <c r="AB16" s="48"/>
      <c r="AC16" s="46"/>
      <c r="AD16" s="46"/>
      <c r="AE16" s="46"/>
      <c r="AF16" s="46"/>
      <c r="AJ16" s="61">
        <f>AVERAGE(AJ$3:AJ$14)</f>
        <v>43751.666666666664</v>
      </c>
      <c r="AK16" s="61">
        <f>AVERAGE(AK$3:AK$14)</f>
        <v>596875814.16666663</v>
      </c>
      <c r="AM16" s="61">
        <f>AVERAGE(AM$3:AM$14)</f>
        <v>42178.416666666664</v>
      </c>
      <c r="AN16" s="61">
        <f>AVERAGE(AN$3:AN$14)</f>
        <v>572260494.16666663</v>
      </c>
      <c r="AO16" s="61">
        <f>AN17/AM17</f>
        <v>13567.614419697278</v>
      </c>
      <c r="AP16" s="61">
        <v>22901</v>
      </c>
      <c r="AR16" s="44"/>
      <c r="AS16" s="61">
        <f>AVERAGE(AS$3:AS$14)</f>
        <v>26042.166666666668</v>
      </c>
      <c r="AT16" s="61">
        <f>AVERAGE(AT$3:AT$14)</f>
        <v>354528295.5</v>
      </c>
      <c r="AU16" s="61">
        <f>AT17/AS17</f>
        <v>13613.625165596821</v>
      </c>
      <c r="AV16" s="27">
        <f>AVERAGE(AV$3:AV$14)</f>
        <v>62.691592974465202</v>
      </c>
      <c r="AX16" s="63">
        <f>AVERAGE(AX$3:AX$14)</f>
        <v>379.08333333333331</v>
      </c>
      <c r="AY16" s="8">
        <f>AVERAGE(AY$3:AY$14)</f>
        <v>5648075.833333333</v>
      </c>
      <c r="AZ16" s="8">
        <f>AVERAGE(AZ$3:AZ$14)</f>
        <v>218479</v>
      </c>
      <c r="BA16" s="87">
        <f>AVERAGE(BA$3:BA$14)</f>
        <v>9.1666666666666664E-7</v>
      </c>
      <c r="BC16" s="63">
        <f t="shared" ref="BC16:BK16" si="12">AVERAGE(BC$3:BC$14)</f>
        <v>108.83333333333333</v>
      </c>
      <c r="BD16" s="63">
        <f t="shared" si="12"/>
        <v>191.83333333333334</v>
      </c>
      <c r="BE16" s="63">
        <f t="shared" si="12"/>
        <v>275.75</v>
      </c>
      <c r="BF16" s="64">
        <f>AVERAGE(BF$3:BF$14)</f>
        <v>1.25</v>
      </c>
      <c r="BG16" s="45"/>
      <c r="BH16" s="45"/>
      <c r="BI16" s="8">
        <f t="shared" si="12"/>
        <v>5576875.333333333</v>
      </c>
      <c r="BJ16" s="8">
        <f t="shared" si="12"/>
        <v>293647.83333333331</v>
      </c>
      <c r="BK16" s="87">
        <f t="shared" si="12"/>
        <v>0</v>
      </c>
      <c r="BL16" s="46"/>
      <c r="BM16" s="24">
        <f>AVERAGE(BM$3:BM$14)</f>
        <v>5739193.583333333</v>
      </c>
      <c r="BN16" s="24">
        <f>AVERAGE(BN$3:BN$14)</f>
        <v>4391534.416666667</v>
      </c>
      <c r="BO16" s="81">
        <f>AVERAGE(BO$3:BO$14)</f>
        <v>3.333333333333333E-7</v>
      </c>
      <c r="BP16" s="46"/>
      <c r="BQ16" s="5"/>
      <c r="BR16" s="48"/>
      <c r="BS16" s="48"/>
      <c r="BT16" s="48"/>
      <c r="BU16" s="5"/>
      <c r="BV16" s="24">
        <f t="shared" ref="BV16:CA16" si="13">AVERAGE(BV$3:BV$14)</f>
        <v>4831660.333333333</v>
      </c>
      <c r="BW16" s="81">
        <f t="shared" si="13"/>
        <v>4.2700000000000008E-4</v>
      </c>
      <c r="BX16" s="81">
        <f t="shared" si="13"/>
        <v>5.0666666666666667E-5</v>
      </c>
      <c r="BY16" s="81">
        <f t="shared" si="13"/>
        <v>3.9416666666666665E-5</v>
      </c>
      <c r="BZ16" s="81">
        <f t="shared" si="13"/>
        <v>3.875E-5</v>
      </c>
      <c r="CA16" s="81">
        <f t="shared" si="13"/>
        <v>3.875E-5</v>
      </c>
      <c r="CB16" s="46"/>
      <c r="CC16" s="5"/>
      <c r="CD16" s="48"/>
      <c r="CE16" s="46"/>
      <c r="CF16" s="46"/>
      <c r="CG16" s="5"/>
      <c r="CH16" s="24">
        <f>AVERAGE(CH$3:CH$14)</f>
        <v>5676529.416666667</v>
      </c>
      <c r="CI16" s="24">
        <f>AVERAGE(CI$3:CI$14)</f>
        <v>5334509.333333333</v>
      </c>
      <c r="CJ16" s="81">
        <f>AVERAGE(CJ$3:CJ$14)</f>
        <v>0</v>
      </c>
      <c r="CK16" s="46"/>
      <c r="CL16" s="5"/>
      <c r="CM16" s="7"/>
      <c r="CN16" s="7"/>
      <c r="CO16" s="46"/>
      <c r="CP16" s="32">
        <f>AVERAGE(CP$3:CP$14)</f>
        <v>5676689.916666667</v>
      </c>
      <c r="CQ16" s="46"/>
      <c r="CR16" s="5"/>
      <c r="CS16" s="45"/>
      <c r="CT16" s="45"/>
      <c r="CU16" s="45"/>
      <c r="CV16" s="29">
        <f t="shared" ref="CV16:CY16" si="14">AVERAGE(CV$3:CV$14)</f>
        <v>5735546.25</v>
      </c>
      <c r="CW16" s="29">
        <f t="shared" si="14"/>
        <v>4784355.833333333</v>
      </c>
      <c r="CX16" s="88">
        <f t="shared" si="14"/>
        <v>1.22185E-2</v>
      </c>
      <c r="CY16" s="88">
        <f t="shared" si="14"/>
        <v>6.6807500000000001E-3</v>
      </c>
      <c r="CZ16" s="46"/>
      <c r="DA16" s="5"/>
      <c r="DB16" s="5"/>
      <c r="DC16" s="5"/>
      <c r="DD16" s="45"/>
      <c r="DE16" s="29">
        <f>AVERAGE(DE$3:DE$14)</f>
        <v>5668105.583333333</v>
      </c>
      <c r="DF16" s="29">
        <f>AVERAGE(DF$3:DF$14)</f>
        <v>4965584.25</v>
      </c>
      <c r="DG16" s="88">
        <f>AVERAGE(DG$3:DG$14)</f>
        <v>1.0163749999999999E-2</v>
      </c>
      <c r="DH16" s="88">
        <f>AVERAGE(DH$3:DH$14)</f>
        <v>6.1638333333333328E-3</v>
      </c>
    </row>
    <row r="17" spans="1:112" x14ac:dyDescent="0.2">
      <c r="A17" s="41"/>
      <c r="B17" s="80" t="s">
        <v>125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8"/>
      <c r="X17" s="48"/>
      <c r="Y17" s="46"/>
      <c r="Z17" s="46"/>
      <c r="AA17" s="46"/>
      <c r="AB17" s="48"/>
      <c r="AC17" s="46"/>
      <c r="AD17" s="46"/>
      <c r="AE17" s="46"/>
      <c r="AF17" s="46"/>
      <c r="AG17" s="44"/>
      <c r="AH17" s="46"/>
      <c r="AI17" s="49"/>
      <c r="AJ17" s="26">
        <f>SUM(AJ3:AJ14)</f>
        <v>525020</v>
      </c>
      <c r="AK17" s="26">
        <f>SUM(AK3:AK14)</f>
        <v>7162509770</v>
      </c>
      <c r="AL17" s="38"/>
      <c r="AM17" s="26">
        <f>SUM(AM3:AM15)</f>
        <v>506141</v>
      </c>
      <c r="AN17" s="26">
        <f>SUM(AN3:AN15)</f>
        <v>6867125930</v>
      </c>
      <c r="AO17" s="44"/>
      <c r="AP17" s="44"/>
      <c r="AQ17" s="44"/>
      <c r="AR17" s="44"/>
      <c r="AS17" s="26">
        <f>SUM(AS3:AS15)</f>
        <v>312506</v>
      </c>
      <c r="AT17" s="26">
        <f>SUM(AT3:AT15)</f>
        <v>4254339546</v>
      </c>
      <c r="AU17" s="44"/>
      <c r="AV17" s="44"/>
      <c r="AX17" s="44"/>
      <c r="AY17" s="44"/>
      <c r="AZ17" s="44"/>
      <c r="BA17" s="44"/>
      <c r="BB17" s="5"/>
      <c r="BC17" s="46"/>
      <c r="BD17" s="44"/>
      <c r="BE17" s="44"/>
      <c r="BF17" s="46"/>
      <c r="BG17" s="8">
        <f>SUM(BG3:BG14)</f>
        <v>2</v>
      </c>
      <c r="BH17" s="9">
        <f>SUM(BH3:BH14)</f>
        <v>12</v>
      </c>
      <c r="BI17" s="44"/>
      <c r="BJ17" s="44"/>
      <c r="BK17" s="44"/>
      <c r="BL17" s="46"/>
      <c r="BM17" s="46"/>
      <c r="BN17" s="46"/>
      <c r="BO17" s="46"/>
      <c r="BP17" s="46"/>
      <c r="BQ17" s="22">
        <v>4</v>
      </c>
      <c r="BR17" s="22">
        <f>SUM(BR3:BR14)</f>
        <v>23</v>
      </c>
      <c r="BS17" s="22">
        <f>SUM(BS3:BS14)</f>
        <v>0</v>
      </c>
      <c r="BT17" s="22">
        <f>SUM(BT3:BT14)</f>
        <v>17</v>
      </c>
      <c r="BU17" s="22">
        <v>1</v>
      </c>
      <c r="BV17" s="46"/>
      <c r="BW17" s="46"/>
      <c r="BX17" s="46"/>
      <c r="BY17" s="46"/>
      <c r="BZ17" s="46"/>
      <c r="CA17" s="46"/>
      <c r="CB17" s="46"/>
      <c r="CC17" s="22">
        <v>12</v>
      </c>
      <c r="CD17" s="22">
        <f>SUM(CD3:CD14)</f>
        <v>28</v>
      </c>
      <c r="CE17" s="22">
        <f>SUM(CE3:CE14)</f>
        <v>18</v>
      </c>
      <c r="CF17" s="22">
        <f>SUM(CF3:CF14)</f>
        <v>6</v>
      </c>
      <c r="CG17" s="22">
        <v>7</v>
      </c>
      <c r="CH17" s="46"/>
      <c r="CI17" s="46"/>
      <c r="CJ17" s="46"/>
      <c r="CK17" s="46"/>
      <c r="CL17" s="41">
        <v>12</v>
      </c>
      <c r="CM17" s="41">
        <f>SUM(CM3:CM14)</f>
        <v>28</v>
      </c>
      <c r="CN17" s="41">
        <f>SUM(CN3:CN14)</f>
        <v>29</v>
      </c>
      <c r="CO17" s="41">
        <f>SUM(CO3:CO14)</f>
        <v>1</v>
      </c>
      <c r="CP17" s="46"/>
      <c r="CQ17" s="46"/>
      <c r="CR17" s="20">
        <v>4</v>
      </c>
      <c r="CS17" s="20">
        <f>SUM(CS3:CS14)</f>
        <v>23</v>
      </c>
      <c r="CT17" s="20">
        <f>SUM(CT3:CT14)</f>
        <v>0</v>
      </c>
      <c r="CU17" s="20">
        <f>SUM(CU3:CU14)</f>
        <v>17</v>
      </c>
      <c r="CV17" s="46"/>
      <c r="CW17" s="46"/>
      <c r="CX17" s="56"/>
      <c r="CY17" s="56"/>
      <c r="CZ17" s="46"/>
      <c r="DA17" s="65">
        <v>7</v>
      </c>
      <c r="DB17" s="20">
        <f>SUM(DB3:DB14)</f>
        <v>27</v>
      </c>
      <c r="DC17" s="20">
        <f>SUM(DC3:DC14)</f>
        <v>5</v>
      </c>
      <c r="DD17" s="20">
        <f>SUM(DD3:DD14)</f>
        <v>15</v>
      </c>
      <c r="DE17" s="46"/>
      <c r="DF17" s="46"/>
      <c r="DG17" s="56"/>
      <c r="DH17" s="56"/>
    </row>
    <row r="18" spans="1:112" x14ac:dyDescent="0.2">
      <c r="A18" s="41"/>
      <c r="B18" s="80" t="s">
        <v>136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9"/>
      <c r="P18" s="5"/>
      <c r="R18" s="46"/>
      <c r="S18" s="46"/>
      <c r="T18" s="46"/>
      <c r="U18" s="46"/>
      <c r="V18" s="46"/>
      <c r="W18" s="48"/>
      <c r="X18" s="48"/>
      <c r="Y18" s="46"/>
      <c r="Z18" s="46"/>
      <c r="AA18" s="46"/>
      <c r="AB18" s="48"/>
      <c r="AC18" s="46"/>
      <c r="AD18" s="46"/>
      <c r="AE18" s="46"/>
      <c r="AF18" s="46"/>
      <c r="AJ18" s="6"/>
      <c r="AK18" s="6"/>
      <c r="AP18" s="44"/>
      <c r="AQ18" s="44"/>
      <c r="AR18" s="44"/>
      <c r="AS18" s="44"/>
      <c r="AT18" s="44"/>
      <c r="AU18" s="44"/>
      <c r="AV18" s="44"/>
      <c r="AW18" s="5"/>
      <c r="AX18" s="45"/>
      <c r="AY18" s="44"/>
      <c r="AZ18" s="44"/>
      <c r="BA18" s="44"/>
      <c r="BB18" s="5"/>
      <c r="BC18" s="45"/>
      <c r="BD18" s="45"/>
      <c r="BE18" s="45"/>
      <c r="BF18" s="76"/>
      <c r="BG18" s="70">
        <f>BG17/$CM$17</f>
        <v>7.1428571428571425E-2</v>
      </c>
      <c r="BH18" s="70">
        <f>BH17/$CN$17</f>
        <v>0.41379310344827586</v>
      </c>
      <c r="BI18" s="44"/>
      <c r="BJ18" s="44"/>
      <c r="BK18" s="44"/>
      <c r="BL18" s="46"/>
      <c r="BM18" s="44"/>
      <c r="BN18" s="44"/>
      <c r="BO18" s="44"/>
      <c r="BP18" s="46"/>
      <c r="BQ18" s="67">
        <f>BQ17/$CL$17</f>
        <v>0.33333333333333331</v>
      </c>
      <c r="BR18" s="68">
        <f>BR17/$CM$17</f>
        <v>0.8214285714285714</v>
      </c>
      <c r="BS18" s="68">
        <f>BS17/$CN$17</f>
        <v>0</v>
      </c>
      <c r="BT18" s="48"/>
      <c r="BU18" s="68">
        <f>BU17/12</f>
        <v>8.3333333333333329E-2</v>
      </c>
      <c r="BV18" s="75"/>
      <c r="BW18" s="46"/>
      <c r="BX18" s="46"/>
      <c r="BY18" s="46"/>
      <c r="BZ18" s="46"/>
      <c r="CA18" s="46"/>
      <c r="CB18" s="46"/>
      <c r="CC18" s="67">
        <f>CC17/$CL$17</f>
        <v>1</v>
      </c>
      <c r="CD18" s="68">
        <f>CD17/$CM$17</f>
        <v>1</v>
      </c>
      <c r="CE18" s="68">
        <f>CE17/$CN$17</f>
        <v>0.62068965517241381</v>
      </c>
      <c r="CF18" s="46"/>
      <c r="CG18" s="68">
        <f>CG17/12</f>
        <v>0.58333333333333337</v>
      </c>
      <c r="CH18" s="44"/>
      <c r="CI18" s="44"/>
      <c r="CJ18" s="44"/>
      <c r="CK18" s="46"/>
      <c r="CL18" s="69">
        <f>CL17/12</f>
        <v>1</v>
      </c>
      <c r="CM18" s="69">
        <f>CM17/$CM$17</f>
        <v>1</v>
      </c>
      <c r="CN18" s="69">
        <f>CN17/$CN$17</f>
        <v>1</v>
      </c>
      <c r="CO18" s="46"/>
      <c r="CP18" s="44"/>
      <c r="CQ18" s="46"/>
      <c r="CR18" s="66">
        <f>CR17/$CL$17</f>
        <v>0.33333333333333331</v>
      </c>
      <c r="CS18" s="66">
        <f>CS17/$CM$17</f>
        <v>0.8214285714285714</v>
      </c>
      <c r="CT18" s="66">
        <f>CT17/$CN$17</f>
        <v>0</v>
      </c>
      <c r="CU18" s="45"/>
      <c r="CV18" s="44"/>
      <c r="CW18" s="44"/>
      <c r="CX18" s="56"/>
      <c r="CY18" s="56"/>
      <c r="CZ18" s="46"/>
      <c r="DA18" s="66">
        <f>DA17/$CL$17</f>
        <v>0.58333333333333337</v>
      </c>
      <c r="DB18" s="66">
        <f>DB17/$CM$17</f>
        <v>0.9642857142857143</v>
      </c>
      <c r="DC18" s="66">
        <f>DC17/$CN$17</f>
        <v>0.17241379310344829</v>
      </c>
      <c r="DD18" s="45"/>
      <c r="DE18" s="44"/>
      <c r="DF18" s="44"/>
      <c r="DG18" s="56"/>
      <c r="DH18" s="56"/>
    </row>
    <row r="19" spans="1:112" s="5" customFormat="1" x14ac:dyDescent="0.2">
      <c r="A19" s="46"/>
      <c r="B19" s="49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9"/>
      <c r="R19" s="46"/>
      <c r="S19" s="46"/>
      <c r="T19" s="46"/>
      <c r="U19" s="46"/>
      <c r="V19" s="46"/>
      <c r="W19" s="48"/>
      <c r="X19" s="48"/>
      <c r="Y19" s="46"/>
      <c r="Z19" s="46"/>
      <c r="AA19" s="46"/>
      <c r="AB19" s="48"/>
      <c r="AC19" s="46"/>
      <c r="AD19" s="46"/>
      <c r="AE19" s="46"/>
      <c r="AF19" s="46"/>
      <c r="AG19" s="6"/>
      <c r="AJ19" s="6"/>
      <c r="AK19" s="6"/>
      <c r="AL19" s="6"/>
      <c r="AM19" s="6"/>
      <c r="AN19" s="6"/>
      <c r="AO19" s="6"/>
      <c r="AP19" s="44"/>
      <c r="AQ19" s="44"/>
      <c r="AR19" s="44"/>
      <c r="AS19" s="44"/>
      <c r="AT19" s="44"/>
      <c r="AU19" s="44"/>
      <c r="AV19" s="44"/>
      <c r="AX19" s="45"/>
      <c r="AY19" s="44"/>
      <c r="AZ19" s="44"/>
      <c r="BA19" s="44"/>
      <c r="BC19" s="45"/>
      <c r="BD19" s="45"/>
      <c r="BE19" s="45"/>
      <c r="BF19" s="76"/>
      <c r="BG19" s="75"/>
      <c r="BH19" s="75"/>
      <c r="BI19" s="44"/>
      <c r="BJ19" s="44"/>
      <c r="BK19" s="44"/>
      <c r="BL19" s="46"/>
      <c r="BM19" s="44"/>
      <c r="BN19" s="44"/>
      <c r="BO19" s="44"/>
      <c r="BP19" s="46"/>
      <c r="BQ19" s="77"/>
      <c r="BR19" s="75"/>
      <c r="BS19" s="75"/>
      <c r="BT19" s="48"/>
      <c r="BU19" s="75"/>
      <c r="BV19" s="75"/>
      <c r="BW19" s="46"/>
      <c r="BX19" s="46"/>
      <c r="BY19" s="46"/>
      <c r="BZ19" s="46"/>
      <c r="CA19" s="46"/>
      <c r="CB19" s="46"/>
      <c r="CC19" s="77"/>
      <c r="CD19" s="75"/>
      <c r="CE19" s="75"/>
      <c r="CF19" s="46"/>
      <c r="CG19" s="75"/>
      <c r="CH19" s="44"/>
      <c r="CI19" s="44"/>
      <c r="CJ19" s="44"/>
      <c r="CK19" s="46"/>
      <c r="CL19" s="77"/>
      <c r="CM19" s="77"/>
      <c r="CN19" s="77"/>
      <c r="CO19" s="46"/>
      <c r="CP19" s="44"/>
      <c r="CQ19" s="46"/>
      <c r="CR19" s="75"/>
      <c r="CS19" s="75"/>
      <c r="CT19" s="75"/>
      <c r="CU19" s="45"/>
      <c r="CV19" s="44"/>
      <c r="CW19" s="44"/>
      <c r="CX19" s="56"/>
      <c r="CY19" s="56"/>
      <c r="CZ19" s="46"/>
      <c r="DA19" s="75"/>
      <c r="DB19" s="75"/>
      <c r="DC19" s="75"/>
      <c r="DD19" s="45"/>
      <c r="DE19" s="44"/>
      <c r="DF19" s="44"/>
      <c r="DG19" s="56"/>
      <c r="DH19" s="56"/>
    </row>
    <row r="20" spans="1:112" s="5" customFormat="1" ht="48" x14ac:dyDescent="0.2">
      <c r="L20" s="50" t="s">
        <v>75</v>
      </c>
      <c r="M20" s="50" t="s">
        <v>76</v>
      </c>
      <c r="N20" s="10" t="s">
        <v>33</v>
      </c>
      <c r="O20" s="10" t="s">
        <v>32</v>
      </c>
      <c r="P20" s="10" t="s">
        <v>34</v>
      </c>
      <c r="Q20" s="10" t="s">
        <v>35</v>
      </c>
      <c r="W20" s="7"/>
      <c r="X20" s="7"/>
      <c r="AB20" s="7"/>
      <c r="AG20" s="6"/>
      <c r="AJ20" s="74" t="s">
        <v>137</v>
      </c>
      <c r="AK20" s="74" t="s">
        <v>138</v>
      </c>
      <c r="AL20" s="6"/>
      <c r="AM20" s="74" t="s">
        <v>137</v>
      </c>
      <c r="AN20" s="74" t="s">
        <v>138</v>
      </c>
      <c r="AO20" s="86"/>
      <c r="AP20" s="6"/>
      <c r="AQ20" s="6"/>
      <c r="AR20" s="6"/>
      <c r="AS20" s="6"/>
      <c r="AT20" s="6"/>
      <c r="AU20" s="6"/>
      <c r="AV20" s="6"/>
      <c r="AX20" s="6"/>
      <c r="AY20" s="6"/>
      <c r="AZ20" s="6"/>
      <c r="BA20" s="6"/>
      <c r="BD20" s="6"/>
      <c r="BE20" s="6"/>
      <c r="BF20" s="6"/>
      <c r="BG20" s="6"/>
      <c r="BI20" s="6"/>
      <c r="BJ20" s="6"/>
      <c r="BK20" s="6"/>
      <c r="CX20" s="57"/>
      <c r="CY20" s="57"/>
      <c r="DG20" s="57"/>
      <c r="DH20" s="57"/>
    </row>
    <row r="21" spans="1:112" x14ac:dyDescent="0.2">
      <c r="L21" s="62">
        <f>SUM(P3:P14)</f>
        <v>58.1</v>
      </c>
      <c r="M21" s="21">
        <f>SUM(Q3:Q14)*(50/58)</f>
        <v>4267.8448275862074</v>
      </c>
      <c r="N21" s="20">
        <v>87</v>
      </c>
      <c r="O21" s="20">
        <f>N21*50</f>
        <v>4350</v>
      </c>
      <c r="P21" s="20">
        <v>161</v>
      </c>
      <c r="Q21" s="20">
        <f>P21*15</f>
        <v>2415</v>
      </c>
      <c r="AG21" s="44"/>
      <c r="AH21" s="46"/>
      <c r="AI21" s="49"/>
      <c r="AJ21" s="26">
        <v>312393</v>
      </c>
      <c r="AK21" s="26">
        <v>3314179384</v>
      </c>
      <c r="AM21" s="26">
        <f>AJ24-AM17</f>
        <v>331272</v>
      </c>
      <c r="AN21" s="26">
        <f>AK24-AN17</f>
        <v>3609563224</v>
      </c>
      <c r="AO21" s="44"/>
    </row>
    <row r="22" spans="1:112" x14ac:dyDescent="0.2">
      <c r="AI22" s="5"/>
    </row>
    <row r="23" spans="1:112" ht="48" x14ac:dyDescent="0.2">
      <c r="AJ23" s="74" t="s">
        <v>139</v>
      </c>
      <c r="AK23" s="74" t="s">
        <v>140</v>
      </c>
    </row>
    <row r="24" spans="1:112" x14ac:dyDescent="0.2">
      <c r="AJ24" s="26">
        <f>SUM(AJ3:AJ14) + AJ21</f>
        <v>837413</v>
      </c>
      <c r="AK24" s="26">
        <f>SUM(AK3:AK14) + AK21</f>
        <v>10476689154</v>
      </c>
    </row>
  </sheetData>
  <mergeCells count="15">
    <mergeCell ref="DA1:DH1"/>
    <mergeCell ref="CR1:CY1"/>
    <mergeCell ref="AM1:AQ1"/>
    <mergeCell ref="AX1:BA1"/>
    <mergeCell ref="AD1:AH1"/>
    <mergeCell ref="S1:AB1"/>
    <mergeCell ref="D1:G1"/>
    <mergeCell ref="CL1:CP1"/>
    <mergeCell ref="CC1:CJ1"/>
    <mergeCell ref="I1:Q1"/>
    <mergeCell ref="BC1:BK1"/>
    <mergeCell ref="AJ1:AK1"/>
    <mergeCell ref="AS1:AV1"/>
    <mergeCell ref="BM1:BO1"/>
    <mergeCell ref="BQ1:CA1"/>
  </mergeCells>
  <pageMargins left="0.75" right="0.75" top="1" bottom="1" header="0.5" footer="0.5"/>
  <pageSetup paperSize="9" orientation="portrait" horizontalDpi="4294967292" verticalDpi="4294967292"/>
  <ignoredErrors>
    <ignoredError sqref="AU16 AO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Judd</dc:creator>
  <cp:lastModifiedBy>Microsoft Office User</cp:lastModifiedBy>
  <dcterms:created xsi:type="dcterms:W3CDTF">2017-04-21T04:33:10Z</dcterms:created>
  <dcterms:modified xsi:type="dcterms:W3CDTF">2017-07-06T01:37:19Z</dcterms:modified>
</cp:coreProperties>
</file>