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nowakow\Desktop\"/>
    </mc:Choice>
  </mc:AlternateContent>
  <xr:revisionPtr revIDLastSave="0" documentId="13_ncr:1_{282BDE32-2AA7-4B1C-AE7B-22BDF801ECED}" xr6:coauthVersionLast="36" xr6:coauthVersionMax="36" xr10:uidLastSave="{00000000-0000-0000-0000-000000000000}"/>
  <bookViews>
    <workbookView xWindow="0" yWindow="0" windowWidth="14550" windowHeight="11415" activeTab="1" xr2:uid="{82B21A4B-CEC6-4812-A365-675B49A19042}"/>
  </bookViews>
  <sheets>
    <sheet name="References" sheetId="16" r:id="rId1"/>
    <sheet name="ML" sheetId="4" r:id="rId2"/>
    <sheet name="Force" sheetId="5" r:id="rId3"/>
    <sheet name="Sarcomere Smith" sheetId="15" r:id="rId4"/>
    <sheet name="Sarcomere" sheetId="3" r:id="rId5"/>
    <sheet name="Charles19" sheetId="8" r:id="rId6"/>
    <sheet name="CharlesM" sheetId="13" r:id="rId7"/>
    <sheet name="CharlesF" sheetId="14" r:id="rId8"/>
    <sheet name="Charles19groups" sheetId="11" r:id="rId9"/>
    <sheet name="Charles19general" sheetId="10" r:id="rId10"/>
    <sheet name="Johnson73" sheetId="6" r:id="rId11"/>
    <sheet name="Teigen2020" sheetId="7" r:id="rId12"/>
    <sheet name="OpenSim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5" l="1"/>
  <c r="H52" i="15"/>
  <c r="H51" i="15"/>
  <c r="H50" i="15"/>
  <c r="H49" i="15"/>
  <c r="H48" i="15"/>
  <c r="H47" i="15"/>
  <c r="G52" i="15"/>
  <c r="G51" i="15"/>
  <c r="G50" i="15"/>
  <c r="G49" i="15"/>
  <c r="G48" i="15"/>
  <c r="G47" i="15"/>
  <c r="E53" i="15"/>
  <c r="E52" i="15"/>
  <c r="E51" i="15"/>
  <c r="E50" i="15"/>
  <c r="E49" i="15"/>
  <c r="E48" i="15"/>
  <c r="E47" i="15"/>
  <c r="D53" i="15"/>
  <c r="D52" i="15"/>
  <c r="D51" i="15"/>
  <c r="D50" i="15"/>
  <c r="D49" i="15"/>
  <c r="D48" i="15"/>
  <c r="C53" i="15"/>
  <c r="C52" i="15"/>
  <c r="C51" i="15"/>
  <c r="C50" i="15"/>
  <c r="C49" i="15"/>
  <c r="C48" i="15"/>
  <c r="F53" i="15"/>
  <c r="F52" i="15"/>
  <c r="F51" i="15"/>
  <c r="F50" i="15"/>
  <c r="F49" i="15"/>
  <c r="F48" i="15"/>
  <c r="F47" i="15"/>
  <c r="C73" i="15" l="1"/>
  <c r="D73" i="15"/>
  <c r="E73" i="15"/>
  <c r="F73" i="15"/>
  <c r="G73" i="15"/>
  <c r="H73" i="15"/>
  <c r="C74" i="15"/>
  <c r="D74" i="15"/>
  <c r="E74" i="15"/>
  <c r="F74" i="15"/>
  <c r="G74" i="15"/>
  <c r="H74" i="15"/>
  <c r="C75" i="15"/>
  <c r="D75" i="15"/>
  <c r="E75" i="15"/>
  <c r="F75" i="15"/>
  <c r="G75" i="15"/>
  <c r="H75" i="15"/>
  <c r="C76" i="15"/>
  <c r="D76" i="15"/>
  <c r="E76" i="15"/>
  <c r="F76" i="15"/>
  <c r="G76" i="15"/>
  <c r="H76" i="15"/>
  <c r="C84" i="15"/>
  <c r="D84" i="15"/>
  <c r="E84" i="15"/>
  <c r="F84" i="15"/>
  <c r="G84" i="15"/>
  <c r="H84" i="15"/>
  <c r="C59" i="15"/>
  <c r="D59" i="15"/>
  <c r="E59" i="15"/>
  <c r="F59" i="15"/>
  <c r="G59" i="15"/>
  <c r="H59" i="15"/>
  <c r="C60" i="15"/>
  <c r="D60" i="15"/>
  <c r="E60" i="15"/>
  <c r="F60" i="15"/>
  <c r="G60" i="15"/>
  <c r="H60" i="15"/>
  <c r="C61" i="15"/>
  <c r="D61" i="15"/>
  <c r="E61" i="15"/>
  <c r="F61" i="15"/>
  <c r="G61" i="15"/>
  <c r="H61" i="15"/>
  <c r="C62" i="15"/>
  <c r="D62" i="15"/>
  <c r="E62" i="15"/>
  <c r="F62" i="15"/>
  <c r="G62" i="15"/>
  <c r="H62" i="15"/>
  <c r="C70" i="15"/>
  <c r="D70" i="15"/>
  <c r="E70" i="15"/>
  <c r="F70" i="15"/>
  <c r="G70" i="15"/>
  <c r="H70" i="15"/>
  <c r="H77" i="15"/>
  <c r="G77" i="15"/>
  <c r="F77" i="15"/>
  <c r="E77" i="15"/>
  <c r="D77" i="15"/>
  <c r="C77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H63" i="15"/>
  <c r="G63" i="15"/>
  <c r="F63" i="15"/>
  <c r="E63" i="15"/>
  <c r="D63" i="15"/>
  <c r="C63" i="15"/>
  <c r="H83" i="15"/>
  <c r="G83" i="15"/>
  <c r="F83" i="15"/>
  <c r="E83" i="15"/>
  <c r="D83" i="15"/>
  <c r="C83" i="15"/>
  <c r="H82" i="15"/>
  <c r="G82" i="15"/>
  <c r="F82" i="15"/>
  <c r="E82" i="15"/>
  <c r="D82" i="15"/>
  <c r="C82" i="15"/>
  <c r="H81" i="15"/>
  <c r="G81" i="15"/>
  <c r="F81" i="15"/>
  <c r="E81" i="15"/>
  <c r="D81" i="15"/>
  <c r="C81" i="15"/>
  <c r="H80" i="15"/>
  <c r="G80" i="15"/>
  <c r="F80" i="15"/>
  <c r="E80" i="15"/>
  <c r="D80" i="15"/>
  <c r="C80" i="15"/>
  <c r="H79" i="15"/>
  <c r="G79" i="15"/>
  <c r="F79" i="15"/>
  <c r="E79" i="15"/>
  <c r="D79" i="15"/>
  <c r="C79" i="15"/>
  <c r="H78" i="15"/>
  <c r="G78" i="15"/>
  <c r="F78" i="15"/>
  <c r="E78" i="15"/>
  <c r="D78" i="15"/>
  <c r="C78" i="15"/>
  <c r="D47" i="15"/>
  <c r="C47" i="15"/>
  <c r="C39" i="15"/>
  <c r="G53" i="15"/>
  <c r="C40" i="15"/>
  <c r="D40" i="15"/>
  <c r="E40" i="15"/>
  <c r="F40" i="15"/>
  <c r="G40" i="15"/>
  <c r="H40" i="15"/>
  <c r="C41" i="15"/>
  <c r="D41" i="15"/>
  <c r="E41" i="15"/>
  <c r="F41" i="15"/>
  <c r="G41" i="15"/>
  <c r="H41" i="15"/>
  <c r="C42" i="15"/>
  <c r="D42" i="15"/>
  <c r="E42" i="15"/>
  <c r="F42" i="15"/>
  <c r="G42" i="15"/>
  <c r="H42" i="15"/>
  <c r="C43" i="15"/>
  <c r="D43" i="15"/>
  <c r="E43" i="15"/>
  <c r="F43" i="15"/>
  <c r="G43" i="15"/>
  <c r="H43" i="15"/>
  <c r="C44" i="15"/>
  <c r="D44" i="15"/>
  <c r="E44" i="15"/>
  <c r="F44" i="15"/>
  <c r="G44" i="15"/>
  <c r="H44" i="15"/>
  <c r="C45" i="15"/>
  <c r="D45" i="15"/>
  <c r="E45" i="15"/>
  <c r="F45" i="15"/>
  <c r="G45" i="15"/>
  <c r="H45" i="15"/>
  <c r="H39" i="15"/>
  <c r="G39" i="15"/>
  <c r="F39" i="15"/>
  <c r="E39" i="15"/>
  <c r="D39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C34" i="15"/>
  <c r="D34" i="15"/>
  <c r="E34" i="15"/>
  <c r="F34" i="15"/>
  <c r="G34" i="15"/>
  <c r="H34" i="15"/>
  <c r="H28" i="15"/>
  <c r="G28" i="15"/>
  <c r="F28" i="15"/>
  <c r="E28" i="15"/>
  <c r="D28" i="15"/>
  <c r="C28" i="15"/>
  <c r="H21" i="15"/>
  <c r="H22" i="15"/>
  <c r="H23" i="15"/>
  <c r="H24" i="15"/>
  <c r="H25" i="15"/>
  <c r="H26" i="15"/>
  <c r="G21" i="15"/>
  <c r="G22" i="15"/>
  <c r="G23" i="15"/>
  <c r="G24" i="15"/>
  <c r="G25" i="15"/>
  <c r="G26" i="15"/>
  <c r="H20" i="15"/>
  <c r="F20" i="15"/>
  <c r="G20" i="15"/>
  <c r="E20" i="15"/>
  <c r="F21" i="15"/>
  <c r="F22" i="15"/>
  <c r="F23" i="15"/>
  <c r="F24" i="15"/>
  <c r="F25" i="15"/>
  <c r="F26" i="15"/>
  <c r="D20" i="15"/>
  <c r="E21" i="15"/>
  <c r="E22" i="15"/>
  <c r="E23" i="15"/>
  <c r="E24" i="15"/>
  <c r="E25" i="15"/>
  <c r="E26" i="15"/>
  <c r="C20" i="15"/>
  <c r="D21" i="15"/>
  <c r="D22" i="15"/>
  <c r="D23" i="15"/>
  <c r="D24" i="15"/>
  <c r="D25" i="15"/>
  <c r="D26" i="15"/>
  <c r="C21" i="15"/>
  <c r="C22" i="15"/>
  <c r="C23" i="15"/>
  <c r="C24" i="15"/>
  <c r="C25" i="15"/>
  <c r="C26" i="15"/>
  <c r="M5" i="3"/>
  <c r="M6" i="3"/>
  <c r="M7" i="3"/>
  <c r="M8" i="3"/>
  <c r="M9" i="3"/>
  <c r="M10" i="3"/>
  <c r="M11" i="3"/>
  <c r="M12" i="3"/>
  <c r="M13" i="3"/>
  <c r="M4" i="3"/>
  <c r="L5" i="5"/>
  <c r="L6" i="5"/>
  <c r="L7" i="5"/>
  <c r="L8" i="5"/>
  <c r="L9" i="5"/>
  <c r="L10" i="5"/>
  <c r="L11" i="5"/>
  <c r="L13" i="5"/>
  <c r="L14" i="5"/>
  <c r="L15" i="5"/>
  <c r="L16" i="5"/>
  <c r="L17" i="5"/>
  <c r="L18" i="5"/>
  <c r="L20" i="5"/>
  <c r="L21" i="5"/>
  <c r="L22" i="5"/>
  <c r="L24" i="5"/>
  <c r="L25" i="5"/>
  <c r="L28" i="5"/>
  <c r="L32" i="5"/>
  <c r="L38" i="5"/>
  <c r="L39" i="5"/>
  <c r="L40" i="5"/>
  <c r="L41" i="5"/>
  <c r="L46" i="5"/>
  <c r="L47" i="5"/>
  <c r="L49" i="5"/>
  <c r="L50" i="5"/>
  <c r="L51" i="5"/>
  <c r="L52" i="5"/>
  <c r="L4" i="5"/>
  <c r="K5" i="5"/>
  <c r="K6" i="5"/>
  <c r="K9" i="5"/>
  <c r="K12" i="5"/>
  <c r="K19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42" i="5"/>
  <c r="K43" i="5"/>
  <c r="K44" i="5"/>
  <c r="K45" i="5"/>
  <c r="K48" i="5"/>
  <c r="K53" i="5"/>
  <c r="K4" i="5"/>
  <c r="L1" i="5"/>
  <c r="K1" i="5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6" i="6"/>
  <c r="J3" i="6"/>
  <c r="I62" i="13" l="1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H7" i="4" l="1"/>
  <c r="H8" i="4"/>
  <c r="H9" i="4"/>
  <c r="H10" i="4"/>
  <c r="H11" i="4"/>
  <c r="H13" i="4"/>
  <c r="H14" i="4"/>
  <c r="H16" i="4"/>
  <c r="H17" i="4"/>
  <c r="H18" i="4"/>
  <c r="H19" i="4"/>
  <c r="H20" i="4"/>
  <c r="H21" i="4"/>
  <c r="H22" i="4"/>
  <c r="H24" i="4"/>
  <c r="H25" i="4"/>
  <c r="H26" i="4"/>
  <c r="H6" i="4"/>
  <c r="F26" i="4"/>
  <c r="F25" i="4"/>
  <c r="F22" i="4"/>
  <c r="F21" i="4"/>
  <c r="F17" i="4"/>
  <c r="F13" i="4"/>
  <c r="F6" i="4"/>
  <c r="G25" i="4"/>
  <c r="G26" i="4"/>
  <c r="G21" i="4"/>
  <c r="G22" i="4"/>
  <c r="G17" i="4"/>
  <c r="G13" i="4"/>
  <c r="G6" i="4"/>
  <c r="I46" i="8"/>
  <c r="I45" i="8"/>
  <c r="I44" i="8"/>
  <c r="I4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3" i="8"/>
  <c r="L6" i="3" l="1"/>
  <c r="L5" i="3"/>
  <c r="L4" i="3"/>
  <c r="E20" i="4" l="1"/>
  <c r="E19" i="4"/>
  <c r="E11" i="4"/>
  <c r="E10" i="4"/>
  <c r="E7" i="4"/>
</calcChain>
</file>

<file path=xl/sharedStrings.xml><?xml version="1.0" encoding="utf-8"?>
<sst xmlns="http://schemas.openxmlformats.org/spreadsheetml/2006/main" count="1808" uniqueCount="628">
  <si>
    <t>https://www.ncbi.nlm.nih.gov/pmc/articles/PMC3130447/</t>
  </si>
  <si>
    <t>https://reader.elsevier.com/reader/sd/pii/002192909090373B?token=C722D6F4F9007F40B28ADDEBD83BB7A2BC476EAADD23EFC690E490C620925964314335E49383823E832E3A318130E34B&amp;originRegion=eu-west-1&amp;originCreation=20230113150930</t>
  </si>
  <si>
    <t>young + optimal fiber length in cm</t>
  </si>
  <si>
    <t>Age</t>
  </si>
  <si>
    <t>Optimal fiber length</t>
  </si>
  <si>
    <t>Muscle length</t>
  </si>
  <si>
    <t>Mean fiber length</t>
  </si>
  <si>
    <t>Rectus femoris</t>
  </si>
  <si>
    <t>Vastus lateralis</t>
  </si>
  <si>
    <t>Vastus medialis</t>
  </si>
  <si>
    <t>Vastus intermedius</t>
  </si>
  <si>
    <t>Lateral gastrocnemius</t>
  </si>
  <si>
    <t>Soleus</t>
  </si>
  <si>
    <t>Gracilis</t>
  </si>
  <si>
    <t>Tibialis anterior</t>
  </si>
  <si>
    <t>Semimembranosus</t>
  </si>
  <si>
    <t>Semitendinosus</t>
  </si>
  <si>
    <t>peroneus brevis</t>
  </si>
  <si>
    <t>adductor longus</t>
  </si>
  <si>
    <t>gluteus maximus</t>
  </si>
  <si>
    <t>sartorius</t>
  </si>
  <si>
    <t>tibialis posterior</t>
  </si>
  <si>
    <t>https://pubmed.ncbi.nlm.nih.gov/123895/ and https://www.researchgate.net/publication/6771520_Adaptive_potential_of_human_biceps_femoris_muscle_demonstrated_by_histochemical_immunohistochemical_and_mechanomyographical_methods</t>
  </si>
  <si>
    <t>https://dergipark.org.tr/en/download/article-file/2571003</t>
  </si>
  <si>
    <t>gluteus medius</t>
  </si>
  <si>
    <t>gluteus minimus</t>
  </si>
  <si>
    <t>hip external rotators</t>
  </si>
  <si>
    <t>hamstrings</t>
  </si>
  <si>
    <t>vasti</t>
  </si>
  <si>
    <t>gastronemius</t>
  </si>
  <si>
    <t>other plantar flexors</t>
  </si>
  <si>
    <t>Fmax(N)</t>
  </si>
  <si>
    <t>LCEopt(m)</t>
  </si>
  <si>
    <t>Ltensonslack(m)</t>
  </si>
  <si>
    <t>vastus medialis</t>
  </si>
  <si>
    <t>vastus lateralis</t>
  </si>
  <si>
    <t>vastus intermedius</t>
  </si>
  <si>
    <t>rectus femoris</t>
  </si>
  <si>
    <t>semitendinosus</t>
  </si>
  <si>
    <t>semimembranosis</t>
  </si>
  <si>
    <t>biceps femoris</t>
  </si>
  <si>
    <t>tibialis anterior</t>
  </si>
  <si>
    <t>gastrocnemius</t>
  </si>
  <si>
    <t>soleus</t>
  </si>
  <si>
    <t>length of fibers (mm)</t>
  </si>
  <si>
    <t>sarcomere length anatomical position (micrometers)</t>
  </si>
  <si>
    <t>Cutts 1987 sarcomere lengths in human lower limb</t>
  </si>
  <si>
    <t>means from Wickiewicz 1983</t>
  </si>
  <si>
    <t>length of contractile portion of muscle (mm)</t>
  </si>
  <si>
    <t>sarcomere shortest position (micrometers)</t>
  </si>
  <si>
    <t>sarcomere longest position (micrometers)</t>
  </si>
  <si>
    <t>Pennation angle (degrees)</t>
  </si>
  <si>
    <t>Theoretical maximum</t>
  </si>
  <si>
    <t>Theoretical minimum</t>
  </si>
  <si>
    <t>Anatomical position</t>
  </si>
  <si>
    <t xml:space="preserve">https://www.semanticscholar.org/paper/Histochemical-correlates-of-hamstring-injuries-Garrett-Califf/9cdd243b162cde2e0117f5568b34580ce3bca6bf </t>
  </si>
  <si>
    <t>C_fast</t>
  </si>
  <si>
    <t>cVmax</t>
  </si>
  <si>
    <t>N_a</t>
  </si>
  <si>
    <t>gastrocnemius medialis</t>
  </si>
  <si>
    <t>gastrocnemius lateralis</t>
  </si>
  <si>
    <t>flexor hallucis longus</t>
  </si>
  <si>
    <t>flexor digitorum longus</t>
  </si>
  <si>
    <t>extensor hallucis longus</t>
  </si>
  <si>
    <t>peroneus longus</t>
  </si>
  <si>
    <t>peroneus tertius</t>
  </si>
  <si>
    <t>biceps femoris LH</t>
  </si>
  <si>
    <t>biceps femoris SH</t>
  </si>
  <si>
    <t>semimembranosus</t>
  </si>
  <si>
    <t>piriformis</t>
  </si>
  <si>
    <t>pectineus</t>
  </si>
  <si>
    <t>obturator internus</t>
  </si>
  <si>
    <t>obturator externus</t>
  </si>
  <si>
    <t>gracilis</t>
  </si>
  <si>
    <t>adductor brevis 1</t>
  </si>
  <si>
    <t>adductor brevis 2</t>
  </si>
  <si>
    <t>adductor magnus 1</t>
  </si>
  <si>
    <t>adductor magnus 2</t>
  </si>
  <si>
    <t>adductor magnus 3</t>
  </si>
  <si>
    <t>gluteus medius 1</t>
  </si>
  <si>
    <t>gluteus medius 2</t>
  </si>
  <si>
    <t>gluteus medius 3</t>
  </si>
  <si>
    <t>gluteus minimus 1</t>
  </si>
  <si>
    <t>gluteus minimus 2</t>
  </si>
  <si>
    <t>tensor fasciae latae</t>
  </si>
  <si>
    <t>gluteus minimus 3</t>
  </si>
  <si>
    <t>extensor digitorum longus</t>
  </si>
  <si>
    <t>gluteus maximus 1</t>
  </si>
  <si>
    <t>gluteus maximus 2</t>
  </si>
  <si>
    <t>gluteus maximus 3</t>
  </si>
  <si>
    <t>Type1%</t>
  </si>
  <si>
    <t>Type2%</t>
  </si>
  <si>
    <t>prokopow</t>
  </si>
  <si>
    <t>soni et al</t>
  </si>
  <si>
    <t>Soni</t>
  </si>
  <si>
    <t>adductor magnus</t>
  </si>
  <si>
    <t>adductor brevis</t>
  </si>
  <si>
    <t>adductors</t>
  </si>
  <si>
    <t>plantar extensor</t>
  </si>
  <si>
    <t>plantar flexor</t>
  </si>
  <si>
    <t>quadriceps</t>
  </si>
  <si>
    <t>hip extensors</t>
  </si>
  <si>
    <t>hip flexors</t>
  </si>
  <si>
    <t>hip adductors</t>
  </si>
  <si>
    <t>hip external rotator</t>
  </si>
  <si>
    <t>hip internal rotator</t>
  </si>
  <si>
    <t>hip abductor</t>
  </si>
  <si>
    <t>Muscle</t>
  </si>
  <si>
    <t>average if two heads (mm)</t>
  </si>
  <si>
    <t>averaged if more than one value (mm)</t>
  </si>
  <si>
    <t>ForceMax</t>
  </si>
  <si>
    <t>propokow values</t>
  </si>
  <si>
    <t>from ML sheet</t>
  </si>
  <si>
    <t>extensor</t>
  </si>
  <si>
    <t>flexor</t>
  </si>
  <si>
    <t>function</t>
  </si>
  <si>
    <t>muscle</t>
  </si>
  <si>
    <t>Full list of values copied to ML sheet whereby they were grouped to each muscle</t>
  </si>
  <si>
    <t>Group name</t>
  </si>
  <si>
    <t>index assigned to group</t>
  </si>
  <si>
    <t>prokopow (N)</t>
  </si>
  <si>
    <t>Soni (multiple values additioned) (N)</t>
  </si>
  <si>
    <t>FmaxP</t>
  </si>
  <si>
    <t>FmaxS</t>
  </si>
  <si>
    <t>prokopow (multiple values averaged unless general value given)(m)</t>
  </si>
  <si>
    <t>LCEopt</t>
  </si>
  <si>
    <t>Ltensonslack</t>
  </si>
  <si>
    <t>prokopow (m)</t>
  </si>
  <si>
    <t>Johnson 73 et al</t>
  </si>
  <si>
    <t>N.T.</t>
  </si>
  <si>
    <t>Gastrocnemius</t>
  </si>
  <si>
    <t>Sartorius</t>
  </si>
  <si>
    <t xml:space="preserve">Abductor digiti minimi  </t>
  </si>
  <si>
    <t xml:space="preserve">Abductor pollicis brevis  </t>
  </si>
  <si>
    <t xml:space="preserve">Adductor magnus (surface)  </t>
  </si>
  <si>
    <t xml:space="preserve">Adductor magnus (deep)  </t>
  </si>
  <si>
    <t xml:space="preserve">Adductor pollicis   </t>
  </si>
  <si>
    <t xml:space="preserve">Biceps brachii (surface)  </t>
  </si>
  <si>
    <t xml:space="preserve">Biceps brachii (deep)  </t>
  </si>
  <si>
    <t xml:space="preserve">Biceps femoris   </t>
  </si>
  <si>
    <t xml:space="preserve">Brachioradialis    </t>
  </si>
  <si>
    <t xml:space="preserve">Deltoid (superficial)   </t>
  </si>
  <si>
    <t xml:space="preserve">Deltoid (deep)   </t>
  </si>
  <si>
    <t xml:space="preserve">Erector spinae (surface)  </t>
  </si>
  <si>
    <t xml:space="preserve">Erector spinae (deep)  </t>
  </si>
  <si>
    <t xml:space="preserve">Extensor digitorum   </t>
  </si>
  <si>
    <t xml:space="preserve">Extensor digitorum brevis  </t>
  </si>
  <si>
    <t xml:space="preserve">Flexor digitorum brevis  </t>
  </si>
  <si>
    <t xml:space="preserve">Flexor digitorum profundus  </t>
  </si>
  <si>
    <t xml:space="preserve">Frontalis    </t>
  </si>
  <si>
    <t xml:space="preserve">Gastrocnemius (lat. head surface) </t>
  </si>
  <si>
    <t xml:space="preserve">Gastrocnemius (lat. head deep) </t>
  </si>
  <si>
    <t xml:space="preserve">Gastrocnemius (medial head)  </t>
  </si>
  <si>
    <t xml:space="preserve">Gluteus maximus   </t>
  </si>
  <si>
    <t xml:space="preserve">lliopsoas    </t>
  </si>
  <si>
    <t xml:space="preserve">lnfraspinatus    </t>
  </si>
  <si>
    <t xml:space="preserve">Latissimus dorsi   </t>
  </si>
  <si>
    <t xml:space="preserve">Orbicularis oculi   </t>
  </si>
  <si>
    <t xml:space="preserve">Pectoralis major (clavic head) </t>
  </si>
  <si>
    <t xml:space="preserve">Pectoralis major (sternal head) </t>
  </si>
  <si>
    <t xml:space="preserve">Peroneus longus   </t>
  </si>
  <si>
    <t xml:space="preserve">Rectus abdominis   </t>
  </si>
  <si>
    <t>Rectus femoris (lat. head deep)</t>
  </si>
  <si>
    <t xml:space="preserve">Rectus femoris (medial head) </t>
  </si>
  <si>
    <t xml:space="preserve">Rhomboid    </t>
  </si>
  <si>
    <t xml:space="preserve">Sartorius    </t>
  </si>
  <si>
    <t xml:space="preserve">Soleus (surface)   </t>
  </si>
  <si>
    <t xml:space="preserve">Soleus (deep)   </t>
  </si>
  <si>
    <t xml:space="preserve">Sternomastoid    </t>
  </si>
  <si>
    <t xml:space="preserve">Supraspinatus    </t>
  </si>
  <si>
    <t xml:space="preserve">Temporalis    </t>
  </si>
  <si>
    <t xml:space="preserve">Tibialis anterior (surface)  </t>
  </si>
  <si>
    <t xml:space="preserve">Tibialis anterior (deep)  </t>
  </si>
  <si>
    <t xml:space="preserve">Trapezius    </t>
  </si>
  <si>
    <t xml:space="preserve">Triceps (surface)   </t>
  </si>
  <si>
    <t xml:space="preserve">Triceps (deep)   </t>
  </si>
  <si>
    <t xml:space="preserve">Vastus lateralis (surface)  </t>
  </si>
  <si>
    <t xml:space="preserve">Vastus lateralis (deep)  </t>
  </si>
  <si>
    <t xml:space="preserve">Vastus medialis (surface)  </t>
  </si>
  <si>
    <t xml:space="preserve">Vastus medialis (deep)  </t>
  </si>
  <si>
    <t xml:space="preserve">1st Dorsal interosseus  </t>
  </si>
  <si>
    <t>Rectus femoris (lat. head surface)</t>
  </si>
  <si>
    <t>subject 1</t>
  </si>
  <si>
    <t>subject 2</t>
  </si>
  <si>
    <t>subject 3</t>
  </si>
  <si>
    <t>subject 4</t>
  </si>
  <si>
    <t>subject 5</t>
  </si>
  <si>
    <t>subject 6</t>
  </si>
  <si>
    <t>Height (cm)</t>
  </si>
  <si>
    <t>Weight (kg)</t>
  </si>
  <si>
    <t>Type I fiber percentages</t>
  </si>
  <si>
    <t>Gluteus maximus</t>
  </si>
  <si>
    <t>mean type1%</t>
  </si>
  <si>
    <t>mean type2%</t>
  </si>
  <si>
    <t>range type 1 - low</t>
  </si>
  <si>
    <t>range type 1 high</t>
  </si>
  <si>
    <t>range type 2 low</t>
  </si>
  <si>
    <t>range type 2 high</t>
  </si>
  <si>
    <t>Men</t>
  </si>
  <si>
    <t>YM</t>
  </si>
  <si>
    <t>OM</t>
  </si>
  <si>
    <t>YW</t>
  </si>
  <si>
    <t>OW</t>
  </si>
  <si>
    <t>Whole body fat %</t>
  </si>
  <si>
    <t>Lean mass kg</t>
  </si>
  <si>
    <t>Steps/day</t>
  </si>
  <si>
    <t>Averages</t>
  </si>
  <si>
    <t>TypeI</t>
  </si>
  <si>
    <t>TypeII</t>
  </si>
  <si>
    <t>Women</t>
  </si>
  <si>
    <t>Young</t>
  </si>
  <si>
    <t>Old</t>
  </si>
  <si>
    <t>Peak force (P0) mN</t>
  </si>
  <si>
    <t>Size specific force P0 (kN/m^2)</t>
  </si>
  <si>
    <t>BTW fibers</t>
  </si>
  <si>
    <t>Activation threshold (pCa)</t>
  </si>
  <si>
    <t>n1</t>
  </si>
  <si>
    <t>n2</t>
  </si>
  <si>
    <t>CSA micrometers squared</t>
  </si>
  <si>
    <t>ktr - pCa 4.5, /s</t>
  </si>
  <si>
    <t>ktr - pCa50, /s</t>
  </si>
  <si>
    <t>rate of force development</t>
  </si>
  <si>
    <t>Vo - pCa 4.5, /s</t>
  </si>
  <si>
    <t>Vo - pCa50, /s</t>
  </si>
  <si>
    <t>unloaded shortening velocity</t>
  </si>
  <si>
    <t>Teigen et al 2020</t>
  </si>
  <si>
    <r>
      <t>Muscle Volume (cm</t>
    </r>
    <r>
      <rPr>
        <b/>
        <vertAlign val="superscript"/>
        <sz val="8"/>
        <color rgb="FF000000"/>
        <rFont val="Calibri"/>
        <family val="2"/>
        <scheme val="minor"/>
      </rPr>
      <t>3</t>
    </r>
    <r>
      <rPr>
        <b/>
        <sz val="8"/>
        <color rgb="FF000000"/>
        <rFont val="Calibri"/>
        <family val="2"/>
        <scheme val="minor"/>
      </rPr>
      <t>)</t>
    </r>
  </si>
  <si>
    <t>Belly Length (mm)</t>
  </si>
  <si>
    <t>Optimal fiber length (mm)</t>
  </si>
  <si>
    <r>
      <t>L</t>
    </r>
    <r>
      <rPr>
        <b/>
        <vertAlign val="subscript"/>
        <sz val="8"/>
        <color theme="1"/>
        <rFont val="Calibri"/>
        <family val="2"/>
        <scheme val="minor"/>
      </rPr>
      <t>f</t>
    </r>
    <r>
      <rPr>
        <b/>
        <sz val="8"/>
        <color theme="1"/>
        <rFont val="Calibri"/>
        <family val="2"/>
        <scheme val="minor"/>
      </rPr>
      <t>:L</t>
    </r>
    <r>
      <rPr>
        <b/>
        <vertAlign val="subscript"/>
        <sz val="8"/>
        <color theme="1"/>
        <rFont val="Calibri"/>
        <family val="2"/>
        <scheme val="minor"/>
      </rPr>
      <t>m</t>
    </r>
  </si>
  <si>
    <t>Pennation angle (°)</t>
  </si>
  <si>
    <r>
      <t>PCSA (mm</t>
    </r>
    <r>
      <rPr>
        <b/>
        <vertAlign val="superscript"/>
        <sz val="8"/>
        <color rgb="FF000000"/>
        <rFont val="Calibri"/>
        <family val="2"/>
        <scheme val="minor"/>
      </rPr>
      <t>2</t>
    </r>
    <r>
      <rPr>
        <b/>
        <sz val="8"/>
        <color rgb="FF000000"/>
        <rFont val="Calibri"/>
        <family val="2"/>
        <scheme val="minor"/>
      </rPr>
      <t>)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</si>
  <si>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(N)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</si>
  <si>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(%BW)</t>
    </r>
  </si>
  <si>
    <t>Adductor magnus</t>
  </si>
  <si>
    <t>Adductor longus</t>
  </si>
  <si>
    <t>Adductor brevis</t>
  </si>
  <si>
    <t>Biceps femoris- long head</t>
  </si>
  <si>
    <t>Biceps femoris- short head</t>
  </si>
  <si>
    <t>Popliteus</t>
  </si>
  <si>
    <t>N/A</t>
  </si>
  <si>
    <t>Extensor digitorum longus</t>
  </si>
  <si>
    <t>Extensor hallucis longus</t>
  </si>
  <si>
    <t>Medial gastrocnemius</t>
  </si>
  <si>
    <t>Hip adductors</t>
  </si>
  <si>
    <t>Knee flexors</t>
  </si>
  <si>
    <t>Knee extensors</t>
  </si>
  <si>
    <t>Ankle dorsiflexors</t>
  </si>
  <si>
    <t>Ankle plantarflexors</t>
  </si>
  <si>
    <t>Subject</t>
  </si>
  <si>
    <t>Muscle Mass (g)</t>
  </si>
  <si>
    <t>Muscle length (mm)</t>
  </si>
  <si>
    <t>274 (84%)</t>
  </si>
  <si>
    <t>-76 (-20%)</t>
  </si>
  <si>
    <t>87 (60%)</t>
  </si>
  <si>
    <t>0.35 (89%)</t>
  </si>
  <si>
    <t>-3 (-21%)</t>
  </si>
  <si>
    <t>474 (23%)</t>
  </si>
  <si>
    <t>142 (23%)</t>
  </si>
  <si>
    <t>30 (40%)</t>
  </si>
  <si>
    <t>93 (124%)</t>
  </si>
  <si>
    <t>0 (0%)</t>
  </si>
  <si>
    <t>2 (2%)</t>
  </si>
  <si>
    <t>0.02 (3%)</t>
  </si>
  <si>
    <t>5 (69%)</t>
  </si>
  <si>
    <t>820 (126%)</t>
  </si>
  <si>
    <t>246 (126%)</t>
  </si>
  <si>
    <t>36 (149%)</t>
  </si>
  <si>
    <t>43 (79%)</t>
  </si>
  <si>
    <t>-3 (-2%)</t>
  </si>
  <si>
    <t>-27 (-26%)</t>
  </si>
  <si>
    <t>-0.17 (-24%)</t>
  </si>
  <si>
    <t>5 (88%)</t>
  </si>
  <si>
    <t>768 (154%)</t>
  </si>
  <si>
    <t>230 (154%)</t>
  </si>
  <si>
    <t>34 (184%)</t>
  </si>
  <si>
    <t>43 (82%)</t>
  </si>
  <si>
    <t>57 (20%)</t>
  </si>
  <si>
    <t>-55 (-24%)</t>
  </si>
  <si>
    <t>-0.29 (-36%)</t>
  </si>
  <si>
    <t>-2 (-22%)</t>
  </si>
  <si>
    <t>311 (142%)</t>
  </si>
  <si>
    <t>93 (142%)</t>
  </si>
  <si>
    <t>14 (177%)</t>
  </si>
  <si>
    <t>124 (92%)</t>
  </si>
  <si>
    <t>-22 (-7%)</t>
  </si>
  <si>
    <t>89 (129%)</t>
  </si>
  <si>
    <t>0.34 (141%)</t>
  </si>
  <si>
    <t>-279 (-15%)</t>
  </si>
  <si>
    <t>-84 (-15%)</t>
  </si>
  <si>
    <t>-4 (-6%)</t>
  </si>
  <si>
    <t>97 (97%)</t>
  </si>
  <si>
    <t>28 (9%)</t>
  </si>
  <si>
    <t>-10 (-5%)</t>
  </si>
  <si>
    <t>-0.08 (-12%)</t>
  </si>
  <si>
    <t>-5 (-40%)</t>
  </si>
  <si>
    <t>593 (123%)</t>
  </si>
  <si>
    <t>178 (123%)</t>
  </si>
  <si>
    <t>25 (143%)</t>
  </si>
  <si>
    <t>91 (81%)</t>
  </si>
  <si>
    <t>-87 (-25%)</t>
  </si>
  <si>
    <t>107 (109%)</t>
  </si>
  <si>
    <t>0.50 (178%)</t>
  </si>
  <si>
    <t>0 (-3%)</t>
  </si>
  <si>
    <t>-132 (-12%)</t>
  </si>
  <si>
    <t>-40 (-12%)</t>
  </si>
  <si>
    <t>-3 (-7%)</t>
  </si>
  <si>
    <t>37 (62%)</t>
  </si>
  <si>
    <t>55 (25%)</t>
  </si>
  <si>
    <t>-1 (-1%)</t>
  </si>
  <si>
    <t>-0.08 (-16%)</t>
  </si>
  <si>
    <t>-3 (-24%)</t>
  </si>
  <si>
    <t>339 (66%)</t>
  </si>
  <si>
    <t>102 (66%)</t>
  </si>
  <si>
    <t>16 (85%)</t>
  </si>
  <si>
    <t>72 (92%)</t>
  </si>
  <si>
    <t>56 (12%)</t>
  </si>
  <si>
    <t>5 (1%)</t>
  </si>
  <si>
    <t>-0.04 (-4%)</t>
  </si>
  <si>
    <t>159 (84%)</t>
  </si>
  <si>
    <t>48 (84%)</t>
  </si>
  <si>
    <t>7 (99%)</t>
  </si>
  <si>
    <t>152 (138%)</t>
  </si>
  <si>
    <t>-40 (-11%)</t>
  </si>
  <si>
    <t>66 (87%)</t>
  </si>
  <si>
    <t>0.23 (109%)</t>
  </si>
  <si>
    <t>-6 (-41%)</t>
  </si>
  <si>
    <t>503 (37%)</t>
  </si>
  <si>
    <t>151 (37%)</t>
  </si>
  <si>
    <t>28 (57%)</t>
  </si>
  <si>
    <t>264 (70%)</t>
  </si>
  <si>
    <t>62 (23%)</t>
  </si>
  <si>
    <t>0.20 (52%)</t>
  </si>
  <si>
    <t>-3 (-17%)</t>
  </si>
  <si>
    <t>-304 (-9%)</t>
  </si>
  <si>
    <t>-91 (-9%)</t>
  </si>
  <si>
    <t>199 (83%)</t>
  </si>
  <si>
    <t>-103 (-23%)</t>
  </si>
  <si>
    <t>62 (64%)</t>
  </si>
  <si>
    <t>0.25 (116%)</t>
  </si>
  <si>
    <t>-16 (-53%)</t>
  </si>
  <si>
    <t>647 (31%)</t>
  </si>
  <si>
    <t>194 (31%)</t>
  </si>
  <si>
    <t>34 (44%)</t>
  </si>
  <si>
    <t>378 (220%)</t>
  </si>
  <si>
    <t>-59 (-14%)</t>
  </si>
  <si>
    <t>82 (83%)</t>
  </si>
  <si>
    <t>0.27 (111%)</t>
  </si>
  <si>
    <t>7 (155%)</t>
  </si>
  <si>
    <t>1268 (76%)</t>
  </si>
  <si>
    <t>380 (76%)</t>
  </si>
  <si>
    <t>60 (97%)</t>
  </si>
  <si>
    <t>56 (70%)</t>
  </si>
  <si>
    <t>40 (16%)</t>
  </si>
  <si>
    <t>69 (101%)</t>
  </si>
  <si>
    <t>0.20 (72%)</t>
  </si>
  <si>
    <t>-3 (-26%)</t>
  </si>
  <si>
    <t>-135 (-12%)</t>
  </si>
  <si>
    <t>-41 (-12%)</t>
  </si>
  <si>
    <t>-1 (-2%)</t>
  </si>
  <si>
    <t>39 (96%)</t>
  </si>
  <si>
    <t>58 (20%)</t>
  </si>
  <si>
    <t>69 (100%)</t>
  </si>
  <si>
    <t>0.16 (68%)</t>
  </si>
  <si>
    <t>-3 (-31%)</t>
  </si>
  <si>
    <t>10 (2%)</t>
  </si>
  <si>
    <t>3 (2%)</t>
  </si>
  <si>
    <t>3 (15%)</t>
  </si>
  <si>
    <t>1 (4%)</t>
  </si>
  <si>
    <t>-4 (-2%)</t>
  </si>
  <si>
    <t>31 (42%)</t>
  </si>
  <si>
    <t>0.14 (45%)</t>
  </si>
  <si>
    <t>-3 (-30%)</t>
  </si>
  <si>
    <t>-74 (-27%)</t>
  </si>
  <si>
    <t>-22 (-27%)</t>
  </si>
  <si>
    <t>-2 (-20%)</t>
  </si>
  <si>
    <t>130 (114%)</t>
  </si>
  <si>
    <t>-16 (-6%)</t>
  </si>
  <si>
    <t>46 (89%)</t>
  </si>
  <si>
    <t>0.19 (102%)</t>
  </si>
  <si>
    <t>0 (2%)</t>
  </si>
  <si>
    <t>261 (12%)</t>
  </si>
  <si>
    <t>78 (12%)</t>
  </si>
  <si>
    <t>19 (24%)</t>
  </si>
  <si>
    <t>73 (117%)</t>
  </si>
  <si>
    <t>17 (7%)</t>
  </si>
  <si>
    <t>63 (107%)</t>
  </si>
  <si>
    <t>0.24 (87%)</t>
  </si>
  <si>
    <t>-3 (-25%)</t>
  </si>
  <si>
    <t>189 (19%)</t>
  </si>
  <si>
    <t>57 (19%)</t>
  </si>
  <si>
    <t>11 (31%)</t>
  </si>
  <si>
    <t>211 (76%)</t>
  </si>
  <si>
    <t>-56 (-14%)</t>
  </si>
  <si>
    <t>102 (233%)</t>
  </si>
  <si>
    <t>0.30 (273%)</t>
  </si>
  <si>
    <t>-17 (-58%)</t>
  </si>
  <si>
    <t>-1954 (-38%)</t>
  </si>
  <si>
    <t>-586 (-38%)</t>
  </si>
  <si>
    <t>-61 (-32%)</t>
  </si>
  <si>
    <t>Mean</t>
  </si>
  <si>
    <t>125 (94%)</t>
  </si>
  <si>
    <t>-5 (&lt;1%)</t>
  </si>
  <si>
    <t>46 (66%)</t>
  </si>
  <si>
    <t>0.14 (71%)</t>
  </si>
  <si>
    <t>-3 (-5%)</t>
  </si>
  <si>
    <t>182 (41%)</t>
  </si>
  <si>
    <t>55 (41%)</t>
  </si>
  <si>
    <t>13 (57%)</t>
  </si>
  <si>
    <t>113 (93%)</t>
  </si>
  <si>
    <t>2 (3%)</t>
  </si>
  <si>
    <t>-0.02 (8%)</t>
  </si>
  <si>
    <t>1 (28%)</t>
  </si>
  <si>
    <t>593 (111%)</t>
  </si>
  <si>
    <t>178 (111%)</t>
  </si>
  <si>
    <t>29 (137%)</t>
  </si>
  <si>
    <t>84 (85%)</t>
  </si>
  <si>
    <t>6 (3%)</t>
  </si>
  <si>
    <t>38 (47%)</t>
  </si>
  <si>
    <t>0.13 (57%)</t>
  </si>
  <si>
    <t>-3 (-22%)</t>
  </si>
  <si>
    <t>136 (49%)</t>
  </si>
  <si>
    <t>41 (38%)</t>
  </si>
  <si>
    <t>8 (63%)</t>
  </si>
  <si>
    <t>248 (128%)</t>
  </si>
  <si>
    <t>-35 (-7%)</t>
  </si>
  <si>
    <t>77 (83%)</t>
  </si>
  <si>
    <t>0.24 (97%)</t>
  </si>
  <si>
    <t>-4 (11%)</t>
  </si>
  <si>
    <t>528 (34%)</t>
  </si>
  <si>
    <t>159 (34%)</t>
  </si>
  <si>
    <t>30 (49%)</t>
  </si>
  <si>
    <t>32 (57%)</t>
  </si>
  <si>
    <t>32 (11%)</t>
  </si>
  <si>
    <t>56 (81%)</t>
  </si>
  <si>
    <t>0.17 (62%)</t>
  </si>
  <si>
    <t>-3 (29%)</t>
  </si>
  <si>
    <t>-66 (-13%)</t>
  </si>
  <si>
    <t>-20 (-13%)</t>
  </si>
  <si>
    <t>&lt;1 (-3%)</t>
  </si>
  <si>
    <t>138 (103%)</t>
  </si>
  <si>
    <t>-18 (-4%)</t>
  </si>
  <si>
    <t>70 (143%)</t>
  </si>
  <si>
    <t>0.24 (154%)</t>
  </si>
  <si>
    <t>-6 (-27%)</t>
  </si>
  <si>
    <t>-501 (-2%)</t>
  </si>
  <si>
    <t>-150 (-2%)</t>
  </si>
  <si>
    <t>-10 (-8%)</t>
  </si>
  <si>
    <t>&lt;1</t>
  </si>
  <si>
    <t>Optimal fiber length (mm) variation</t>
  </si>
  <si>
    <t>Pennation angle (°) variation</t>
  </si>
  <si>
    <t>Sex</t>
  </si>
  <si>
    <t>Body mass (kg)</t>
  </si>
  <si>
    <t>male=0, female =1</t>
  </si>
  <si>
    <t>BMI</t>
  </si>
  <si>
    <t>Thigh length (cm)</t>
  </si>
  <si>
    <t>Lower leg length (cm)</t>
  </si>
  <si>
    <t>lower limb length</t>
  </si>
  <si>
    <t>Muscle volume</t>
  </si>
  <si>
    <t>LL volume including fat</t>
  </si>
  <si>
    <t>VLL (cm3)</t>
  </si>
  <si>
    <t>VLM (cm3)</t>
  </si>
  <si>
    <t>knee flexors</t>
  </si>
  <si>
    <t>knee extensors</t>
  </si>
  <si>
    <t>ankle dorsiflexors</t>
  </si>
  <si>
    <t>ankle plantarflexors</t>
  </si>
  <si>
    <r>
      <t>Muscle Volume (cm</t>
    </r>
    <r>
      <rPr>
        <b/>
        <vertAlign val="superscript"/>
        <sz val="8"/>
        <color rgb="FF000000"/>
        <rFont val="Calibri"/>
        <family val="2"/>
        <scheme val="minor"/>
      </rPr>
      <t>3</t>
    </r>
    <r>
      <rPr>
        <b/>
        <sz val="8"/>
        <color rgb="FF000000"/>
        <rFont val="Calibri"/>
        <family val="2"/>
        <scheme val="minor"/>
      </rPr>
      <t>) variation</t>
    </r>
  </si>
  <si>
    <t>Belly Length (mm) variation</t>
  </si>
  <si>
    <r>
      <t>L</t>
    </r>
    <r>
      <rPr>
        <b/>
        <vertAlign val="subscript"/>
        <sz val="8"/>
        <color theme="1"/>
        <rFont val="Calibri"/>
        <family val="2"/>
        <scheme val="minor"/>
      </rPr>
      <t>f</t>
    </r>
    <r>
      <rPr>
        <b/>
        <sz val="8"/>
        <color theme="1"/>
        <rFont val="Calibri"/>
        <family val="2"/>
        <scheme val="minor"/>
      </rPr>
      <t>:L</t>
    </r>
    <r>
      <rPr>
        <b/>
        <vertAlign val="subscript"/>
        <sz val="8"/>
        <color theme="1"/>
        <rFont val="Calibri"/>
        <family val="2"/>
        <scheme val="minor"/>
      </rPr>
      <t>m</t>
    </r>
    <r>
      <rPr>
        <b/>
        <sz val="8"/>
        <color theme="1"/>
        <rFont val="Calibri"/>
        <family val="2"/>
        <scheme val="minor"/>
      </rPr>
      <t xml:space="preserve"> variation</t>
    </r>
  </si>
  <si>
    <r>
      <t>PCSA (mm</t>
    </r>
    <r>
      <rPr>
        <b/>
        <vertAlign val="superscript"/>
        <sz val="8"/>
        <color rgb="FF000000"/>
        <rFont val="Calibri"/>
        <family val="2"/>
        <scheme val="minor"/>
      </rPr>
      <t>2</t>
    </r>
    <r>
      <rPr>
        <b/>
        <sz val="8"/>
        <color rgb="FF000000"/>
        <rFont val="Calibri"/>
        <family val="2"/>
        <scheme val="minor"/>
      </rPr>
      <t>) variation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</si>
  <si>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(N) variation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</si>
  <si>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(%BW) variation</t>
    </r>
  </si>
  <si>
    <t>Second column is variation</t>
  </si>
  <si>
    <t>Average across data</t>
  </si>
  <si>
    <t>type2</t>
  </si>
  <si>
    <t>Muscle group</t>
  </si>
  <si>
    <t>LL (cm)</t>
  </si>
  <si>
    <t>females only</t>
  </si>
  <si>
    <t>Maximum contraction velocity in optimal fiber lengths/ second</t>
  </si>
  <si>
    <t>Time constant for ramping up muscle activation</t>
  </si>
  <si>
    <t>Deactivation time constant</t>
  </si>
  <si>
    <t>Biomechanical Parameter</t>
  </si>
  <si>
    <t>Young model</t>
  </si>
  <si>
    <t>Elderly model</t>
  </si>
  <si>
    <t>Abductors</t>
  </si>
  <si>
    <t>Maximum isometric force</t>
  </si>
  <si>
    <t>Optimal length of the muscle fibers</t>
  </si>
  <si>
    <t>Tendon slack length</t>
  </si>
  <si>
    <t>Pennation angle (in radians)</t>
  </si>
  <si>
    <t>Tendon strain at maximum isometric muscle force</t>
  </si>
  <si>
    <t>Adductors</t>
  </si>
  <si>
    <t>Hamstrings</t>
  </si>
  <si>
    <t>Passive muscle strain at maximum isometric muscle force (FmaxMuscStrain)</t>
  </si>
  <si>
    <t>Biceps femoris short head</t>
  </si>
  <si>
    <t>Iliopsoas</t>
  </si>
  <si>
    <t>Exponential shape factor for passive force-length relationship (KshapePassive)</t>
  </si>
  <si>
    <t>Tibialis Anterior</t>
  </si>
  <si>
    <t>Parameter</t>
  </si>
  <si>
    <t>Hip flexion</t>
  </si>
  <si>
    <t>Knee angle</t>
  </si>
  <si>
    <t>Ankle</t>
  </si>
  <si>
    <t>Hip Adduction</t>
  </si>
  <si>
    <r>
      <t>Upper stiffness:</t>
    </r>
    <r>
      <rPr>
        <sz val="10"/>
        <color theme="1"/>
        <rFont val="Times New Roman"/>
        <family val="1"/>
      </rPr>
      <t xml:space="preserve"> Stiffness of the passive limit force when coordinate exceeds upper limit (N*m/degree)</t>
    </r>
  </si>
  <si>
    <r>
      <t>Upper limit</t>
    </r>
    <r>
      <rPr>
        <sz val="10"/>
        <color theme="1"/>
        <rFont val="Times New Roman"/>
        <family val="1"/>
      </rPr>
      <t xml:space="preserve"> of the coordinate range of motion (rotation in degrees)</t>
    </r>
  </si>
  <si>
    <t>Lower stiffness</t>
  </si>
  <si>
    <t>Lower limit</t>
  </si>
  <si>
    <r>
      <t>Damping factor</t>
    </r>
    <r>
      <rPr>
        <sz val="10"/>
        <color theme="1"/>
        <rFont val="Times New Roman"/>
        <family val="1"/>
      </rPr>
      <t xml:space="preserve"> on the coordinates speed when limit is exceeded N/(m/s) if translation or Nm/(degree/s) if rotational</t>
    </r>
  </si>
  <si>
    <r>
      <t>Transition</t>
    </r>
    <r>
      <rPr>
        <sz val="10"/>
        <color theme="1"/>
        <rFont val="Times New Roman"/>
        <family val="1"/>
      </rPr>
      <t xml:space="preserve"> region width in the units of the coordinate (rotation in degrees), dictating transition from zero to constant stiffness as coordinate exceeds its limit.</t>
    </r>
  </si>
  <si>
    <t>Vastii</t>
  </si>
  <si>
    <t>type2R</t>
  </si>
  <si>
    <t>type2 max:</t>
  </si>
  <si>
    <t>Johnson73</t>
  </si>
  <si>
    <t>Prokopow</t>
  </si>
  <si>
    <t>ForceRS</t>
  </si>
  <si>
    <t>ForceRP</t>
  </si>
  <si>
    <t>pCa50</t>
  </si>
  <si>
    <t>gender</t>
  </si>
  <si>
    <t>age</t>
  </si>
  <si>
    <t>type1</t>
  </si>
  <si>
    <t>men lower than women pCa</t>
  </si>
  <si>
    <t>old lower than young pCa</t>
  </si>
  <si>
    <t>pCa doesnt change</t>
  </si>
  <si>
    <t>peak force higher men</t>
  </si>
  <si>
    <t>younger peak force higher</t>
  </si>
  <si>
    <t>men peak force higher</t>
  </si>
  <si>
    <t>young peak force higher</t>
  </si>
  <si>
    <t>Fiber length / pennation angle</t>
  </si>
  <si>
    <t>triceps brachii</t>
  </si>
  <si>
    <t>MHC 1</t>
  </si>
  <si>
    <t>pCA50</t>
  </si>
  <si>
    <t>Hill coefficient</t>
  </si>
  <si>
    <t>Cross sectional area</t>
  </si>
  <si>
    <t>MHC 2</t>
  </si>
  <si>
    <t>Study</t>
  </si>
  <si>
    <t>https://www.frontiersin.org/articles/10.3389/fphys.2021.682943/full</t>
  </si>
  <si>
    <t>Author</t>
  </si>
  <si>
    <t>Degn Gejl</t>
  </si>
  <si>
    <t>MHC I</t>
  </si>
  <si>
    <t>n (sample number)</t>
  </si>
  <si>
    <t>sarcomere length (micrometers)</t>
  </si>
  <si>
    <t>no</t>
  </si>
  <si>
    <t>yes</t>
  </si>
  <si>
    <t>species</t>
  </si>
  <si>
    <t>human</t>
  </si>
  <si>
    <t>rabbit</t>
  </si>
  <si>
    <t>Resting tension (kPa)</t>
  </si>
  <si>
    <t>Resting stiffness kPa/micrometers</t>
  </si>
  <si>
    <t>pCa50 force - pca relationship</t>
  </si>
  <si>
    <t>pCa50 stiffness - pCa relationship</t>
  </si>
  <si>
    <t>nH force-pCa relationship</t>
  </si>
  <si>
    <t>nH stiffness-force relationship</t>
  </si>
  <si>
    <t>pca</t>
  </si>
  <si>
    <t>High Pi</t>
  </si>
  <si>
    <t>Force</t>
  </si>
  <si>
    <t>stiffness</t>
  </si>
  <si>
    <t>sarcomere length</t>
  </si>
  <si>
    <t>pca50 from Walker et al for MHC1 for young and old</t>
  </si>
  <si>
    <t>young</t>
  </si>
  <si>
    <t>old</t>
  </si>
  <si>
    <t>low Pi</t>
  </si>
  <si>
    <t>pca50 = 5.73</t>
  </si>
  <si>
    <t>pca50 = 5.59</t>
  </si>
  <si>
    <t>pca50 value:</t>
  </si>
  <si>
    <t>Rabbit soleus</t>
  </si>
  <si>
    <t>Force_2</t>
  </si>
  <si>
    <t>stiffness _2</t>
  </si>
  <si>
    <t>Force_2.4</t>
  </si>
  <si>
    <t>stiffness_2.4</t>
  </si>
  <si>
    <t>Force_2.8</t>
  </si>
  <si>
    <t>stiffness_2.8</t>
  </si>
  <si>
    <t>Force_2_Pi</t>
  </si>
  <si>
    <t>stiffness _2_Pi</t>
  </si>
  <si>
    <t>Force_2.4_Pi</t>
  </si>
  <si>
    <t>stiffness_2.4_Pi</t>
  </si>
  <si>
    <t>Force_2.8_Pi</t>
  </si>
  <si>
    <t>stiffness_2.8_Pi</t>
  </si>
  <si>
    <t>IndexNo</t>
  </si>
  <si>
    <t>means</t>
  </si>
  <si>
    <t>From Smith 2020</t>
  </si>
  <si>
    <t>https://www.sciencedirect.com/science/article/pii/S0006291X20318441</t>
  </si>
  <si>
    <t>https://www.sciencedirect.com/science/article/pii/S0006291X20318442</t>
  </si>
  <si>
    <t>https://www.sciencedirect.com/science/article/pii/S0006291X20318443</t>
  </si>
  <si>
    <t>https://www.sciencedirect.com/science/article/pii/S0006291X20318444</t>
  </si>
  <si>
    <t>https://www.sciencedirect.com/science/article/pii/S0006291X20318445</t>
  </si>
  <si>
    <t>https://www.sciencedirect.com/science/article/pii/S0006291X20318446</t>
  </si>
  <si>
    <t>Smith</t>
  </si>
  <si>
    <t>(scaled to max value)</t>
  </si>
  <si>
    <t>Scaled to max value</t>
  </si>
  <si>
    <t>References</t>
  </si>
  <si>
    <t>Year</t>
  </si>
  <si>
    <t>Title</t>
  </si>
  <si>
    <t>Charles</t>
  </si>
  <si>
    <t>Johnson</t>
  </si>
  <si>
    <t>Cutts</t>
  </si>
  <si>
    <t>Wickiewicz</t>
  </si>
  <si>
    <t>https://pubmed.ncbi.nlm.nih.gov/123895/</t>
  </si>
  <si>
    <t>https://www.researchgate.net/publication/6771520</t>
  </si>
  <si>
    <t>Walker et al</t>
  </si>
  <si>
    <t>Teigen</t>
  </si>
  <si>
    <t>Flack et al</t>
  </si>
  <si>
    <t>Fiber type composition of the hip abductor muscles</t>
  </si>
  <si>
    <t>Histochemical correlates of hamstring injuries</t>
  </si>
  <si>
    <t>Garrett</t>
  </si>
  <si>
    <t>Edgerton</t>
  </si>
  <si>
    <t>Muscle fibre type populations of human leg muscles</t>
  </si>
  <si>
    <t>Dahmane</t>
  </si>
  <si>
    <t>Adaptive potential of human biceps femoris muscle demonstrated by histochemical, immunohistochemical and mechanomyographical methods</t>
  </si>
  <si>
    <t>Muscle fiber architecture in the human lower limb</t>
  </si>
  <si>
    <t>Friederich</t>
  </si>
  <si>
    <t>Arnold</t>
  </si>
  <si>
    <t>Fibre operating lengths of human lower limb muscles during walking</t>
  </si>
  <si>
    <t>First Author</t>
  </si>
  <si>
    <t>Contractile Properties of MHC I and II Fibers From Highly Trained Arm and Leg Muscles of Cross-Country Skiers</t>
  </si>
  <si>
    <t>The effects of inorganic phosphate on contractile function of slow skeletal muscle fibres are length-dependent</t>
  </si>
  <si>
    <t>The effects of changes in the timing of muscle activation on jump height: A simulation study</t>
  </si>
  <si>
    <t>Response of lower limb in full-scale car–pedestrian low-speed lateral impact – influence of muscle contraction</t>
  </si>
  <si>
    <t>Analysing force–pCa curves</t>
  </si>
  <si>
    <t>Ca2_x0002_ dependency of limb muscle fiber contractile mechanics in young and older adults</t>
  </si>
  <si>
    <t>http://journals.lww.com/00003086-198310000-00042</t>
  </si>
  <si>
    <t>Muscle Architecture of the Human Lower Limb:</t>
  </si>
  <si>
    <t>The range of sarcomere lengths in the muscles of the human lower limb</t>
  </si>
  <si>
    <t>Data on the Distribution of Fibre Types in Thirty-six Human Muscles An Autopsy Study</t>
  </si>
  <si>
    <t>In vivo human lower limb muscle architecture
dataset obtained using diffusion tensor
imaging</t>
  </si>
  <si>
    <t>https://www.ncbi.nlm.nih.gov/pmc/articles/PMC6793854/pdf/pone.0223531.pdf</t>
  </si>
  <si>
    <t>DOI / link</t>
  </si>
  <si>
    <t>Thelen / OpenSim</t>
  </si>
  <si>
    <t>Using computed muscle control to generate forward dynamic simulations of human walking from experimental data</t>
  </si>
  <si>
    <t>10.1016/j.jbiomech.2005.02.010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</si>
</sst>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vertAlign val="subscript"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 applyBorder="1"/>
    <xf numFmtId="0" fontId="1" fillId="0" borderId="0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Fill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0" fillId="3" borderId="0" xfId="0" applyFill="1"/>
    <xf numFmtId="0" fontId="0" fillId="3" borderId="3" xfId="0" applyFill="1" applyBorder="1"/>
    <xf numFmtId="0" fontId="0" fillId="0" borderId="0" xfId="0" applyFill="1" applyBorder="1"/>
    <xf numFmtId="0" fontId="2" fillId="2" borderId="0" xfId="1" applyFill="1" applyBorder="1"/>
    <xf numFmtId="0" fontId="0" fillId="4" borderId="0" xfId="0" applyFill="1"/>
    <xf numFmtId="0" fontId="0" fillId="4" borderId="0" xfId="0" applyFill="1" applyBorder="1"/>
    <xf numFmtId="0" fontId="3" fillId="4" borderId="0" xfId="0" applyFont="1" applyFill="1" applyBorder="1"/>
    <xf numFmtId="0" fontId="3" fillId="0" borderId="0" xfId="0" applyFont="1"/>
    <xf numFmtId="0" fontId="0" fillId="0" borderId="1" xfId="0" applyFill="1" applyBorder="1"/>
    <xf numFmtId="0" fontId="3" fillId="4" borderId="1" xfId="0" applyFont="1" applyFill="1" applyBorder="1"/>
    <xf numFmtId="0" fontId="0" fillId="4" borderId="3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0" xfId="0" applyFill="1"/>
    <xf numFmtId="0" fontId="3" fillId="0" borderId="0" xfId="0" applyFont="1" applyFill="1" applyBorder="1"/>
    <xf numFmtId="0" fontId="2" fillId="3" borderId="3" xfId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3" fillId="3" borderId="7" xfId="0" applyFont="1" applyFill="1" applyBorder="1"/>
    <xf numFmtId="0" fontId="3" fillId="3" borderId="7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justify" vertical="center" wrapText="1"/>
    </xf>
    <xf numFmtId="0" fontId="11" fillId="6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0" fillId="7" borderId="3" xfId="0" applyFill="1" applyBorder="1"/>
    <xf numFmtId="0" fontId="11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horizontal="justify" vertical="center" wrapText="1"/>
    </xf>
    <xf numFmtId="0" fontId="0" fillId="4" borderId="2" xfId="0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>
      <alignment horizontal="center" wrapText="1"/>
    </xf>
    <xf numFmtId="0" fontId="3" fillId="3" borderId="0" xfId="0" applyFont="1" applyFill="1" applyBorder="1"/>
    <xf numFmtId="0" fontId="3" fillId="3" borderId="0" xfId="0" applyFont="1" applyFill="1" applyAlignment="1">
      <alignment wrapText="1"/>
    </xf>
    <xf numFmtId="0" fontId="0" fillId="3" borderId="3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0" fontId="0" fillId="4" borderId="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 applyAlignment="1">
      <alignment horizontal="center"/>
    </xf>
    <xf numFmtId="0" fontId="3" fillId="4" borderId="2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2" fillId="0" borderId="3" xfId="1" applyFill="1" applyBorder="1" applyAlignment="1">
      <alignment wrapText="1"/>
    </xf>
    <xf numFmtId="0" fontId="2" fillId="0" borderId="0" xfId="1"/>
    <xf numFmtId="0" fontId="3" fillId="4" borderId="0" xfId="0" applyFont="1" applyFill="1"/>
    <xf numFmtId="0" fontId="0" fillId="0" borderId="3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for pCa50 at 5.73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 Pi at sarcomere length of 2 micrometers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Smith'!$C$20:$C$26</c:f>
              <c:numCache>
                <c:formatCode>General</c:formatCode>
                <c:ptCount val="7"/>
                <c:pt idx="0">
                  <c:v>0.11770952106348752</c:v>
                </c:pt>
                <c:pt idx="1">
                  <c:v>0.46276717171592252</c:v>
                </c:pt>
                <c:pt idx="2">
                  <c:v>0.84759822102420435</c:v>
                </c:pt>
                <c:pt idx="3">
                  <c:v>0.9729061362459317</c:v>
                </c:pt>
                <c:pt idx="4">
                  <c:v>0.99933240976976456</c:v>
                </c:pt>
                <c:pt idx="5">
                  <c:v>0.99989654414663665</c:v>
                </c:pt>
                <c:pt idx="6">
                  <c:v>0.99998397518440996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4-474E-8279-FB85C88B6D8B}"/>
            </c:ext>
          </c:extLst>
        </c:ser>
        <c:ser>
          <c:idx val="2"/>
          <c:order val="1"/>
          <c:tx>
            <c:v>Low Pi at sarcomere length of 2.4 micrometers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Smith'!$E$20:$E$26</c:f>
              <c:numCache>
                <c:formatCode>General</c:formatCode>
                <c:ptCount val="7"/>
                <c:pt idx="0">
                  <c:v>6.7246095881126747E-2</c:v>
                </c:pt>
                <c:pt idx="1">
                  <c:v>0.45145374179844805</c:v>
                </c:pt>
                <c:pt idx="2">
                  <c:v>0.90380054755291273</c:v>
                </c:pt>
                <c:pt idx="3">
                  <c:v>0.99076218159422413</c:v>
                </c:pt>
                <c:pt idx="4">
                  <c:v>0.99992845670666741</c:v>
                </c:pt>
                <c:pt idx="5">
                  <c:v>0.99999373245763779</c:v>
                </c:pt>
                <c:pt idx="6">
                  <c:v>0.99999945096534038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4-474E-8279-FB85C88B6D8B}"/>
            </c:ext>
          </c:extLst>
        </c:ser>
        <c:ser>
          <c:idx val="3"/>
          <c:order val="2"/>
          <c:tx>
            <c:v>Low Pi at sarcomere length of 2.8 micrometers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Smith'!$G$20:$G$26</c:f>
              <c:numCache>
                <c:formatCode>General</c:formatCode>
                <c:ptCount val="7"/>
                <c:pt idx="0">
                  <c:v>0.16484224423895721</c:v>
                </c:pt>
                <c:pt idx="1">
                  <c:v>0.46998738808311408</c:v>
                </c:pt>
                <c:pt idx="2">
                  <c:v>0.79935080685882021</c:v>
                </c:pt>
                <c:pt idx="3">
                  <c:v>0.94708382783605116</c:v>
                </c:pt>
                <c:pt idx="4">
                  <c:v>0.99723942570381008</c:v>
                </c:pt>
                <c:pt idx="5">
                  <c:v>0.99938421021051416</c:v>
                </c:pt>
                <c:pt idx="6">
                  <c:v>0.99986286748531217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74-474E-8279-FB85C88B6D8B}"/>
            </c:ext>
          </c:extLst>
        </c:ser>
        <c:ser>
          <c:idx val="1"/>
          <c:order val="3"/>
          <c:tx>
            <c:v>High Pi at sarcomere length of 2 micrometers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Smith'!$C$28:$C$34</c:f>
              <c:numCache>
                <c:formatCode>General</c:formatCode>
                <c:ptCount val="7"/>
                <c:pt idx="0">
                  <c:v>0.10365177910139588</c:v>
                </c:pt>
                <c:pt idx="1">
                  <c:v>0.46013494489295959</c:v>
                </c:pt>
                <c:pt idx="2">
                  <c:v>0.86267565335188401</c:v>
                </c:pt>
                <c:pt idx="3">
                  <c:v>0.97885925673435492</c:v>
                </c:pt>
                <c:pt idx="4">
                  <c:v>0.99960260044426463</c:v>
                </c:pt>
                <c:pt idx="5">
                  <c:v>0.99994606426822974</c:v>
                </c:pt>
                <c:pt idx="6">
                  <c:v>0.99999268192557789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74-474E-8279-FB85C88B6D8B}"/>
            </c:ext>
          </c:extLst>
        </c:ser>
        <c:ser>
          <c:idx val="4"/>
          <c:order val="4"/>
          <c:tx>
            <c:v>High Pi at sarcomere length of 2.4 micrometers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Smith'!$E$28:$E$34</c:f>
              <c:numCache>
                <c:formatCode>General</c:formatCode>
                <c:ptCount val="7"/>
                <c:pt idx="0">
                  <c:v>0.10023701453968058</c:v>
                </c:pt>
                <c:pt idx="1">
                  <c:v>0.45944863658377927</c:v>
                </c:pt>
                <c:pt idx="2">
                  <c:v>0.86639680551883813</c:v>
                </c:pt>
                <c:pt idx="3">
                  <c:v>0.98018884679402796</c:v>
                </c:pt>
                <c:pt idx="4">
                  <c:v>0.999652904301083</c:v>
                </c:pt>
                <c:pt idx="5">
                  <c:v>0.99995449278729232</c:v>
                </c:pt>
                <c:pt idx="6">
                  <c:v>0.99999403517908014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74-474E-8279-FB85C88B6D8B}"/>
            </c:ext>
          </c:extLst>
        </c:ser>
        <c:ser>
          <c:idx val="5"/>
          <c:order val="5"/>
          <c:tx>
            <c:v>High Pi at sarcomere length of 2.8 micrometers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Smith'!$G$28:$G$34</c:f>
              <c:numCache>
                <c:formatCode>General</c:formatCode>
                <c:ptCount val="7"/>
                <c:pt idx="0">
                  <c:v>0.22169258524346416</c:v>
                </c:pt>
                <c:pt idx="1">
                  <c:v>0.47676064671200391</c:v>
                </c:pt>
                <c:pt idx="2">
                  <c:v>0.74455527235775831</c:v>
                </c:pt>
                <c:pt idx="3">
                  <c:v>0.9031378622741103</c:v>
                </c:pt>
                <c:pt idx="4">
                  <c:v>0.98962777626226017</c:v>
                </c:pt>
                <c:pt idx="5">
                  <c:v>0.99673427663512926</c:v>
                </c:pt>
                <c:pt idx="6">
                  <c:v>0.99897681207170153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74-474E-8279-FB85C88B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72127"/>
        <c:axId val="53745871"/>
      </c:scatterChart>
      <c:valAx>
        <c:axId val="2059072127"/>
        <c:scaling>
          <c:orientation val="maxMin"/>
          <c:max val="6"/>
          <c:min val="4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871"/>
        <c:crosses val="autoZero"/>
        <c:crossBetween val="midCat"/>
      </c:valAx>
      <c:valAx>
        <c:axId val="53745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Type1_gender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981403998141079E-3"/>
                  <c:y val="2.1601740571902195E-3"/>
                </c:manualLayout>
              </c:layout>
              <c:tx>
                <c:rich>
                  <a:bodyPr/>
                  <a:lstStyle/>
                  <a:p>
                    <a:fld id="{8E67A50C-E8EB-4BDF-89BC-77928AC4B44A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01273397-8524-4F1D-9953-46FFB960BF49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C2A-4FA8-A701-3F8377A52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019C68-9939-47CB-9839-AFFC89902DF2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0B205897-B06C-4462-9BB5-0AF3BBE1387F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Teigen2020!$F$13:$F$14</c:f>
              <c:numCache>
                <c:formatCode>General</c:formatCode>
                <c:ptCount val="2"/>
                <c:pt idx="0">
                  <c:v>0.98</c:v>
                </c:pt>
                <c:pt idx="1">
                  <c:v>0.83</c:v>
                </c:pt>
              </c:numCache>
            </c:numRef>
          </c:xVal>
          <c:yVal>
            <c:numRef>
              <c:f>Teigen2020!$N$13:$N$14</c:f>
              <c:numCache>
                <c:formatCode>General</c:formatCode>
                <c:ptCount val="2"/>
                <c:pt idx="0">
                  <c:v>5.83</c:v>
                </c:pt>
                <c:pt idx="1">
                  <c:v>5.87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Teigen2020!$A$13:$A$14</c15:f>
                <c15:dlblRangeCache>
                  <c:ptCount val="2"/>
                  <c:pt idx="0">
                    <c:v>Men</c:v>
                  </c:pt>
                  <c:pt idx="1">
                    <c:v>Women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C2A-4FA8-A701-3F8377A52BC6}"/>
            </c:ext>
          </c:extLst>
        </c:ser>
        <c:ser>
          <c:idx val="1"/>
          <c:order val="1"/>
          <c:tx>
            <c:v>Type2_gender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364946536494647E-2"/>
                  <c:y val="5.4791753004558644E-2"/>
                </c:manualLayout>
              </c:layout>
              <c:tx>
                <c:rich>
                  <a:bodyPr/>
                  <a:lstStyle/>
                  <a:p>
                    <a:fld id="{0C584F65-5112-4E61-93AA-AB78805C88B1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A87C4E46-7AE2-49E1-B669-4A724A0B367B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C2A-4FA8-A701-3F8377A52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D5C800-F09D-47FA-A060-8E03C4E954FF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65BA37ED-AE76-4E69-8C2A-93385022A046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Teigen2020!$H$13:$H$14</c:f>
              <c:numCache>
                <c:formatCode>General</c:formatCode>
                <c:ptCount val="2"/>
                <c:pt idx="0">
                  <c:v>1.0900000000000001</c:v>
                </c:pt>
                <c:pt idx="1">
                  <c:v>0.72</c:v>
                </c:pt>
              </c:numCache>
            </c:numRef>
          </c:xVal>
          <c:yVal>
            <c:numRef>
              <c:f>Teigen2020!$P$13:$P$14</c:f>
              <c:numCache>
                <c:formatCode>General</c:formatCode>
                <c:ptCount val="2"/>
                <c:pt idx="0">
                  <c:v>5.96</c:v>
                </c:pt>
                <c:pt idx="1">
                  <c:v>5.96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Teigen2020!$A$13:$A$14</c15:f>
                <c15:dlblRangeCache>
                  <c:ptCount val="2"/>
                  <c:pt idx="0">
                    <c:v>Men</c:v>
                  </c:pt>
                  <c:pt idx="1">
                    <c:v>Women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C2A-4FA8-A701-3F8377A52BC6}"/>
            </c:ext>
          </c:extLst>
        </c:ser>
        <c:ser>
          <c:idx val="2"/>
          <c:order val="2"/>
          <c:tx>
            <c:v>Type1_age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413761041376105E-2"/>
                  <c:y val="-3.7313510153336178E-2"/>
                </c:manualLayout>
              </c:layout>
              <c:tx>
                <c:rich>
                  <a:bodyPr/>
                  <a:lstStyle/>
                  <a:p>
                    <a:fld id="{FDB5AD29-4215-4754-BD91-28651FD31AC4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AC73E509-1A18-457E-9F86-25487BB5C28E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C2A-4FA8-A701-3F8377A52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3E0D4E-89BB-45B1-8BC7-2EC4CFEE3DB7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EFA354CF-D1BF-4AE7-AB7F-9FAB015AF90D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Teigen2020!$F$15:$F$16</c:f>
              <c:numCache>
                <c:formatCode>General</c:formatCode>
                <c:ptCount val="2"/>
                <c:pt idx="0">
                  <c:v>0.96</c:v>
                </c:pt>
                <c:pt idx="1">
                  <c:v>0.91</c:v>
                </c:pt>
              </c:numCache>
            </c:numRef>
          </c:xVal>
          <c:yVal>
            <c:numRef>
              <c:f>Teigen2020!$N$15:$N$16</c:f>
              <c:numCache>
                <c:formatCode>General</c:formatCode>
                <c:ptCount val="2"/>
                <c:pt idx="0">
                  <c:v>5.85</c:v>
                </c:pt>
                <c:pt idx="1">
                  <c:v>5.84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Teigen2020!$A$15:$A$16</c15:f>
                <c15:dlblRangeCache>
                  <c:ptCount val="2"/>
                  <c:pt idx="0">
                    <c:v>Young</c:v>
                  </c:pt>
                  <c:pt idx="1">
                    <c:v>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C2A-4FA8-A701-3F8377A52BC6}"/>
            </c:ext>
          </c:extLst>
        </c:ser>
        <c:ser>
          <c:idx val="3"/>
          <c:order val="3"/>
          <c:tx>
            <c:v>Type2_age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8558809855879E-2"/>
                  <c:y val="-4.1699475065616796E-2"/>
                </c:manualLayout>
              </c:layout>
              <c:tx>
                <c:rich>
                  <a:bodyPr/>
                  <a:lstStyle/>
                  <a:p>
                    <a:fld id="{49747816-03F1-408A-B9A2-186F4A3381E9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30129F7F-377B-4ACA-B336-5744C4219928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C2A-4FA8-A701-3F8377A52BC6}"/>
                </c:ext>
              </c:extLst>
            </c:dLbl>
            <c:dLbl>
              <c:idx val="1"/>
              <c:layout>
                <c:manualLayout>
                  <c:x val="-3.9191147131713101E-2"/>
                  <c:y val="-3.2927545241055386E-2"/>
                </c:manualLayout>
              </c:layout>
              <c:tx>
                <c:rich>
                  <a:bodyPr/>
                  <a:lstStyle/>
                  <a:p>
                    <a:fld id="{569F4086-89D1-4DC6-AC6B-FA09F7782FE8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DAC610E3-BD35-497A-B358-FCB70C7F7F1A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Teigen2020!$H$15:$H$16</c:f>
              <c:numCache>
                <c:formatCode>General</c:formatCode>
                <c:ptCount val="2"/>
                <c:pt idx="0">
                  <c:v>1.1200000000000001</c:v>
                </c:pt>
                <c:pt idx="1">
                  <c:v>0.79</c:v>
                </c:pt>
              </c:numCache>
            </c:numRef>
          </c:xVal>
          <c:yVal>
            <c:numRef>
              <c:f>Teigen2020!$P$15:$P$16</c:f>
              <c:numCache>
                <c:formatCode>General</c:formatCode>
                <c:ptCount val="2"/>
                <c:pt idx="0">
                  <c:v>5.96</c:v>
                </c:pt>
                <c:pt idx="1">
                  <c:v>5.96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Teigen2020!$A$15:$A$16</c15:f>
                <c15:dlblRangeCache>
                  <c:ptCount val="2"/>
                  <c:pt idx="0">
                    <c:v>Young</c:v>
                  </c:pt>
                  <c:pt idx="1">
                    <c:v>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C2A-4FA8-A701-3F8377A52BC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38906047"/>
        <c:axId val="38187375"/>
      </c:scatterChart>
      <c:valAx>
        <c:axId val="138906047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Peak</a:t>
                </a:r>
                <a:r>
                  <a:rPr lang="en-CA" baseline="0"/>
                  <a:t> force (PO) mN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7375"/>
        <c:crosses val="autoZero"/>
        <c:crossBetween val="midCat"/>
      </c:valAx>
      <c:valAx>
        <c:axId val="381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825896762904"/>
          <c:y val="5.0925925925925923E-2"/>
          <c:w val="0.83132174103237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(Teigen2020!$AP$13,Teigen2020!$AR$13)</c:f>
              <c:numCache>
                <c:formatCode>General</c:formatCode>
                <c:ptCount val="2"/>
                <c:pt idx="0">
                  <c:v>0.41</c:v>
                </c:pt>
                <c:pt idx="1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B-4EE6-A326-F7D09C6145F5}"/>
            </c:ext>
          </c:extLst>
        </c:ser>
        <c:ser>
          <c:idx val="1"/>
          <c:order val="1"/>
          <c:tx>
            <c:v>Women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(Teigen2020!$AP$14,Teigen2020!$AR$14)</c:f>
              <c:numCache>
                <c:formatCode>General</c:formatCode>
                <c:ptCount val="2"/>
                <c:pt idx="0">
                  <c:v>0.41</c:v>
                </c:pt>
                <c:pt idx="1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B-4EE6-A326-F7D09C6145F5}"/>
            </c:ext>
          </c:extLst>
        </c:ser>
        <c:ser>
          <c:idx val="2"/>
          <c:order val="2"/>
          <c:tx>
            <c:v>Young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(Teigen2020!$AP$15,Teigen2020!$AR$15)</c:f>
              <c:numCache>
                <c:formatCode>General</c:formatCode>
                <c:ptCount val="2"/>
                <c:pt idx="0">
                  <c:v>0.45</c:v>
                </c:pt>
                <c:pt idx="1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B-4EE6-A326-F7D09C6145F5}"/>
            </c:ext>
          </c:extLst>
        </c:ser>
        <c:ser>
          <c:idx val="3"/>
          <c:order val="3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(Teigen2020!$AP$16,Teigen2020!$AR$16)</c:f>
              <c:numCache>
                <c:formatCode>General</c:formatCode>
                <c:ptCount val="2"/>
                <c:pt idx="0">
                  <c:v>0.38</c:v>
                </c:pt>
                <c:pt idx="1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B-4EE6-A326-F7D09C61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16847"/>
        <c:axId val="2055773023"/>
      </c:scatterChart>
      <c:valAx>
        <c:axId val="2080616847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73023"/>
        <c:crosses val="autoZero"/>
        <c:crossBetween val="midCat"/>
        <c:majorUnit val="1"/>
      </c:valAx>
      <c:valAx>
        <c:axId val="2055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- pCA50</a:t>
                </a:r>
                <a:r>
                  <a:rPr lang="en-CA" baseline="0"/>
                  <a:t>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1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for pCa50 at 5.59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 Pi at sarcomere length of 2 micrometers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Smith'!$C$39:$C$45</c:f>
              <c:numCache>
                <c:formatCode>General</c:formatCode>
                <c:ptCount val="7"/>
                <c:pt idx="0">
                  <c:v>4.4841037766217007E-2</c:v>
                </c:pt>
                <c:pt idx="1">
                  <c:v>0.23260496681550802</c:v>
                </c:pt>
                <c:pt idx="2">
                  <c:v>0.6618241395640172</c:v>
                </c:pt>
                <c:pt idx="3">
                  <c:v>0.92666320616615183</c:v>
                </c:pt>
                <c:pt idx="4">
                  <c:v>0.99810514364032332</c:v>
                </c:pt>
                <c:pt idx="5">
                  <c:v>0.99970605077418651</c:v>
                </c:pt>
                <c:pt idx="6">
                  <c:v>0.99995446134259547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5-495F-AE54-FEDF40FCCC34}"/>
            </c:ext>
          </c:extLst>
        </c:ser>
        <c:ser>
          <c:idx val="2"/>
          <c:order val="1"/>
          <c:tx>
            <c:v>Low Pi at sarcomere length of 2.4 micrometers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Smith'!$E$39:$E$45</c:f>
              <c:numCache>
                <c:formatCode>General</c:formatCode>
                <c:ptCount val="7"/>
                <c:pt idx="0">
                  <c:v>1.8103629570262254E-2</c:v>
                </c:pt>
                <c:pt idx="1">
                  <c:v>0.17387785169648914</c:v>
                </c:pt>
                <c:pt idx="2">
                  <c:v>0.70611594741839412</c:v>
                </c:pt>
                <c:pt idx="3">
                  <c:v>0.96482387141767401</c:v>
                </c:pt>
                <c:pt idx="4">
                  <c:v>0.99972030898516384</c:v>
                </c:pt>
                <c:pt idx="5">
                  <c:v>0.99997549304481304</c:v>
                </c:pt>
                <c:pt idx="6">
                  <c:v>0.99999785316301948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95-495F-AE54-FEDF40FCCC34}"/>
            </c:ext>
          </c:extLst>
        </c:ser>
        <c:ser>
          <c:idx val="3"/>
          <c:order val="2"/>
          <c:tx>
            <c:v>Low Pi at sarcomere length of 2.8 micrometers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Smith'!$G$39:$G$45</c:f>
              <c:numCache>
                <c:formatCode>General</c:formatCode>
                <c:ptCount val="7"/>
                <c:pt idx="0">
                  <c:v>7.8421032274771652E-2</c:v>
                </c:pt>
                <c:pt idx="1">
                  <c:v>0.27656605869592071</c:v>
                </c:pt>
                <c:pt idx="2">
                  <c:v>0.63201646212582474</c:v>
                </c:pt>
                <c:pt idx="3">
                  <c:v>0.88527029150813286</c:v>
                </c:pt>
                <c:pt idx="4">
                  <c:v>0.99362000516928606</c:v>
                </c:pt>
                <c:pt idx="5">
                  <c:v>0.99857281675175369</c:v>
                </c:pt>
                <c:pt idx="6">
                  <c:v>0.99968197456059593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95-495F-AE54-FEDF40FCCC34}"/>
            </c:ext>
          </c:extLst>
        </c:ser>
        <c:ser>
          <c:idx val="1"/>
          <c:order val="3"/>
          <c:tx>
            <c:v>High Pi at sarcomere length of 2 micrometers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Smith'!$C$47:$C$53</c:f>
              <c:numCache>
                <c:formatCode>General</c:formatCode>
                <c:ptCount val="7"/>
                <c:pt idx="0">
                  <c:v>3.6407706220262147E-2</c:v>
                </c:pt>
                <c:pt idx="1">
                  <c:v>0.2178235124274146</c:v>
                </c:pt>
                <c:pt idx="2">
                  <c:v>0.67240821081565527</c:v>
                </c:pt>
                <c:pt idx="3">
                  <c:v>0.93799850704618692</c:v>
                </c:pt>
                <c:pt idx="4">
                  <c:v>0.99878473246817701</c:v>
                </c:pt>
                <c:pt idx="5">
                  <c:v>0.99983494514185467</c:v>
                </c:pt>
                <c:pt idx="6">
                  <c:v>0.99997760297818616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95-495F-AE54-FEDF40FCCC34}"/>
            </c:ext>
          </c:extLst>
        </c:ser>
        <c:ser>
          <c:idx val="4"/>
          <c:order val="4"/>
          <c:tx>
            <c:v>High Pi at sarcomere length of 2.4 micrometers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Smith'!$E$47:$E$53</c:f>
              <c:numCache>
                <c:formatCode>General</c:formatCode>
                <c:ptCount val="7"/>
                <c:pt idx="0">
                  <c:v>3.4471876736166307E-2</c:v>
                </c:pt>
                <c:pt idx="1">
                  <c:v>0.21408086961961426</c:v>
                </c:pt>
                <c:pt idx="2">
                  <c:v>0.67514121233666324</c:v>
                </c:pt>
                <c:pt idx="3">
                  <c:v>0.94067476161292018</c:v>
                </c:pt>
                <c:pt idx="4">
                  <c:v>0.99891774468341388</c:v>
                </c:pt>
                <c:pt idx="5">
                  <c:v>0.999858016351165</c:v>
                </c:pt>
                <c:pt idx="6">
                  <c:v>0.9999813880482985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95-495F-AE54-FEDF40FCCC34}"/>
            </c:ext>
          </c:extLst>
        </c:ser>
        <c:ser>
          <c:idx val="5"/>
          <c:order val="5"/>
          <c:tx>
            <c:v>High Pi at sarcomere length of 2.8 micrometers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Smith'!$G$39:$G$45</c:f>
              <c:numCache>
                <c:formatCode>General</c:formatCode>
                <c:ptCount val="7"/>
                <c:pt idx="0">
                  <c:v>7.8421032274771652E-2</c:v>
                </c:pt>
                <c:pt idx="1">
                  <c:v>0.27656605869592071</c:v>
                </c:pt>
                <c:pt idx="2">
                  <c:v>0.63201646212582474</c:v>
                </c:pt>
                <c:pt idx="3">
                  <c:v>0.88527029150813286</c:v>
                </c:pt>
                <c:pt idx="4">
                  <c:v>0.99362000516928606</c:v>
                </c:pt>
                <c:pt idx="5">
                  <c:v>0.99857281675175369</c:v>
                </c:pt>
                <c:pt idx="6">
                  <c:v>0.99968197456059593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95-495F-AE54-FEDF40FC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72127"/>
        <c:axId val="53745871"/>
      </c:scatterChart>
      <c:valAx>
        <c:axId val="2059072127"/>
        <c:scaling>
          <c:orientation val="maxMin"/>
          <c:max val="6"/>
          <c:min val="4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871"/>
        <c:crosses val="autoZero"/>
        <c:crossBetween val="midCat"/>
      </c:valAx>
      <c:valAx>
        <c:axId val="53745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 sarcomere length of 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pCa50 5.73 at low 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Smith'!$E$20:$E$26</c:f>
              <c:numCache>
                <c:formatCode>General</c:formatCode>
                <c:ptCount val="7"/>
                <c:pt idx="0">
                  <c:v>6.7246095881126747E-2</c:v>
                </c:pt>
                <c:pt idx="1">
                  <c:v>0.45145374179844805</c:v>
                </c:pt>
                <c:pt idx="2">
                  <c:v>0.90380054755291273</c:v>
                </c:pt>
                <c:pt idx="3">
                  <c:v>0.99076218159422413</c:v>
                </c:pt>
                <c:pt idx="4">
                  <c:v>0.99992845670666741</c:v>
                </c:pt>
                <c:pt idx="5">
                  <c:v>0.99999373245763779</c:v>
                </c:pt>
                <c:pt idx="6">
                  <c:v>0.99999945096534038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0-474C-A495-DAEB15D469E5}"/>
            </c:ext>
          </c:extLst>
        </c:ser>
        <c:ser>
          <c:idx val="1"/>
          <c:order val="1"/>
          <c:tx>
            <c:v>pCa50 5.73 at high Pi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Smith'!$E$28:$E$34</c:f>
              <c:numCache>
                <c:formatCode>General</c:formatCode>
                <c:ptCount val="7"/>
                <c:pt idx="0">
                  <c:v>0.10023701453968058</c:v>
                </c:pt>
                <c:pt idx="1">
                  <c:v>0.45944863658377927</c:v>
                </c:pt>
                <c:pt idx="2">
                  <c:v>0.86639680551883813</c:v>
                </c:pt>
                <c:pt idx="3">
                  <c:v>0.98018884679402796</c:v>
                </c:pt>
                <c:pt idx="4">
                  <c:v>0.999652904301083</c:v>
                </c:pt>
                <c:pt idx="5">
                  <c:v>0.99995449278729232</c:v>
                </c:pt>
                <c:pt idx="6">
                  <c:v>0.99999403517908014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0-474C-A495-DAEB15D469E5}"/>
            </c:ext>
          </c:extLst>
        </c:ser>
        <c:ser>
          <c:idx val="2"/>
          <c:order val="2"/>
          <c:tx>
            <c:v>pCa50 5.59 at low Pi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Smith'!$B$39:$B$45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Smith'!$E$39:$E$45</c:f>
              <c:numCache>
                <c:formatCode>General</c:formatCode>
                <c:ptCount val="7"/>
                <c:pt idx="0">
                  <c:v>1.8103629570262254E-2</c:v>
                </c:pt>
                <c:pt idx="1">
                  <c:v>0.17387785169648914</c:v>
                </c:pt>
                <c:pt idx="2">
                  <c:v>0.70611594741839412</c:v>
                </c:pt>
                <c:pt idx="3">
                  <c:v>0.96482387141767401</c:v>
                </c:pt>
                <c:pt idx="4">
                  <c:v>0.99972030898516384</c:v>
                </c:pt>
                <c:pt idx="5">
                  <c:v>0.99997549304481304</c:v>
                </c:pt>
                <c:pt idx="6">
                  <c:v>0.99999785316301948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0-474C-A495-DAEB15D469E5}"/>
            </c:ext>
          </c:extLst>
        </c:ser>
        <c:ser>
          <c:idx val="3"/>
          <c:order val="3"/>
          <c:tx>
            <c:v>pCa50 5.59 at high Pi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Smith'!$B$47:$B$53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Smith'!$E$47:$E$53</c:f>
              <c:numCache>
                <c:formatCode>General</c:formatCode>
                <c:ptCount val="7"/>
                <c:pt idx="0">
                  <c:v>3.4471876736166307E-2</c:v>
                </c:pt>
                <c:pt idx="1">
                  <c:v>0.21408086961961426</c:v>
                </c:pt>
                <c:pt idx="2">
                  <c:v>0.67514121233666324</c:v>
                </c:pt>
                <c:pt idx="3">
                  <c:v>0.94067476161292018</c:v>
                </c:pt>
                <c:pt idx="4">
                  <c:v>0.99891774468341388</c:v>
                </c:pt>
                <c:pt idx="5">
                  <c:v>0.999858016351165</c:v>
                </c:pt>
                <c:pt idx="6">
                  <c:v>0.9999813880482985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0-474C-A495-DAEB15D4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245215"/>
        <c:axId val="341724415"/>
      </c:scatterChart>
      <c:valAx>
        <c:axId val="2071245215"/>
        <c:scaling>
          <c:orientation val="maxMin"/>
          <c:max val="6"/>
          <c:min val="4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4415"/>
        <c:crosses val="autoZero"/>
        <c:crossBetween val="midCat"/>
      </c:valAx>
      <c:valAx>
        <c:axId val="3417244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4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xVal>
          <c:yVal>
            <c:numRef>
              <c:f>Sarcomere!$L$5:$L$13</c:f>
              <c:numCache>
                <c:formatCode>General</c:formatCode>
                <c:ptCount val="9"/>
                <c:pt idx="0">
                  <c:v>57.5</c:v>
                </c:pt>
                <c:pt idx="1">
                  <c:v>50.75</c:v>
                </c:pt>
                <c:pt idx="2">
                  <c:v>57.7</c:v>
                </c:pt>
                <c:pt idx="3">
                  <c:v>49.4</c:v>
                </c:pt>
                <c:pt idx="4">
                  <c:v>54.5</c:v>
                </c:pt>
                <c:pt idx="5">
                  <c:v>45.7</c:v>
                </c:pt>
                <c:pt idx="6">
                  <c:v>20.5</c:v>
                </c:pt>
                <c:pt idx="7">
                  <c:v>24.1</c:v>
                </c:pt>
                <c:pt idx="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EAA-A0F9-DE80F515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01135"/>
        <c:axId val="277374671"/>
      </c:scatterChart>
      <c:valAx>
        <c:axId val="176940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74671"/>
        <c:crosses val="autoZero"/>
        <c:crossBetween val="midCat"/>
      </c:valAx>
      <c:valAx>
        <c:axId val="2773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Type 2 %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0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Sarcomere!$G$5:$G$13</c:f>
              <c:numCache>
                <c:formatCode>General</c:formatCode>
                <c:ptCount val="9"/>
                <c:pt idx="0">
                  <c:v>5</c:v>
                </c:pt>
                <c:pt idx="1">
                  <c:v>17</c:v>
                </c:pt>
                <c:pt idx="2">
                  <c:v>16.7</c:v>
                </c:pt>
                <c:pt idx="3">
                  <c:v>14.3</c:v>
                </c:pt>
                <c:pt idx="4">
                  <c:v>12.7</c:v>
                </c:pt>
                <c:pt idx="5">
                  <c:v>16.7</c:v>
                </c:pt>
                <c:pt idx="6">
                  <c:v>7.3</c:v>
                </c:pt>
                <c:pt idx="7">
                  <c:v>10.7</c:v>
                </c:pt>
                <c:pt idx="8">
                  <c:v>19.3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C-43C5-BDAB-64E2C068A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42415"/>
        <c:axId val="195589743"/>
      </c:scatterChart>
      <c:valAx>
        <c:axId val="340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Pennation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9743"/>
        <c:crosses val="autoZero"/>
        <c:crossBetween val="midCat"/>
      </c:valAx>
      <c:valAx>
        <c:axId val="1955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182852143482068E-3"/>
                  <c:y val="-5.8456911636045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Sarcomere!$C$5:$C$13</c:f>
              <c:numCache>
                <c:formatCode>General</c:formatCode>
                <c:ptCount val="9"/>
                <c:pt idx="0">
                  <c:v>158</c:v>
                </c:pt>
                <c:pt idx="1">
                  <c:v>62.7</c:v>
                </c:pt>
                <c:pt idx="2">
                  <c:v>66</c:v>
                </c:pt>
                <c:pt idx="3">
                  <c:v>70.3</c:v>
                </c:pt>
                <c:pt idx="4">
                  <c:v>65.599999999999994</c:v>
                </c:pt>
                <c:pt idx="5">
                  <c:v>68.3</c:v>
                </c:pt>
                <c:pt idx="6">
                  <c:v>77.3</c:v>
                </c:pt>
                <c:pt idx="7">
                  <c:v>50.7</c:v>
                </c:pt>
                <c:pt idx="8">
                  <c:v>19.5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6-4B43-A767-181563F6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78991"/>
        <c:axId val="2063893551"/>
      </c:scatterChart>
      <c:valAx>
        <c:axId val="2245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Length</a:t>
                </a:r>
                <a:r>
                  <a:rPr lang="en-CA" baseline="0"/>
                  <a:t> of fibers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93551"/>
        <c:crosses val="autoZero"/>
        <c:crossBetween val="midCat"/>
      </c:valAx>
      <c:valAx>
        <c:axId val="20638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Sarcomere!$D$5:$D$13</c:f>
              <c:numCache>
                <c:formatCode>General</c:formatCode>
                <c:ptCount val="9"/>
                <c:pt idx="0">
                  <c:v>2.9870000000000001</c:v>
                </c:pt>
                <c:pt idx="1">
                  <c:v>2.5409999999999999</c:v>
                </c:pt>
                <c:pt idx="2">
                  <c:v>2.1459999999999999</c:v>
                </c:pt>
                <c:pt idx="3">
                  <c:v>2.048</c:v>
                </c:pt>
                <c:pt idx="4">
                  <c:v>2.173</c:v>
                </c:pt>
                <c:pt idx="5">
                  <c:v>1.97</c:v>
                </c:pt>
                <c:pt idx="6">
                  <c:v>3.0070000000000001</c:v>
                </c:pt>
                <c:pt idx="7">
                  <c:v>2.7330000000000001</c:v>
                </c:pt>
                <c:pt idx="8">
                  <c:v>2.0329999999999999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C-447B-8C14-C872095D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29855"/>
        <c:axId val="2079886383"/>
      </c:scatterChart>
      <c:valAx>
        <c:axId val="2060929855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Sarcomere length in anatomical</a:t>
                </a:r>
                <a:r>
                  <a:rPr lang="en-CA" baseline="0"/>
                  <a:t> position (micrometers)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86383"/>
        <c:crosses val="autoZero"/>
        <c:crossBetween val="midCat"/>
      </c:valAx>
      <c:valAx>
        <c:axId val="20798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Sarcomere!$L$4:$L$13</c:f>
              <c:numCache>
                <c:formatCode>General</c:formatCode>
                <c:ptCount val="10"/>
                <c:pt idx="0">
                  <c:v>54.5</c:v>
                </c:pt>
                <c:pt idx="1">
                  <c:v>57.5</c:v>
                </c:pt>
                <c:pt idx="2">
                  <c:v>50.75</c:v>
                </c:pt>
                <c:pt idx="3">
                  <c:v>57.7</c:v>
                </c:pt>
                <c:pt idx="4">
                  <c:v>49.4</c:v>
                </c:pt>
                <c:pt idx="5">
                  <c:v>54.5</c:v>
                </c:pt>
                <c:pt idx="6">
                  <c:v>45.7</c:v>
                </c:pt>
                <c:pt idx="7">
                  <c:v>20.5</c:v>
                </c:pt>
                <c:pt idx="8">
                  <c:v>24.1</c:v>
                </c:pt>
                <c:pt idx="9">
                  <c:v>8.6999999999999993</c:v>
                </c:pt>
              </c:numCache>
            </c:numRef>
          </c:xVal>
          <c:yVal>
            <c:numRef>
              <c:f>Sarcomere!$M$4:$M$13</c:f>
              <c:numCache>
                <c:formatCode>General</c:formatCode>
                <c:ptCount val="10"/>
                <c:pt idx="0">
                  <c:v>53.694444444444443</c:v>
                </c:pt>
                <c:pt idx="1">
                  <c:v>31.6</c:v>
                </c:pt>
                <c:pt idx="2">
                  <c:v>3.6882352941176473</c:v>
                </c:pt>
                <c:pt idx="3">
                  <c:v>3.9520958083832336</c:v>
                </c:pt>
                <c:pt idx="4">
                  <c:v>4.9160839160839158</c:v>
                </c:pt>
                <c:pt idx="5">
                  <c:v>5.1653543307086611</c:v>
                </c:pt>
                <c:pt idx="6">
                  <c:v>4.0898203592814371</c:v>
                </c:pt>
                <c:pt idx="7">
                  <c:v>10.58904109589041</c:v>
                </c:pt>
                <c:pt idx="8">
                  <c:v>4.7383177570093462</c:v>
                </c:pt>
                <c:pt idx="9">
                  <c:v>1.0103626943005182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0-471C-AC06-AEDB0287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10847"/>
        <c:axId val="350103215"/>
      </c:scatterChart>
      <c:valAx>
        <c:axId val="205561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Type 2 %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03215"/>
        <c:crosses val="autoZero"/>
        <c:crossBetween val="midCat"/>
      </c:valAx>
      <c:valAx>
        <c:axId val="3501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Fiber length / pennation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1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1784776902887139E-4"/>
                  <c:y val="-4.9197652376786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xVal>
          <c:yVal>
            <c:numRef>
              <c:f>Sarcomere!$M$5:$M$13</c:f>
              <c:numCache>
                <c:formatCode>General</c:formatCode>
                <c:ptCount val="9"/>
                <c:pt idx="0">
                  <c:v>31.6</c:v>
                </c:pt>
                <c:pt idx="1">
                  <c:v>3.6882352941176473</c:v>
                </c:pt>
                <c:pt idx="2">
                  <c:v>3.9520958083832336</c:v>
                </c:pt>
                <c:pt idx="3">
                  <c:v>4.9160839160839158</c:v>
                </c:pt>
                <c:pt idx="4">
                  <c:v>5.1653543307086611</c:v>
                </c:pt>
                <c:pt idx="5">
                  <c:v>4.0898203592814371</c:v>
                </c:pt>
                <c:pt idx="6">
                  <c:v>10.58904109589041</c:v>
                </c:pt>
                <c:pt idx="7">
                  <c:v>4.7383177570093462</c:v>
                </c:pt>
                <c:pt idx="8">
                  <c:v>1.0103626943005182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A-4378-90B3-FDB8F0D4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67791"/>
        <c:axId val="2063895631"/>
      </c:scatterChart>
      <c:valAx>
        <c:axId val="2245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</a:t>
                </a:r>
                <a:r>
                  <a:rPr lang="en-CA" baseline="0"/>
                  <a:t> (Propokow)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95631"/>
        <c:crosses val="autoZero"/>
        <c:crossBetween val="midCat"/>
      </c:valAx>
      <c:valAx>
        <c:axId val="20638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Fiber length / pennation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300035</xdr:colOff>
      <xdr:row>14</xdr:row>
      <xdr:rowOff>128586</xdr:rowOff>
    </xdr:from>
    <xdr:to>
      <xdr:col>20</xdr:col>
      <xdr:colOff>66674</xdr:colOff>
      <xdr:row>49</xdr:row>
      <xdr:rowOff>28576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6E82A4-60E9-44A4-B5F4-49974004D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445061</xdr:colOff>
      <xdr:row>14</xdr:row>
      <xdr:rowOff>103281</xdr:rowOff>
    </xdr:from>
    <xdr:to>
      <xdr:col>33</xdr:col>
      <xdr:colOff>56777</xdr:colOff>
      <xdr:row>49</xdr:row>
      <xdr:rowOff>56030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EC9799-1EA0-43CB-B35E-C4FBA76EE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364433</xdr:colOff>
      <xdr:row>51</xdr:row>
      <xdr:rowOff>160682</xdr:rowOff>
    </xdr:from>
    <xdr:to>
      <xdr:col>20</xdr:col>
      <xdr:colOff>96630</xdr:colOff>
      <xdr:row>83</xdr:row>
      <xdr:rowOff>138043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B5AF8C-6E91-4C68-9B8F-953D131F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404812</xdr:colOff>
      <xdr:row>3</xdr:row>
      <xdr:rowOff>38100</xdr:rowOff>
    </xdr:from>
    <xdr:to>
      <xdr:col>19</xdr:col>
      <xdr:colOff>404812</xdr:colOff>
      <xdr:row>17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CA55C9-B2F0-47E2-A2CC-672A3FCA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18</xdr:row>
      <xdr:rowOff>114300</xdr:rowOff>
    </xdr:from>
    <xdr:to>
      <xdr:col>19</xdr:col>
      <xdr:colOff>400050</xdr:colOff>
      <xdr:row>33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391BE1-3E5F-4ABC-9418-872D09018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16</xdr:row>
      <xdr:rowOff>76200</xdr:rowOff>
    </xdr:from>
    <xdr:to>
      <xdr:col>5</xdr:col>
      <xdr:colOff>523875</xdr:colOff>
      <xdr:row>30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4AA034-A7B4-4F88-88F9-C96F15E9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31</xdr:row>
      <xdr:rowOff>142875</xdr:rowOff>
    </xdr:from>
    <xdr:to>
      <xdr:col>5</xdr:col>
      <xdr:colOff>514350</xdr:colOff>
      <xdr:row>46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AD7D4CD-0CB8-4E09-BCDB-4CFAC283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15</xdr:row>
      <xdr:rowOff>171450</xdr:rowOff>
    </xdr:from>
    <xdr:to>
      <xdr:col>12</xdr:col>
      <xdr:colOff>381000</xdr:colOff>
      <xdr:row>30</xdr:row>
      <xdr:rowOff>57150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311295C-2064-4520-A88C-BBD86C1E8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352425</xdr:colOff>
      <xdr:row>32</xdr:row>
      <xdr:rowOff>57150</xdr:rowOff>
    </xdr:from>
    <xdr:to>
      <xdr:col>12</xdr:col>
      <xdr:colOff>352425</xdr:colOff>
      <xdr:row>46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641052F-7112-41C7-B9C6-8045667EC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17</xdr:row>
      <xdr:rowOff>85725</xdr:rowOff>
    </xdr:from>
    <xdr:to>
      <xdr:col>10</xdr:col>
      <xdr:colOff>542925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8A3491-DCAE-4F09-AA98-269ACBBE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638175</xdr:colOff>
      <xdr:row>17</xdr:row>
      <xdr:rowOff>85725</xdr:rowOff>
    </xdr:from>
    <xdr:to>
      <xdr:col>46</xdr:col>
      <xdr:colOff>638175</xdr:colOff>
      <xdr:row>31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CC9EE0-7A22-4297-A825-CC2554183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06291X20318441" TargetMode="External"/><Relationship Id="rId3" Type="http://schemas.openxmlformats.org/officeDocument/2006/relationships/hyperlink" Target="https://pubmed.ncbi.nlm.nih.gov/123895/" TargetMode="External"/><Relationship Id="rId7" Type="http://schemas.openxmlformats.org/officeDocument/2006/relationships/hyperlink" Target="https://www.frontiersin.org/articles/10.3389/fphys.2021.682943/full" TargetMode="External"/><Relationship Id="rId2" Type="http://schemas.openxmlformats.org/officeDocument/2006/relationships/hyperlink" Target="https://www.semanticscholar.org/paper/Histochemical-correlates-of-hamstring-injuries-Garrett-Califf/9cdd243b162cde2e0117f5568b34580ce3bca6bf" TargetMode="External"/><Relationship Id="rId1" Type="http://schemas.openxmlformats.org/officeDocument/2006/relationships/hyperlink" Target="https://dergipark.org.tr/en/download/article-file/2571003" TargetMode="External"/><Relationship Id="rId6" Type="http://schemas.openxmlformats.org/officeDocument/2006/relationships/hyperlink" Target="https://www.ncbi.nlm.nih.gov/pmc/articles/PMC3130447/" TargetMode="External"/><Relationship Id="rId5" Type="http://schemas.openxmlformats.org/officeDocument/2006/relationships/hyperlink" Target="https://reader.elsevier.com/reader/sd/pii/002192909090373B?token=C722D6F4F9007F40B28ADDEBD83BB7A2BC476EAADD23EFC690E490C620925964314335E49383823E832E3A318130E34B&amp;originRegion=eu-west-1&amp;originCreation=20230113150930" TargetMode="External"/><Relationship Id="rId4" Type="http://schemas.openxmlformats.org/officeDocument/2006/relationships/hyperlink" Target="https://www.researchgate.net/publication/6771520" TargetMode="External"/><Relationship Id="rId9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ader.elsevier.com/reader/sd/pii/002192909090373B?token=C722D6F4F9007F40B28ADDEBD83BB7A2BC476EAADD23EFC690E490C620925964314335E49383823E832E3A318130E34B&amp;originRegion=eu-west-1&amp;originCreation=20230113150930" TargetMode="External"/><Relationship Id="rId2" Type="http://schemas.openxmlformats.org/officeDocument/2006/relationships/hyperlink" Target="https://reader.elsevier.com/reader/sd/pii/002192909090373B?token=C722D6F4F9007F40B28ADDEBD83BB7A2BC476EAADD23EFC690E490C620925964314335E49383823E832E3A318130E34B&amp;originRegion=eu-west-1&amp;originCreation=20230113150930" TargetMode="External"/><Relationship Id="rId1" Type="http://schemas.openxmlformats.org/officeDocument/2006/relationships/hyperlink" Target="https://www.ncbi.nlm.nih.gov/pmc/articles/PMC3130447/" TargetMode="External"/><Relationship Id="rId5" Type="http://schemas.openxmlformats.org/officeDocument/2006/relationships/hyperlink" Target="https://dergipark.org.tr/en/download/article-file/2571003" TargetMode="External"/><Relationship Id="rId4" Type="http://schemas.openxmlformats.org/officeDocument/2006/relationships/hyperlink" Target="https://www.semanticscholar.org/paper/Histochemical-correlates-of-hamstring-injuries-Garrett-Califf/9cdd243b162cde2e0117f5568b34580ce3bca6b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AC6D-06CB-4097-9517-AD5DEE947FBE}">
  <dimension ref="A1:D19"/>
  <sheetViews>
    <sheetView workbookViewId="0">
      <selection activeCell="C25" sqref="C25"/>
    </sheetView>
  </sheetViews>
  <sheetFormatPr baseColWidth="10" defaultRowHeight="15" x14ac:dyDescent="0.25"/>
  <cols>
    <col min="3" max="3" width="60.7109375" customWidth="1"/>
    <col min="4" max="4" width="95.85546875" customWidth="1"/>
  </cols>
  <sheetData>
    <row r="1" spans="1:4" x14ac:dyDescent="0.25">
      <c r="A1" s="15" t="s">
        <v>588</v>
      </c>
    </row>
    <row r="2" spans="1:4" s="93" customFormat="1" x14ac:dyDescent="0.25">
      <c r="A2" s="93" t="s">
        <v>611</v>
      </c>
      <c r="B2" s="93" t="s">
        <v>589</v>
      </c>
      <c r="C2" s="93" t="s">
        <v>590</v>
      </c>
      <c r="D2" s="93" t="s">
        <v>624</v>
      </c>
    </row>
    <row r="3" spans="1:4" ht="45" x14ac:dyDescent="0.25">
      <c r="A3" t="s">
        <v>591</v>
      </c>
      <c r="B3">
        <v>2019</v>
      </c>
      <c r="C3" s="29" t="s">
        <v>622</v>
      </c>
      <c r="D3" t="s">
        <v>623</v>
      </c>
    </row>
    <row r="4" spans="1:4" x14ac:dyDescent="0.25">
      <c r="A4" t="s">
        <v>592</v>
      </c>
      <c r="B4">
        <v>1973</v>
      </c>
      <c r="C4" t="s">
        <v>621</v>
      </c>
    </row>
    <row r="5" spans="1:4" x14ac:dyDescent="0.25">
      <c r="A5" t="s">
        <v>593</v>
      </c>
      <c r="B5">
        <v>1987</v>
      </c>
      <c r="C5" t="s">
        <v>620</v>
      </c>
    </row>
    <row r="6" spans="1:4" x14ac:dyDescent="0.25">
      <c r="A6" s="94" t="s">
        <v>594</v>
      </c>
      <c r="B6">
        <v>1983</v>
      </c>
      <c r="C6" t="s">
        <v>619</v>
      </c>
      <c r="D6" s="21" t="s">
        <v>618</v>
      </c>
    </row>
    <row r="7" spans="1:4" ht="15" customHeight="1" x14ac:dyDescent="0.25">
      <c r="A7" t="s">
        <v>599</v>
      </c>
      <c r="B7">
        <v>2021</v>
      </c>
      <c r="C7" t="s">
        <v>600</v>
      </c>
      <c r="D7" s="91" t="s">
        <v>23</v>
      </c>
    </row>
    <row r="8" spans="1:4" ht="32.25" customHeight="1" x14ac:dyDescent="0.25">
      <c r="A8" t="s">
        <v>602</v>
      </c>
      <c r="B8">
        <v>1984</v>
      </c>
      <c r="C8" t="s">
        <v>601</v>
      </c>
      <c r="D8" s="91" t="s">
        <v>55</v>
      </c>
    </row>
    <row r="9" spans="1:4" x14ac:dyDescent="0.25">
      <c r="A9" t="s">
        <v>603</v>
      </c>
      <c r="B9">
        <v>1975</v>
      </c>
      <c r="C9" t="s">
        <v>604</v>
      </c>
      <c r="D9" s="92" t="s">
        <v>595</v>
      </c>
    </row>
    <row r="10" spans="1:4" x14ac:dyDescent="0.25">
      <c r="A10" t="s">
        <v>605</v>
      </c>
      <c r="B10">
        <v>2006</v>
      </c>
      <c r="C10" t="s">
        <v>606</v>
      </c>
      <c r="D10" s="92" t="s">
        <v>596</v>
      </c>
    </row>
    <row r="11" spans="1:4" x14ac:dyDescent="0.25">
      <c r="A11" t="s">
        <v>608</v>
      </c>
      <c r="B11">
        <v>1990</v>
      </c>
      <c r="C11" t="s">
        <v>607</v>
      </c>
      <c r="D11" s="92" t="s">
        <v>1</v>
      </c>
    </row>
    <row r="12" spans="1:4" x14ac:dyDescent="0.25">
      <c r="A12" t="s">
        <v>609</v>
      </c>
      <c r="B12">
        <v>2011</v>
      </c>
      <c r="C12" t="s">
        <v>610</v>
      </c>
      <c r="D12" s="92" t="s">
        <v>0</v>
      </c>
    </row>
    <row r="13" spans="1:4" x14ac:dyDescent="0.25">
      <c r="A13" t="s">
        <v>94</v>
      </c>
      <c r="B13">
        <v>2009</v>
      </c>
      <c r="C13" t="s">
        <v>615</v>
      </c>
    </row>
    <row r="14" spans="1:4" x14ac:dyDescent="0.25">
      <c r="A14" t="s">
        <v>512</v>
      </c>
      <c r="B14">
        <v>2005</v>
      </c>
      <c r="C14" t="s">
        <v>614</v>
      </c>
    </row>
    <row r="15" spans="1:4" x14ac:dyDescent="0.25">
      <c r="A15" t="s">
        <v>536</v>
      </c>
      <c r="C15" t="s">
        <v>612</v>
      </c>
      <c r="D15" s="92" t="s">
        <v>534</v>
      </c>
    </row>
    <row r="16" spans="1:4" x14ac:dyDescent="0.25">
      <c r="A16" t="s">
        <v>585</v>
      </c>
      <c r="B16">
        <v>2020</v>
      </c>
      <c r="C16" t="s">
        <v>613</v>
      </c>
      <c r="D16" s="92" t="s">
        <v>579</v>
      </c>
    </row>
    <row r="17" spans="1:4" x14ac:dyDescent="0.25">
      <c r="A17" t="s">
        <v>597</v>
      </c>
      <c r="B17">
        <v>2010</v>
      </c>
      <c r="C17" t="s">
        <v>616</v>
      </c>
    </row>
    <row r="18" spans="1:4" x14ac:dyDescent="0.25">
      <c r="A18" t="s">
        <v>598</v>
      </c>
      <c r="B18">
        <v>2020</v>
      </c>
      <c r="C18" t="s">
        <v>617</v>
      </c>
    </row>
    <row r="19" spans="1:4" x14ac:dyDescent="0.25">
      <c r="A19" t="s">
        <v>625</v>
      </c>
      <c r="B19">
        <v>2006</v>
      </c>
      <c r="C19" t="s">
        <v>626</v>
      </c>
      <c r="D19" t="s">
        <v>627</v>
      </c>
    </row>
  </sheetData>
  <hyperlinks>
    <hyperlink ref="D7" r:id="rId1" xr:uid="{2A2E63EC-4BBB-4829-AB54-98591018B470}"/>
    <hyperlink ref="D8" r:id="rId2" xr:uid="{32C77840-6F67-4509-B5F6-DE06BB158D7F}"/>
    <hyperlink ref="D9" r:id="rId3" xr:uid="{3F41AD58-0B94-4872-87FD-AB63BC44E3CA}"/>
    <hyperlink ref="D10" r:id="rId4" xr:uid="{7EEA3A95-B64F-4101-9289-7CA7B84E49FA}"/>
    <hyperlink ref="D11" r:id="rId5" xr:uid="{D968B5A6-284F-4DB4-8052-B03C5EDA5F6D}"/>
    <hyperlink ref="D12" r:id="rId6" xr:uid="{8A42B945-1D6C-4355-A53F-A8166AA11C4A}"/>
    <hyperlink ref="D15" r:id="rId7" xr:uid="{9F1CF6D4-844D-416C-B591-58840C6EB867}"/>
    <hyperlink ref="D16" r:id="rId8" xr:uid="{8EC99E91-ABBA-48FD-9F63-6FF704D95EED}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FFCC-E09C-4496-BEE8-7390D1A28FA8}">
  <dimension ref="A1:I26"/>
  <sheetViews>
    <sheetView workbookViewId="0">
      <selection activeCell="C30" sqref="C30"/>
    </sheetView>
  </sheetViews>
  <sheetFormatPr baseColWidth="10" defaultRowHeight="15" x14ac:dyDescent="0.25"/>
  <sheetData>
    <row r="1" spans="1:9" ht="15.75" thickBot="1" x14ac:dyDescent="0.3">
      <c r="A1" s="30" t="s">
        <v>107</v>
      </c>
      <c r="B1" s="30" t="s">
        <v>250</v>
      </c>
      <c r="C1" s="30" t="s">
        <v>251</v>
      </c>
      <c r="D1" s="30" t="s">
        <v>228</v>
      </c>
      <c r="E1" s="31" t="s">
        <v>229</v>
      </c>
      <c r="F1" s="30" t="s">
        <v>230</v>
      </c>
      <c r="G1" s="30" t="s">
        <v>231</v>
      </c>
      <c r="H1" s="30" t="s">
        <v>232</v>
      </c>
      <c r="I1" s="30" t="s">
        <v>233</v>
      </c>
    </row>
    <row r="2" spans="1:9" x14ac:dyDescent="0.25">
      <c r="A2" s="32" t="s">
        <v>234</v>
      </c>
      <c r="B2" s="33" t="s">
        <v>252</v>
      </c>
      <c r="C2" s="34" t="s">
        <v>253</v>
      </c>
      <c r="D2" s="33" t="s">
        <v>254</v>
      </c>
      <c r="E2" s="33" t="s">
        <v>255</v>
      </c>
      <c r="F2" s="33" t="s">
        <v>256</v>
      </c>
      <c r="G2" s="33" t="s">
        <v>257</v>
      </c>
      <c r="H2" s="33" t="s">
        <v>258</v>
      </c>
      <c r="I2" s="33" t="s">
        <v>259</v>
      </c>
    </row>
    <row r="3" spans="1:9" x14ac:dyDescent="0.25">
      <c r="A3" s="35" t="s">
        <v>235</v>
      </c>
      <c r="B3" s="36" t="s">
        <v>260</v>
      </c>
      <c r="C3" s="37" t="s">
        <v>261</v>
      </c>
      <c r="D3" s="36" t="s">
        <v>262</v>
      </c>
      <c r="E3" s="36" t="s">
        <v>263</v>
      </c>
      <c r="F3" s="36" t="s">
        <v>264</v>
      </c>
      <c r="G3" s="36" t="s">
        <v>265</v>
      </c>
      <c r="H3" s="36" t="s">
        <v>266</v>
      </c>
      <c r="I3" s="36" t="s">
        <v>267</v>
      </c>
    </row>
    <row r="4" spans="1:9" x14ac:dyDescent="0.25">
      <c r="A4" s="38" t="s">
        <v>236</v>
      </c>
      <c r="B4" s="33" t="s">
        <v>268</v>
      </c>
      <c r="C4" s="34" t="s">
        <v>269</v>
      </c>
      <c r="D4" s="33" t="s">
        <v>270</v>
      </c>
      <c r="E4" s="33" t="s">
        <v>271</v>
      </c>
      <c r="F4" s="33" t="s">
        <v>272</v>
      </c>
      <c r="G4" s="33" t="s">
        <v>273</v>
      </c>
      <c r="H4" s="33" t="s">
        <v>274</v>
      </c>
      <c r="I4" s="33" t="s">
        <v>275</v>
      </c>
    </row>
    <row r="5" spans="1:9" x14ac:dyDescent="0.25">
      <c r="A5" s="35" t="s">
        <v>13</v>
      </c>
      <c r="B5" s="36" t="s">
        <v>276</v>
      </c>
      <c r="C5" s="37" t="s">
        <v>277</v>
      </c>
      <c r="D5" s="36" t="s">
        <v>278</v>
      </c>
      <c r="E5" s="36" t="s">
        <v>279</v>
      </c>
      <c r="F5" s="36" t="s">
        <v>280</v>
      </c>
      <c r="G5" s="36" t="s">
        <v>281</v>
      </c>
      <c r="H5" s="36" t="s">
        <v>282</v>
      </c>
      <c r="I5" s="36" t="s">
        <v>283</v>
      </c>
    </row>
    <row r="6" spans="1:9" x14ac:dyDescent="0.25">
      <c r="A6" s="38" t="s">
        <v>15</v>
      </c>
      <c r="B6" s="33" t="s">
        <v>284</v>
      </c>
      <c r="C6" s="34" t="s">
        <v>285</v>
      </c>
      <c r="D6" s="33" t="s">
        <v>286</v>
      </c>
      <c r="E6" s="33" t="s">
        <v>287</v>
      </c>
      <c r="F6" s="33" t="s">
        <v>256</v>
      </c>
      <c r="G6" s="33" t="s">
        <v>288</v>
      </c>
      <c r="H6" s="33" t="s">
        <v>289</v>
      </c>
      <c r="I6" s="33" t="s">
        <v>290</v>
      </c>
    </row>
    <row r="7" spans="1:9" x14ac:dyDescent="0.25">
      <c r="A7" s="39" t="s">
        <v>16</v>
      </c>
      <c r="B7" s="36" t="s">
        <v>291</v>
      </c>
      <c r="C7" s="37" t="s">
        <v>292</v>
      </c>
      <c r="D7" s="36" t="s">
        <v>293</v>
      </c>
      <c r="E7" s="36" t="s">
        <v>294</v>
      </c>
      <c r="F7" s="36" t="s">
        <v>295</v>
      </c>
      <c r="G7" s="36" t="s">
        <v>296</v>
      </c>
      <c r="H7" s="36" t="s">
        <v>297</v>
      </c>
      <c r="I7" s="36" t="s">
        <v>298</v>
      </c>
    </row>
    <row r="8" spans="1:9" x14ac:dyDescent="0.25">
      <c r="A8" s="38" t="s">
        <v>237</v>
      </c>
      <c r="B8" s="33" t="s">
        <v>299</v>
      </c>
      <c r="C8" s="34" t="s">
        <v>300</v>
      </c>
      <c r="D8" s="33" t="s">
        <v>301</v>
      </c>
      <c r="E8" s="33" t="s">
        <v>302</v>
      </c>
      <c r="F8" s="33" t="s">
        <v>303</v>
      </c>
      <c r="G8" s="33" t="s">
        <v>304</v>
      </c>
      <c r="H8" s="33" t="s">
        <v>305</v>
      </c>
      <c r="I8" s="33" t="s">
        <v>306</v>
      </c>
    </row>
    <row r="9" spans="1:9" x14ac:dyDescent="0.25">
      <c r="A9" s="39" t="s">
        <v>238</v>
      </c>
      <c r="B9" s="36" t="s">
        <v>307</v>
      </c>
      <c r="C9" s="37" t="s">
        <v>308</v>
      </c>
      <c r="D9" s="36" t="s">
        <v>309</v>
      </c>
      <c r="E9" s="36" t="s">
        <v>310</v>
      </c>
      <c r="F9" s="36" t="s">
        <v>311</v>
      </c>
      <c r="G9" s="36" t="s">
        <v>312</v>
      </c>
      <c r="H9" s="36" t="s">
        <v>313</v>
      </c>
      <c r="I9" s="36" t="s">
        <v>314</v>
      </c>
    </row>
    <row r="10" spans="1:9" x14ac:dyDescent="0.25">
      <c r="A10" s="38" t="s">
        <v>131</v>
      </c>
      <c r="B10" s="33" t="s">
        <v>315</v>
      </c>
      <c r="C10" s="34" t="s">
        <v>316</v>
      </c>
      <c r="D10" s="33" t="s">
        <v>317</v>
      </c>
      <c r="E10" s="33" t="s">
        <v>318</v>
      </c>
      <c r="F10" s="33" t="s">
        <v>240</v>
      </c>
      <c r="G10" s="33" t="s">
        <v>319</v>
      </c>
      <c r="H10" s="33" t="s">
        <v>320</v>
      </c>
      <c r="I10" s="33" t="s">
        <v>321</v>
      </c>
    </row>
    <row r="11" spans="1:9" x14ac:dyDescent="0.25">
      <c r="A11" s="39" t="s">
        <v>7</v>
      </c>
      <c r="B11" s="36" t="s">
        <v>322</v>
      </c>
      <c r="C11" s="37" t="s">
        <v>323</v>
      </c>
      <c r="D11" s="36" t="s">
        <v>324</v>
      </c>
      <c r="E11" s="36" t="s">
        <v>325</v>
      </c>
      <c r="F11" s="36" t="s">
        <v>326</v>
      </c>
      <c r="G11" s="36" t="s">
        <v>327</v>
      </c>
      <c r="H11" s="36" t="s">
        <v>328</v>
      </c>
      <c r="I11" s="36" t="s">
        <v>329</v>
      </c>
    </row>
    <row r="12" spans="1:9" x14ac:dyDescent="0.25">
      <c r="A12" s="38" t="s">
        <v>8</v>
      </c>
      <c r="B12" s="33" t="s">
        <v>330</v>
      </c>
      <c r="C12" s="34" t="s">
        <v>331</v>
      </c>
      <c r="D12" s="33" t="s">
        <v>291</v>
      </c>
      <c r="E12" s="33" t="s">
        <v>332</v>
      </c>
      <c r="F12" s="33" t="s">
        <v>333</v>
      </c>
      <c r="G12" s="33" t="s">
        <v>334</v>
      </c>
      <c r="H12" s="33" t="s">
        <v>335</v>
      </c>
      <c r="I12" s="33" t="s">
        <v>309</v>
      </c>
    </row>
    <row r="13" spans="1:9" x14ac:dyDescent="0.25">
      <c r="A13" s="39" t="s">
        <v>9</v>
      </c>
      <c r="B13" s="36" t="s">
        <v>336</v>
      </c>
      <c r="C13" s="37" t="s">
        <v>337</v>
      </c>
      <c r="D13" s="36" t="s">
        <v>338</v>
      </c>
      <c r="E13" s="36" t="s">
        <v>339</v>
      </c>
      <c r="F13" s="36" t="s">
        <v>340</v>
      </c>
      <c r="G13" s="36" t="s">
        <v>341</v>
      </c>
      <c r="H13" s="36" t="s">
        <v>342</v>
      </c>
      <c r="I13" s="36" t="s">
        <v>343</v>
      </c>
    </row>
    <row r="14" spans="1:9" x14ac:dyDescent="0.25">
      <c r="A14" s="38" t="s">
        <v>10</v>
      </c>
      <c r="B14" s="33" t="s">
        <v>344</v>
      </c>
      <c r="C14" s="34" t="s">
        <v>345</v>
      </c>
      <c r="D14" s="33" t="s">
        <v>346</v>
      </c>
      <c r="E14" s="33" t="s">
        <v>347</v>
      </c>
      <c r="F14" s="33" t="s">
        <v>348</v>
      </c>
      <c r="G14" s="33" t="s">
        <v>349</v>
      </c>
      <c r="H14" s="33" t="s">
        <v>350</v>
      </c>
      <c r="I14" s="33" t="s">
        <v>351</v>
      </c>
    </row>
    <row r="15" spans="1:9" x14ac:dyDescent="0.25">
      <c r="A15" s="39" t="s">
        <v>14</v>
      </c>
      <c r="B15" s="36" t="s">
        <v>352</v>
      </c>
      <c r="C15" s="37" t="s">
        <v>353</v>
      </c>
      <c r="D15" s="36" t="s">
        <v>354</v>
      </c>
      <c r="E15" s="36" t="s">
        <v>355</v>
      </c>
      <c r="F15" s="36" t="s">
        <v>356</v>
      </c>
      <c r="G15" s="36" t="s">
        <v>357</v>
      </c>
      <c r="H15" s="36" t="s">
        <v>358</v>
      </c>
      <c r="I15" s="36" t="s">
        <v>359</v>
      </c>
    </row>
    <row r="16" spans="1:9" x14ac:dyDescent="0.25">
      <c r="A16" s="38" t="s">
        <v>241</v>
      </c>
      <c r="B16" s="33" t="s">
        <v>360</v>
      </c>
      <c r="C16" s="34" t="s">
        <v>361</v>
      </c>
      <c r="D16" s="33" t="s">
        <v>362</v>
      </c>
      <c r="E16" s="33" t="s">
        <v>363</v>
      </c>
      <c r="F16" s="33" t="s">
        <v>364</v>
      </c>
      <c r="G16" s="33" t="s">
        <v>365</v>
      </c>
      <c r="H16" s="33" t="s">
        <v>366</v>
      </c>
      <c r="I16" s="33" t="s">
        <v>367</v>
      </c>
    </row>
    <row r="17" spans="1:9" x14ac:dyDescent="0.25">
      <c r="A17" s="39" t="s">
        <v>242</v>
      </c>
      <c r="B17" s="36" t="s">
        <v>368</v>
      </c>
      <c r="C17" s="37" t="s">
        <v>369</v>
      </c>
      <c r="D17" s="36" t="s">
        <v>370</v>
      </c>
      <c r="E17" s="36" t="s">
        <v>371</v>
      </c>
      <c r="F17" s="36" t="s">
        <v>372</v>
      </c>
      <c r="G17" s="36" t="s">
        <v>373</v>
      </c>
      <c r="H17" s="36" t="s">
        <v>374</v>
      </c>
      <c r="I17" s="36" t="s">
        <v>375</v>
      </c>
    </row>
    <row r="18" spans="1:9" x14ac:dyDescent="0.25">
      <c r="A18" s="38" t="s">
        <v>243</v>
      </c>
      <c r="B18" s="33" t="s">
        <v>376</v>
      </c>
      <c r="C18" s="34" t="s">
        <v>377</v>
      </c>
      <c r="D18" s="33" t="s">
        <v>378</v>
      </c>
      <c r="E18" s="33" t="s">
        <v>379</v>
      </c>
      <c r="F18" s="33" t="s">
        <v>380</v>
      </c>
      <c r="G18" s="33" t="s">
        <v>381</v>
      </c>
      <c r="H18" s="33" t="s">
        <v>382</v>
      </c>
      <c r="I18" s="33" t="s">
        <v>383</v>
      </c>
    </row>
    <row r="19" spans="1:9" x14ac:dyDescent="0.25">
      <c r="A19" s="39" t="s">
        <v>11</v>
      </c>
      <c r="B19" s="36" t="s">
        <v>384</v>
      </c>
      <c r="C19" s="37" t="s">
        <v>385</v>
      </c>
      <c r="D19" s="36" t="s">
        <v>386</v>
      </c>
      <c r="E19" s="36" t="s">
        <v>387</v>
      </c>
      <c r="F19" s="36" t="s">
        <v>388</v>
      </c>
      <c r="G19" s="36" t="s">
        <v>389</v>
      </c>
      <c r="H19" s="36" t="s">
        <v>390</v>
      </c>
      <c r="I19" s="36" t="s">
        <v>391</v>
      </c>
    </row>
    <row r="20" spans="1:9" ht="15.75" thickBot="1" x14ac:dyDescent="0.3">
      <c r="A20" s="44" t="s">
        <v>12</v>
      </c>
      <c r="B20" s="42" t="s">
        <v>392</v>
      </c>
      <c r="C20" s="43" t="s">
        <v>393</v>
      </c>
      <c r="D20" s="42" t="s">
        <v>394</v>
      </c>
      <c r="E20" s="42" t="s">
        <v>395</v>
      </c>
      <c r="F20" s="42" t="s">
        <v>396</v>
      </c>
      <c r="G20" s="42" t="s">
        <v>397</v>
      </c>
      <c r="H20" s="42" t="s">
        <v>398</v>
      </c>
      <c r="I20" s="42" t="s">
        <v>399</v>
      </c>
    </row>
    <row r="21" spans="1:9" x14ac:dyDescent="0.25">
      <c r="A21" s="35" t="s">
        <v>400</v>
      </c>
      <c r="B21" s="35" t="s">
        <v>401</v>
      </c>
      <c r="C21" s="35" t="s">
        <v>402</v>
      </c>
      <c r="D21" s="35" t="s">
        <v>403</v>
      </c>
      <c r="E21" s="35" t="s">
        <v>404</v>
      </c>
      <c r="F21" s="35" t="s">
        <v>405</v>
      </c>
      <c r="G21" s="35" t="s">
        <v>406</v>
      </c>
      <c r="H21" s="35" t="s">
        <v>407</v>
      </c>
      <c r="I21" s="35" t="s">
        <v>408</v>
      </c>
    </row>
    <row r="22" spans="1:9" x14ac:dyDescent="0.25">
      <c r="A22" s="32" t="s">
        <v>244</v>
      </c>
      <c r="B22" s="32" t="s">
        <v>409</v>
      </c>
      <c r="C22" s="32" t="s">
        <v>402</v>
      </c>
      <c r="D22" s="32" t="s">
        <v>410</v>
      </c>
      <c r="E22" s="32" t="s">
        <v>411</v>
      </c>
      <c r="F22" s="32" t="s">
        <v>412</v>
      </c>
      <c r="G22" s="32" t="s">
        <v>413</v>
      </c>
      <c r="H22" s="32" t="s">
        <v>414</v>
      </c>
      <c r="I22" s="32" t="s">
        <v>415</v>
      </c>
    </row>
    <row r="23" spans="1:9" x14ac:dyDescent="0.25">
      <c r="A23" s="35" t="s">
        <v>245</v>
      </c>
      <c r="B23" s="35" t="s">
        <v>416</v>
      </c>
      <c r="C23" s="35" t="s">
        <v>417</v>
      </c>
      <c r="D23" s="35" t="s">
        <v>418</v>
      </c>
      <c r="E23" s="35" t="s">
        <v>419</v>
      </c>
      <c r="F23" s="35" t="s">
        <v>420</v>
      </c>
      <c r="G23" s="35" t="s">
        <v>421</v>
      </c>
      <c r="H23" s="35" t="s">
        <v>422</v>
      </c>
      <c r="I23" s="35" t="s">
        <v>423</v>
      </c>
    </row>
    <row r="24" spans="1:9" x14ac:dyDescent="0.25">
      <c r="A24" s="32" t="s">
        <v>246</v>
      </c>
      <c r="B24" s="32" t="s">
        <v>424</v>
      </c>
      <c r="C24" s="32" t="s">
        <v>425</v>
      </c>
      <c r="D24" s="32" t="s">
        <v>426</v>
      </c>
      <c r="E24" s="32" t="s">
        <v>427</v>
      </c>
      <c r="F24" s="32" t="s">
        <v>428</v>
      </c>
      <c r="G24" s="32" t="s">
        <v>429</v>
      </c>
      <c r="H24" s="32" t="s">
        <v>430</v>
      </c>
      <c r="I24" s="32" t="s">
        <v>431</v>
      </c>
    </row>
    <row r="25" spans="1:9" x14ac:dyDescent="0.25">
      <c r="A25" s="35" t="s">
        <v>247</v>
      </c>
      <c r="B25" s="35" t="s">
        <v>432</v>
      </c>
      <c r="C25" s="35" t="s">
        <v>433</v>
      </c>
      <c r="D25" s="35" t="s">
        <v>434</v>
      </c>
      <c r="E25" s="35" t="s">
        <v>435</v>
      </c>
      <c r="F25" s="35" t="s">
        <v>436</v>
      </c>
      <c r="G25" s="35" t="s">
        <v>437</v>
      </c>
      <c r="H25" s="35" t="s">
        <v>438</v>
      </c>
      <c r="I25" s="35" t="s">
        <v>439</v>
      </c>
    </row>
    <row r="26" spans="1:9" x14ac:dyDescent="0.25">
      <c r="A26" s="32" t="s">
        <v>248</v>
      </c>
      <c r="B26" s="32" t="s">
        <v>440</v>
      </c>
      <c r="C26" s="32" t="s">
        <v>441</v>
      </c>
      <c r="D26" s="32" t="s">
        <v>442</v>
      </c>
      <c r="E26" s="32" t="s">
        <v>443</v>
      </c>
      <c r="F26" s="32" t="s">
        <v>444</v>
      </c>
      <c r="G26" s="32" t="s">
        <v>445</v>
      </c>
      <c r="H26" s="32" t="s">
        <v>446</v>
      </c>
      <c r="I26" s="32" t="s">
        <v>447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06E7-E8CB-49A1-95D2-F055067EF788}">
  <dimension ref="A1:N55"/>
  <sheetViews>
    <sheetView workbookViewId="0">
      <selection activeCell="J5" sqref="J5"/>
    </sheetView>
  </sheetViews>
  <sheetFormatPr baseColWidth="10" defaultRowHeight="15" x14ac:dyDescent="0.25"/>
  <cols>
    <col min="1" max="1" width="32.28515625" customWidth="1"/>
  </cols>
  <sheetData>
    <row r="1" spans="1:14" x14ac:dyDescent="0.25">
      <c r="A1" t="s">
        <v>3</v>
      </c>
      <c r="B1">
        <v>28</v>
      </c>
      <c r="C1">
        <v>18</v>
      </c>
      <c r="D1">
        <v>20</v>
      </c>
      <c r="E1">
        <v>17</v>
      </c>
      <c r="F1">
        <v>30</v>
      </c>
      <c r="G1">
        <v>18</v>
      </c>
    </row>
    <row r="2" spans="1:14" x14ac:dyDescent="0.25">
      <c r="A2" t="s">
        <v>189</v>
      </c>
      <c r="B2">
        <v>98</v>
      </c>
      <c r="C2">
        <v>78</v>
      </c>
      <c r="D2">
        <v>78</v>
      </c>
      <c r="E2">
        <v>74</v>
      </c>
      <c r="F2">
        <v>82</v>
      </c>
      <c r="G2">
        <v>61</v>
      </c>
      <c r="J2" s="15" t="s">
        <v>510</v>
      </c>
    </row>
    <row r="3" spans="1:14" x14ac:dyDescent="0.25">
      <c r="A3" t="s">
        <v>188</v>
      </c>
      <c r="B3">
        <v>183</v>
      </c>
      <c r="C3">
        <v>198</v>
      </c>
      <c r="D3">
        <v>183</v>
      </c>
      <c r="E3">
        <v>183</v>
      </c>
      <c r="F3">
        <v>188</v>
      </c>
      <c r="G3">
        <v>183</v>
      </c>
      <c r="J3">
        <f>MAX(I:I)</f>
        <v>84.6</v>
      </c>
    </row>
    <row r="4" spans="1:14" s="15" customFormat="1" x14ac:dyDescent="0.25">
      <c r="B4" s="70" t="s">
        <v>190</v>
      </c>
      <c r="C4" s="70"/>
      <c r="D4" s="70"/>
      <c r="E4" s="70"/>
      <c r="F4" s="70"/>
      <c r="G4" s="70"/>
      <c r="H4" s="71"/>
      <c r="I4" s="71"/>
      <c r="J4" s="71" t="s">
        <v>586</v>
      </c>
      <c r="K4" s="71"/>
      <c r="L4" s="71"/>
      <c r="M4" s="71"/>
      <c r="N4" s="71"/>
    </row>
    <row r="5" spans="1:14" s="56" customFormat="1" ht="30" x14ac:dyDescent="0.25">
      <c r="B5" s="72" t="s">
        <v>182</v>
      </c>
      <c r="C5" s="72" t="s">
        <v>183</v>
      </c>
      <c r="D5" s="72" t="s">
        <v>184</v>
      </c>
      <c r="E5" s="72" t="s">
        <v>185</v>
      </c>
      <c r="F5" s="72" t="s">
        <v>186</v>
      </c>
      <c r="G5" s="72" t="s">
        <v>187</v>
      </c>
      <c r="H5" s="72" t="s">
        <v>192</v>
      </c>
      <c r="I5" s="72" t="s">
        <v>193</v>
      </c>
      <c r="J5" s="72" t="s">
        <v>509</v>
      </c>
      <c r="K5" s="72" t="s">
        <v>194</v>
      </c>
      <c r="L5" s="72" t="s">
        <v>195</v>
      </c>
      <c r="M5" s="72" t="s">
        <v>196</v>
      </c>
      <c r="N5" s="72" t="s">
        <v>197</v>
      </c>
    </row>
    <row r="6" spans="1:14" x14ac:dyDescent="0.25">
      <c r="A6" t="s">
        <v>132</v>
      </c>
      <c r="B6" t="s">
        <v>129</v>
      </c>
      <c r="C6">
        <v>58</v>
      </c>
      <c r="D6">
        <v>36.5</v>
      </c>
      <c r="E6">
        <v>56</v>
      </c>
      <c r="F6">
        <v>69.5</v>
      </c>
      <c r="G6">
        <v>39</v>
      </c>
      <c r="H6">
        <v>51.8</v>
      </c>
      <c r="I6">
        <v>48.2</v>
      </c>
      <c r="J6">
        <f>I6/84.6</f>
        <v>0.56973995271867617</v>
      </c>
      <c r="K6">
        <v>34.6</v>
      </c>
      <c r="L6">
        <v>72</v>
      </c>
      <c r="M6">
        <v>31</v>
      </c>
      <c r="N6">
        <v>65.400000000000006</v>
      </c>
    </row>
    <row r="7" spans="1:14" x14ac:dyDescent="0.25">
      <c r="A7" t="s">
        <v>133</v>
      </c>
      <c r="B7">
        <v>70.3</v>
      </c>
      <c r="C7">
        <v>55.5</v>
      </c>
      <c r="D7">
        <v>49</v>
      </c>
      <c r="E7">
        <v>78</v>
      </c>
      <c r="F7">
        <v>61</v>
      </c>
      <c r="G7">
        <v>64</v>
      </c>
      <c r="H7">
        <v>63</v>
      </c>
      <c r="I7">
        <v>37</v>
      </c>
      <c r="J7">
        <f t="shared" ref="J7:J55" si="0">I7/84.6</f>
        <v>0.43735224586288418</v>
      </c>
      <c r="K7">
        <v>52.1</v>
      </c>
      <c r="L7">
        <v>73.900000000000006</v>
      </c>
      <c r="M7">
        <v>26.2</v>
      </c>
      <c r="N7">
        <v>47.9</v>
      </c>
    </row>
    <row r="8" spans="1:14" x14ac:dyDescent="0.25">
      <c r="A8" s="15" t="s">
        <v>134</v>
      </c>
      <c r="B8">
        <v>73.599999999999994</v>
      </c>
      <c r="C8">
        <v>42.9</v>
      </c>
      <c r="D8">
        <v>50</v>
      </c>
      <c r="E8">
        <v>43.7</v>
      </c>
      <c r="F8">
        <v>53.2</v>
      </c>
      <c r="G8">
        <v>57.5</v>
      </c>
      <c r="H8">
        <v>53.5</v>
      </c>
      <c r="I8">
        <v>46.5</v>
      </c>
      <c r="J8">
        <f t="shared" si="0"/>
        <v>0.54964539007092206</v>
      </c>
      <c r="K8">
        <v>41.6</v>
      </c>
      <c r="L8">
        <v>65.400000000000006</v>
      </c>
      <c r="M8">
        <v>34.6</v>
      </c>
      <c r="N8">
        <v>58.4</v>
      </c>
    </row>
    <row r="9" spans="1:14" x14ac:dyDescent="0.25">
      <c r="A9" s="15" t="s">
        <v>135</v>
      </c>
      <c r="B9">
        <v>78.5</v>
      </c>
      <c r="C9">
        <v>45.3</v>
      </c>
      <c r="D9">
        <v>52.4</v>
      </c>
      <c r="E9">
        <v>68.3</v>
      </c>
      <c r="F9">
        <v>64</v>
      </c>
      <c r="G9">
        <v>71.5</v>
      </c>
      <c r="H9">
        <v>63.3</v>
      </c>
      <c r="I9">
        <v>36.700000000000003</v>
      </c>
      <c r="J9">
        <f t="shared" si="0"/>
        <v>0.43380614657210409</v>
      </c>
      <c r="K9">
        <v>50.3</v>
      </c>
      <c r="L9">
        <v>76.3</v>
      </c>
      <c r="M9">
        <v>23.7</v>
      </c>
      <c r="N9">
        <v>49.7</v>
      </c>
    </row>
    <row r="10" spans="1:14" x14ac:dyDescent="0.25">
      <c r="A10" t="s">
        <v>136</v>
      </c>
      <c r="B10">
        <v>86</v>
      </c>
      <c r="C10">
        <v>69.5</v>
      </c>
      <c r="D10">
        <v>72</v>
      </c>
      <c r="E10">
        <v>92.5</v>
      </c>
      <c r="F10">
        <v>83</v>
      </c>
      <c r="G10">
        <v>79.099999999999994</v>
      </c>
      <c r="H10">
        <v>80.400000000000006</v>
      </c>
      <c r="I10">
        <v>19.600000000000001</v>
      </c>
      <c r="J10">
        <f t="shared" si="0"/>
        <v>0.23167848699763596</v>
      </c>
      <c r="K10">
        <v>71.3</v>
      </c>
      <c r="L10">
        <v>89.5</v>
      </c>
      <c r="M10">
        <v>10.6</v>
      </c>
      <c r="N10">
        <v>28.7</v>
      </c>
    </row>
    <row r="11" spans="1:14" x14ac:dyDescent="0.25">
      <c r="A11" t="s">
        <v>137</v>
      </c>
      <c r="B11">
        <v>53.3</v>
      </c>
      <c r="C11">
        <v>34.4</v>
      </c>
      <c r="D11">
        <v>34.4</v>
      </c>
      <c r="E11">
        <v>49</v>
      </c>
      <c r="F11">
        <v>45</v>
      </c>
      <c r="G11">
        <v>37.4</v>
      </c>
      <c r="H11">
        <v>42.3</v>
      </c>
      <c r="I11">
        <v>57.7</v>
      </c>
      <c r="J11">
        <f t="shared" si="0"/>
        <v>0.68203309692671399</v>
      </c>
      <c r="K11">
        <v>33.9</v>
      </c>
      <c r="L11">
        <v>50.7</v>
      </c>
      <c r="M11">
        <v>49.3</v>
      </c>
      <c r="N11">
        <v>66.2</v>
      </c>
    </row>
    <row r="12" spans="1:14" x14ac:dyDescent="0.25">
      <c r="A12" t="s">
        <v>138</v>
      </c>
      <c r="B12">
        <v>61</v>
      </c>
      <c r="C12">
        <v>50.5</v>
      </c>
      <c r="D12">
        <v>37.4</v>
      </c>
      <c r="E12">
        <v>57.9</v>
      </c>
      <c r="F12">
        <v>56</v>
      </c>
      <c r="G12">
        <v>40.5</v>
      </c>
      <c r="H12">
        <v>50.5</v>
      </c>
      <c r="I12">
        <v>49.5</v>
      </c>
      <c r="J12">
        <f t="shared" si="0"/>
        <v>0.58510638297872342</v>
      </c>
      <c r="K12">
        <v>40.5</v>
      </c>
      <c r="L12">
        <v>60.5</v>
      </c>
      <c r="M12">
        <v>39.299999999999997</v>
      </c>
      <c r="N12">
        <v>59.6</v>
      </c>
    </row>
    <row r="13" spans="1:14" x14ac:dyDescent="0.25">
      <c r="A13" s="15" t="s">
        <v>139</v>
      </c>
      <c r="B13">
        <v>80.5</v>
      </c>
      <c r="C13">
        <v>73</v>
      </c>
      <c r="D13">
        <v>54.3</v>
      </c>
      <c r="E13">
        <v>73.400000000000006</v>
      </c>
      <c r="F13">
        <v>56.7</v>
      </c>
      <c r="G13">
        <v>63.6</v>
      </c>
      <c r="H13">
        <v>66.900000000000006</v>
      </c>
      <c r="I13">
        <v>33.1</v>
      </c>
      <c r="J13">
        <f t="shared" si="0"/>
        <v>0.39125295508274238</v>
      </c>
      <c r="K13">
        <v>56</v>
      </c>
      <c r="L13">
        <v>77.8</v>
      </c>
      <c r="M13">
        <v>22.2</v>
      </c>
      <c r="N13">
        <v>44</v>
      </c>
    </row>
    <row r="14" spans="1:14" x14ac:dyDescent="0.25">
      <c r="A14" t="s">
        <v>140</v>
      </c>
      <c r="B14">
        <v>59.8</v>
      </c>
      <c r="C14">
        <v>32.700000000000003</v>
      </c>
      <c r="D14">
        <v>27.8</v>
      </c>
      <c r="E14">
        <v>43.5</v>
      </c>
      <c r="F14">
        <v>45.2</v>
      </c>
      <c r="G14">
        <v>29.5</v>
      </c>
      <c r="H14">
        <v>39.799999999999997</v>
      </c>
      <c r="I14">
        <v>60.2</v>
      </c>
      <c r="J14">
        <f t="shared" si="0"/>
        <v>0.71158392434988182</v>
      </c>
      <c r="K14">
        <v>30</v>
      </c>
      <c r="L14">
        <v>52.6</v>
      </c>
      <c r="M14">
        <v>47.4</v>
      </c>
      <c r="N14">
        <v>73</v>
      </c>
    </row>
    <row r="15" spans="1:14" x14ac:dyDescent="0.25">
      <c r="A15" t="s">
        <v>141</v>
      </c>
      <c r="B15">
        <v>67.599999999999994</v>
      </c>
      <c r="C15">
        <v>62.1</v>
      </c>
      <c r="D15">
        <v>47.9</v>
      </c>
      <c r="E15">
        <v>49.8</v>
      </c>
      <c r="F15">
        <v>43.1</v>
      </c>
      <c r="G15">
        <v>49.1</v>
      </c>
      <c r="H15">
        <v>53.3</v>
      </c>
      <c r="I15">
        <v>46.7</v>
      </c>
      <c r="J15">
        <f t="shared" si="0"/>
        <v>0.55200945626477549</v>
      </c>
      <c r="K15">
        <v>43.4</v>
      </c>
      <c r="L15">
        <v>63.2</v>
      </c>
      <c r="M15">
        <v>36.799999999999997</v>
      </c>
      <c r="N15">
        <v>56.7</v>
      </c>
    </row>
    <row r="16" spans="1:14" x14ac:dyDescent="0.25">
      <c r="A16" t="s">
        <v>142</v>
      </c>
      <c r="B16" t="s">
        <v>129</v>
      </c>
      <c r="C16">
        <v>64.5</v>
      </c>
      <c r="D16">
        <v>43.9</v>
      </c>
      <c r="E16">
        <v>76.8</v>
      </c>
      <c r="F16">
        <v>58</v>
      </c>
      <c r="G16">
        <v>61.8</v>
      </c>
      <c r="H16">
        <v>61</v>
      </c>
      <c r="I16">
        <v>39</v>
      </c>
      <c r="J16">
        <f t="shared" si="0"/>
        <v>0.46099290780141849</v>
      </c>
      <c r="K16">
        <v>46.2</v>
      </c>
      <c r="L16">
        <v>757</v>
      </c>
      <c r="M16">
        <v>24.2</v>
      </c>
      <c r="N16">
        <v>53.8</v>
      </c>
    </row>
    <row r="17" spans="1:14" x14ac:dyDescent="0.25">
      <c r="A17" t="s">
        <v>180</v>
      </c>
      <c r="B17" t="s">
        <v>129</v>
      </c>
      <c r="C17">
        <v>64.599999999999994</v>
      </c>
      <c r="D17">
        <v>50</v>
      </c>
      <c r="E17">
        <v>59.5</v>
      </c>
      <c r="F17">
        <v>61.5</v>
      </c>
      <c r="G17">
        <v>51.5</v>
      </c>
      <c r="H17">
        <v>57.4</v>
      </c>
      <c r="I17">
        <v>42.6</v>
      </c>
      <c r="J17">
        <f t="shared" si="0"/>
        <v>0.5035460992907802</v>
      </c>
      <c r="K17">
        <v>51.4</v>
      </c>
      <c r="L17">
        <v>63.4</v>
      </c>
      <c r="M17">
        <v>36.6</v>
      </c>
      <c r="N17">
        <v>48.6</v>
      </c>
    </row>
    <row r="18" spans="1:14" x14ac:dyDescent="0.25">
      <c r="A18" t="s">
        <v>143</v>
      </c>
      <c r="B18">
        <v>100</v>
      </c>
      <c r="C18">
        <v>57.9</v>
      </c>
      <c r="D18">
        <v>26.7</v>
      </c>
      <c r="E18">
        <v>62.7</v>
      </c>
      <c r="F18">
        <v>50.5</v>
      </c>
      <c r="G18">
        <v>52.6</v>
      </c>
      <c r="H18">
        <v>58.4</v>
      </c>
      <c r="I18">
        <v>41.6</v>
      </c>
      <c r="J18">
        <f t="shared" si="0"/>
        <v>0.49172576832151305</v>
      </c>
      <c r="K18">
        <v>33.299999999999997</v>
      </c>
      <c r="L18">
        <v>83.5</v>
      </c>
      <c r="M18">
        <v>16.5</v>
      </c>
      <c r="N18">
        <v>66.7</v>
      </c>
    </row>
    <row r="19" spans="1:14" x14ac:dyDescent="0.25">
      <c r="A19" t="s">
        <v>144</v>
      </c>
      <c r="B19">
        <v>88.6</v>
      </c>
      <c r="C19">
        <v>41.9</v>
      </c>
      <c r="D19">
        <v>34</v>
      </c>
      <c r="E19">
        <v>74.599999999999994</v>
      </c>
      <c r="F19">
        <v>50.5</v>
      </c>
      <c r="G19">
        <v>39.5</v>
      </c>
      <c r="H19">
        <v>54.9</v>
      </c>
      <c r="I19">
        <v>45.1</v>
      </c>
      <c r="J19">
        <f t="shared" si="0"/>
        <v>0.53309692671394804</v>
      </c>
      <c r="K19">
        <v>32</v>
      </c>
      <c r="L19">
        <v>77.8</v>
      </c>
      <c r="M19">
        <v>22.2</v>
      </c>
      <c r="N19">
        <v>68.099999999999994</v>
      </c>
    </row>
    <row r="20" spans="1:14" x14ac:dyDescent="0.25">
      <c r="A20" t="s">
        <v>145</v>
      </c>
      <c r="B20">
        <v>49</v>
      </c>
      <c r="C20">
        <v>42.2</v>
      </c>
      <c r="D20">
        <v>48.4</v>
      </c>
      <c r="E20">
        <v>45.5</v>
      </c>
      <c r="F20">
        <v>56.2</v>
      </c>
      <c r="G20">
        <v>42.5</v>
      </c>
      <c r="H20">
        <v>47.3</v>
      </c>
      <c r="I20">
        <v>52.7</v>
      </c>
      <c r="J20">
        <f t="shared" si="0"/>
        <v>0.62293144208037832</v>
      </c>
      <c r="K20">
        <v>41.8</v>
      </c>
      <c r="L20">
        <v>52.8</v>
      </c>
      <c r="M20">
        <v>47.2</v>
      </c>
      <c r="N20">
        <v>58.2</v>
      </c>
    </row>
    <row r="21" spans="1:14" x14ac:dyDescent="0.25">
      <c r="A21" t="s">
        <v>146</v>
      </c>
      <c r="B21">
        <v>74.5</v>
      </c>
      <c r="C21">
        <v>46</v>
      </c>
      <c r="D21">
        <v>32.5</v>
      </c>
      <c r="E21">
        <v>37.5</v>
      </c>
      <c r="F21">
        <v>45</v>
      </c>
      <c r="G21">
        <v>36.5</v>
      </c>
      <c r="H21">
        <v>45.3</v>
      </c>
      <c r="I21">
        <v>54.7</v>
      </c>
      <c r="J21">
        <f t="shared" si="0"/>
        <v>0.64657210401891263</v>
      </c>
      <c r="K21">
        <v>29.3</v>
      </c>
      <c r="L21">
        <v>61.3</v>
      </c>
      <c r="M21">
        <v>38.700000000000003</v>
      </c>
      <c r="N21">
        <v>70.599999999999994</v>
      </c>
    </row>
    <row r="22" spans="1:14" x14ac:dyDescent="0.25">
      <c r="A22" t="s">
        <v>147</v>
      </c>
      <c r="B22" t="s">
        <v>129</v>
      </c>
      <c r="C22">
        <v>41.5</v>
      </c>
      <c r="D22">
        <v>40</v>
      </c>
      <c r="E22">
        <v>65</v>
      </c>
      <c r="F22">
        <v>39.299999999999997</v>
      </c>
      <c r="G22">
        <v>36.5</v>
      </c>
      <c r="H22">
        <v>44.5</v>
      </c>
      <c r="I22">
        <v>55.5</v>
      </c>
      <c r="J22">
        <f t="shared" si="0"/>
        <v>0.65602836879432624</v>
      </c>
      <c r="K22">
        <v>33.6</v>
      </c>
      <c r="L22">
        <v>55.4</v>
      </c>
      <c r="M22">
        <v>44.6</v>
      </c>
      <c r="N22">
        <v>66.400000000000006</v>
      </c>
    </row>
    <row r="23" spans="1:14" x14ac:dyDescent="0.25">
      <c r="A23" t="s">
        <v>148</v>
      </c>
      <c r="B23">
        <v>70</v>
      </c>
      <c r="C23">
        <v>44.3</v>
      </c>
      <c r="D23">
        <v>23.8</v>
      </c>
      <c r="E23">
        <v>72</v>
      </c>
      <c r="F23">
        <v>37.9</v>
      </c>
      <c r="G23">
        <v>35.9</v>
      </c>
      <c r="H23">
        <v>47.3</v>
      </c>
      <c r="I23">
        <v>52.7</v>
      </c>
      <c r="J23">
        <f t="shared" si="0"/>
        <v>0.62293144208037832</v>
      </c>
      <c r="K23">
        <v>26.9</v>
      </c>
      <c r="L23">
        <v>67.8</v>
      </c>
      <c r="M23">
        <v>32.200000000000003</v>
      </c>
      <c r="N23">
        <v>73.2</v>
      </c>
    </row>
    <row r="24" spans="1:14" x14ac:dyDescent="0.25">
      <c r="A24" t="s">
        <v>149</v>
      </c>
      <c r="B24" t="s">
        <v>129</v>
      </c>
      <c r="C24" t="s">
        <v>129</v>
      </c>
      <c r="D24">
        <v>51</v>
      </c>
      <c r="E24">
        <v>75</v>
      </c>
      <c r="F24">
        <v>87.5</v>
      </c>
      <c r="G24">
        <v>43</v>
      </c>
      <c r="H24">
        <v>64.099999999999994</v>
      </c>
      <c r="I24">
        <v>35.9</v>
      </c>
      <c r="J24">
        <f t="shared" si="0"/>
        <v>0.42434988179669031</v>
      </c>
      <c r="K24">
        <v>31.2</v>
      </c>
      <c r="L24">
        <v>97</v>
      </c>
      <c r="M24">
        <v>3</v>
      </c>
      <c r="N24">
        <v>68.8</v>
      </c>
    </row>
    <row r="25" spans="1:14" x14ac:dyDescent="0.25">
      <c r="A25" s="15" t="s">
        <v>150</v>
      </c>
      <c r="B25">
        <v>46</v>
      </c>
      <c r="C25">
        <v>45.5</v>
      </c>
      <c r="D25">
        <v>35.200000000000003</v>
      </c>
      <c r="E25">
        <v>46</v>
      </c>
      <c r="F25">
        <v>37.700000000000003</v>
      </c>
      <c r="G25">
        <v>50.7</v>
      </c>
      <c r="H25">
        <v>43.5</v>
      </c>
      <c r="I25">
        <v>56.5</v>
      </c>
      <c r="J25">
        <f t="shared" si="0"/>
        <v>0.6678486997635934</v>
      </c>
      <c r="K25">
        <v>37.4</v>
      </c>
      <c r="L25">
        <v>49.6</v>
      </c>
      <c r="M25">
        <v>50.4</v>
      </c>
      <c r="N25">
        <v>62.6</v>
      </c>
    </row>
    <row r="26" spans="1:14" x14ac:dyDescent="0.25">
      <c r="A26" s="15" t="s">
        <v>151</v>
      </c>
      <c r="B26">
        <v>60</v>
      </c>
      <c r="C26">
        <v>44.1</v>
      </c>
      <c r="D26">
        <v>43.3</v>
      </c>
      <c r="E26">
        <v>46.7</v>
      </c>
      <c r="F26">
        <v>53.5</v>
      </c>
      <c r="G26">
        <v>54</v>
      </c>
      <c r="H26">
        <v>50.3</v>
      </c>
      <c r="I26">
        <v>49.7</v>
      </c>
      <c r="J26">
        <f t="shared" si="0"/>
        <v>0.58747044917257696</v>
      </c>
      <c r="K26">
        <v>43.3</v>
      </c>
      <c r="L26">
        <v>57.2</v>
      </c>
      <c r="M26">
        <v>42.8</v>
      </c>
      <c r="N26">
        <v>56.7</v>
      </c>
    </row>
    <row r="27" spans="1:14" x14ac:dyDescent="0.25">
      <c r="A27" s="15" t="s">
        <v>152</v>
      </c>
      <c r="B27" t="s">
        <v>129</v>
      </c>
      <c r="C27">
        <v>47.6</v>
      </c>
      <c r="D27">
        <v>49.3</v>
      </c>
      <c r="E27">
        <v>53.4</v>
      </c>
      <c r="F27">
        <v>46.9</v>
      </c>
      <c r="G27">
        <v>56.9</v>
      </c>
      <c r="H27">
        <v>50.8</v>
      </c>
      <c r="I27">
        <v>49.2</v>
      </c>
      <c r="J27">
        <f t="shared" si="0"/>
        <v>0.58156028368794332</v>
      </c>
      <c r="K27">
        <v>45.6</v>
      </c>
      <c r="L27">
        <v>56</v>
      </c>
      <c r="M27">
        <v>44</v>
      </c>
      <c r="N27">
        <v>54.4</v>
      </c>
    </row>
    <row r="28" spans="1:14" x14ac:dyDescent="0.25">
      <c r="A28" s="15" t="s">
        <v>153</v>
      </c>
      <c r="B28">
        <v>71.5</v>
      </c>
      <c r="C28">
        <v>41.2</v>
      </c>
      <c r="D28">
        <v>44.3</v>
      </c>
      <c r="E28">
        <v>68.400000000000006</v>
      </c>
      <c r="F28">
        <v>44.1</v>
      </c>
      <c r="G28">
        <v>45</v>
      </c>
      <c r="H28">
        <v>52.4</v>
      </c>
      <c r="I28">
        <v>47.6</v>
      </c>
      <c r="J28">
        <f t="shared" si="0"/>
        <v>0.56264775413711587</v>
      </c>
      <c r="K28">
        <v>36.1</v>
      </c>
      <c r="L28">
        <v>66.8</v>
      </c>
      <c r="M28">
        <v>33.200000000000003</v>
      </c>
      <c r="N28">
        <v>61.9</v>
      </c>
    </row>
    <row r="29" spans="1:14" x14ac:dyDescent="0.25">
      <c r="A29" s="15" t="s">
        <v>154</v>
      </c>
      <c r="B29">
        <v>55</v>
      </c>
      <c r="C29">
        <v>37</v>
      </c>
      <c r="D29">
        <v>40.700000000000003</v>
      </c>
      <c r="E29">
        <v>47</v>
      </c>
      <c r="F29">
        <v>60.9</v>
      </c>
      <c r="G29">
        <v>54.5</v>
      </c>
      <c r="H29">
        <v>49.2</v>
      </c>
      <c r="I29">
        <v>50.8</v>
      </c>
      <c r="J29">
        <f t="shared" si="0"/>
        <v>0.60047281323877066</v>
      </c>
      <c r="K29">
        <v>39.5</v>
      </c>
      <c r="L29">
        <v>58.8</v>
      </c>
      <c r="M29">
        <v>41.2</v>
      </c>
      <c r="N29">
        <v>60.5</v>
      </c>
    </row>
    <row r="30" spans="1:14" x14ac:dyDescent="0.25">
      <c r="A30" t="s">
        <v>155</v>
      </c>
      <c r="B30">
        <v>55.5</v>
      </c>
      <c r="C30">
        <v>43.1</v>
      </c>
      <c r="D30">
        <v>34.6</v>
      </c>
      <c r="E30">
        <v>54</v>
      </c>
      <c r="F30">
        <v>39</v>
      </c>
      <c r="G30">
        <v>45.8</v>
      </c>
      <c r="H30">
        <v>45.3</v>
      </c>
      <c r="I30">
        <v>54.7</v>
      </c>
      <c r="J30">
        <f t="shared" si="0"/>
        <v>0.64657210401891263</v>
      </c>
      <c r="K30">
        <v>36.700000000000003</v>
      </c>
      <c r="L30">
        <v>54</v>
      </c>
      <c r="M30">
        <v>46</v>
      </c>
      <c r="N30">
        <v>63.3</v>
      </c>
    </row>
    <row r="31" spans="1:14" x14ac:dyDescent="0.25">
      <c r="A31" t="s">
        <v>156</v>
      </c>
      <c r="B31">
        <v>65.5</v>
      </c>
      <c r="C31">
        <v>55.9</v>
      </c>
      <c r="D31">
        <v>43.5</v>
      </c>
      <c r="E31">
        <v>60</v>
      </c>
      <c r="F31">
        <v>35.5</v>
      </c>
      <c r="G31">
        <v>42.5</v>
      </c>
      <c r="H31">
        <v>50.5</v>
      </c>
      <c r="I31">
        <v>49.5</v>
      </c>
      <c r="J31">
        <f t="shared" si="0"/>
        <v>0.58510638297872342</v>
      </c>
      <c r="K31">
        <v>38.200000000000003</v>
      </c>
      <c r="L31">
        <v>62.8</v>
      </c>
      <c r="M31">
        <v>37.299999999999997</v>
      </c>
      <c r="N31">
        <v>61.8</v>
      </c>
    </row>
    <row r="32" spans="1:14" x14ac:dyDescent="0.25">
      <c r="A32" t="s">
        <v>157</v>
      </c>
      <c r="B32" t="s">
        <v>129</v>
      </c>
      <c r="C32">
        <v>21</v>
      </c>
      <c r="D32">
        <v>14</v>
      </c>
      <c r="E32">
        <v>23.5</v>
      </c>
      <c r="F32">
        <v>18</v>
      </c>
      <c r="G32">
        <v>0.5</v>
      </c>
      <c r="H32">
        <v>15.4</v>
      </c>
      <c r="I32">
        <v>84.6</v>
      </c>
      <c r="J32">
        <f t="shared" si="0"/>
        <v>1</v>
      </c>
      <c r="K32">
        <v>4.0999999999999996</v>
      </c>
      <c r="L32">
        <v>26.7</v>
      </c>
      <c r="M32">
        <v>73.3</v>
      </c>
      <c r="N32">
        <v>95.9</v>
      </c>
    </row>
    <row r="33" spans="1:14" x14ac:dyDescent="0.25">
      <c r="A33" t="s">
        <v>158</v>
      </c>
      <c r="B33">
        <v>57.3</v>
      </c>
      <c r="C33">
        <v>39.299999999999997</v>
      </c>
      <c r="D33">
        <v>31.9</v>
      </c>
      <c r="E33">
        <v>46.5</v>
      </c>
      <c r="F33">
        <v>45.5</v>
      </c>
      <c r="G33">
        <v>33</v>
      </c>
      <c r="H33">
        <v>42.3</v>
      </c>
      <c r="I33">
        <v>57.7</v>
      </c>
      <c r="J33">
        <f t="shared" si="0"/>
        <v>0.68203309692671399</v>
      </c>
      <c r="K33">
        <v>32.200000000000003</v>
      </c>
      <c r="L33">
        <v>52.3</v>
      </c>
      <c r="M33">
        <v>47.7</v>
      </c>
      <c r="N33">
        <v>67.8</v>
      </c>
    </row>
    <row r="34" spans="1:14" x14ac:dyDescent="0.25">
      <c r="A34" t="s">
        <v>159</v>
      </c>
      <c r="B34">
        <v>60.7</v>
      </c>
      <c r="C34">
        <v>29.2</v>
      </c>
      <c r="D34">
        <v>27.4</v>
      </c>
      <c r="E34">
        <v>57.5</v>
      </c>
      <c r="F34">
        <v>44.6</v>
      </c>
      <c r="G34">
        <v>39.5</v>
      </c>
      <c r="H34">
        <v>43.1</v>
      </c>
      <c r="I34">
        <v>56.9</v>
      </c>
      <c r="J34">
        <f t="shared" si="0"/>
        <v>0.67257683215130026</v>
      </c>
      <c r="K34">
        <v>28.5</v>
      </c>
      <c r="L34">
        <v>57.8</v>
      </c>
      <c r="M34">
        <v>42.2</v>
      </c>
      <c r="N34">
        <v>71.5</v>
      </c>
    </row>
    <row r="35" spans="1:14" x14ac:dyDescent="0.25">
      <c r="A35" s="15" t="s">
        <v>160</v>
      </c>
      <c r="B35">
        <v>76.400000000000006</v>
      </c>
      <c r="C35">
        <v>57.5</v>
      </c>
      <c r="D35">
        <v>49</v>
      </c>
      <c r="E35">
        <v>63</v>
      </c>
      <c r="F35">
        <v>69.8</v>
      </c>
      <c r="G35">
        <v>59.5</v>
      </c>
      <c r="H35">
        <v>62.5</v>
      </c>
      <c r="I35">
        <v>37.5</v>
      </c>
      <c r="J35">
        <f t="shared" si="0"/>
        <v>0.44326241134751776</v>
      </c>
      <c r="K35">
        <v>52.5</v>
      </c>
      <c r="L35">
        <v>72.599999999999994</v>
      </c>
      <c r="M35">
        <v>27.4</v>
      </c>
      <c r="N35">
        <v>47.5</v>
      </c>
    </row>
    <row r="36" spans="1:14" x14ac:dyDescent="0.25">
      <c r="A36" t="s">
        <v>161</v>
      </c>
      <c r="B36">
        <v>56.2</v>
      </c>
      <c r="C36">
        <v>46.6</v>
      </c>
      <c r="D36">
        <v>31.6</v>
      </c>
      <c r="E36">
        <v>51</v>
      </c>
      <c r="F36">
        <v>36</v>
      </c>
      <c r="G36">
        <v>55.5</v>
      </c>
      <c r="H36">
        <v>46.1</v>
      </c>
      <c r="I36">
        <v>53.9</v>
      </c>
      <c r="J36">
        <f t="shared" si="0"/>
        <v>0.63711583924349879</v>
      </c>
      <c r="K36">
        <v>35.4</v>
      </c>
      <c r="L36">
        <v>56.9</v>
      </c>
      <c r="M36">
        <v>43.1</v>
      </c>
      <c r="N36">
        <v>64.599999999999994</v>
      </c>
    </row>
    <row r="37" spans="1:14" x14ac:dyDescent="0.25">
      <c r="A37" s="15" t="s">
        <v>181</v>
      </c>
      <c r="B37">
        <v>28.2</v>
      </c>
      <c r="C37">
        <v>31.4</v>
      </c>
      <c r="D37">
        <v>21.5</v>
      </c>
      <c r="E37">
        <v>38.6</v>
      </c>
      <c r="F37">
        <v>35.700000000000003</v>
      </c>
      <c r="G37">
        <v>21.5</v>
      </c>
      <c r="H37">
        <v>29.5</v>
      </c>
      <c r="I37">
        <v>70.5</v>
      </c>
      <c r="J37">
        <f t="shared" si="0"/>
        <v>0.83333333333333337</v>
      </c>
      <c r="K37">
        <v>22</v>
      </c>
      <c r="L37">
        <v>37</v>
      </c>
      <c r="M37">
        <v>63</v>
      </c>
      <c r="N37">
        <v>78</v>
      </c>
    </row>
    <row r="38" spans="1:14" x14ac:dyDescent="0.25">
      <c r="A38" s="15" t="s">
        <v>162</v>
      </c>
      <c r="B38">
        <v>44.3</v>
      </c>
      <c r="C38">
        <v>40.200000000000003</v>
      </c>
      <c r="D38">
        <v>34.1</v>
      </c>
      <c r="E38">
        <v>52.4</v>
      </c>
      <c r="F38">
        <v>42.5</v>
      </c>
      <c r="G38">
        <v>38.6</v>
      </c>
      <c r="H38">
        <v>42</v>
      </c>
      <c r="I38">
        <v>58</v>
      </c>
      <c r="J38">
        <f t="shared" si="0"/>
        <v>0.68557919621749419</v>
      </c>
      <c r="K38">
        <v>35.6</v>
      </c>
      <c r="L38">
        <v>48.5</v>
      </c>
      <c r="M38">
        <v>51.5</v>
      </c>
      <c r="N38">
        <v>64.400000000000006</v>
      </c>
    </row>
    <row r="39" spans="1:14" x14ac:dyDescent="0.25">
      <c r="A39" s="15" t="s">
        <v>163</v>
      </c>
      <c r="B39" t="s">
        <v>129</v>
      </c>
      <c r="C39">
        <v>33.200000000000003</v>
      </c>
      <c r="D39">
        <v>44.3</v>
      </c>
      <c r="E39">
        <v>48.1</v>
      </c>
      <c r="F39">
        <v>38.5</v>
      </c>
      <c r="G39">
        <v>50</v>
      </c>
      <c r="H39">
        <v>42.8</v>
      </c>
      <c r="I39">
        <v>57.2</v>
      </c>
      <c r="J39">
        <f t="shared" si="0"/>
        <v>0.67612293144208047</v>
      </c>
      <c r="K39">
        <v>34.1</v>
      </c>
      <c r="L39">
        <v>51.5</v>
      </c>
      <c r="M39">
        <v>48.5</v>
      </c>
      <c r="N39">
        <v>65.900000000000006</v>
      </c>
    </row>
    <row r="40" spans="1:14" x14ac:dyDescent="0.25">
      <c r="A40" t="s">
        <v>164</v>
      </c>
      <c r="B40">
        <v>61.9</v>
      </c>
      <c r="C40">
        <v>38.5</v>
      </c>
      <c r="D40">
        <v>43.3</v>
      </c>
      <c r="E40">
        <v>47.5</v>
      </c>
      <c r="F40">
        <v>45</v>
      </c>
      <c r="G40">
        <v>31.2</v>
      </c>
      <c r="H40">
        <v>44.6</v>
      </c>
      <c r="I40">
        <v>55.4</v>
      </c>
      <c r="J40">
        <f t="shared" si="0"/>
        <v>0.65484633569739958</v>
      </c>
      <c r="K40">
        <v>33.700000000000003</v>
      </c>
      <c r="L40">
        <v>55.3</v>
      </c>
      <c r="M40">
        <v>44.7</v>
      </c>
      <c r="N40">
        <v>66.2</v>
      </c>
    </row>
    <row r="41" spans="1:14" x14ac:dyDescent="0.25">
      <c r="A41" s="15" t="s">
        <v>165</v>
      </c>
      <c r="B41">
        <v>59.5</v>
      </c>
      <c r="C41">
        <v>48.3</v>
      </c>
      <c r="D41">
        <v>38.5</v>
      </c>
      <c r="E41">
        <v>51.9</v>
      </c>
      <c r="F41">
        <v>60.5</v>
      </c>
      <c r="G41">
        <v>39</v>
      </c>
      <c r="H41">
        <v>49.6</v>
      </c>
      <c r="I41">
        <v>50.4</v>
      </c>
      <c r="J41">
        <f t="shared" si="0"/>
        <v>0.5957446808510638</v>
      </c>
      <c r="K41">
        <v>39.6</v>
      </c>
      <c r="L41">
        <v>59.7</v>
      </c>
      <c r="M41">
        <v>40.299999999999997</v>
      </c>
      <c r="N41">
        <v>60.4</v>
      </c>
    </row>
    <row r="42" spans="1:14" x14ac:dyDescent="0.25">
      <c r="A42" s="15" t="s">
        <v>166</v>
      </c>
      <c r="B42">
        <v>100</v>
      </c>
      <c r="C42">
        <v>69.8</v>
      </c>
      <c r="D42">
        <v>86.2</v>
      </c>
      <c r="E42">
        <v>83</v>
      </c>
      <c r="F42">
        <v>81</v>
      </c>
      <c r="G42">
        <v>98.5</v>
      </c>
      <c r="H42">
        <v>86.4</v>
      </c>
      <c r="I42">
        <v>13.6</v>
      </c>
      <c r="J42">
        <f t="shared" si="0"/>
        <v>0.16075650118203311</v>
      </c>
      <c r="K42">
        <v>74.5</v>
      </c>
      <c r="L42">
        <v>98.4</v>
      </c>
      <c r="M42">
        <v>1.6</v>
      </c>
      <c r="N42">
        <v>25.5</v>
      </c>
    </row>
    <row r="43" spans="1:14" x14ac:dyDescent="0.25">
      <c r="A43" s="15" t="s">
        <v>167</v>
      </c>
      <c r="B43">
        <v>100</v>
      </c>
      <c r="C43">
        <v>87.5</v>
      </c>
      <c r="D43">
        <v>90.6</v>
      </c>
      <c r="E43">
        <v>77</v>
      </c>
      <c r="F43">
        <v>83</v>
      </c>
      <c r="G43">
        <v>96</v>
      </c>
      <c r="H43">
        <v>89</v>
      </c>
      <c r="I43">
        <v>11</v>
      </c>
      <c r="J43">
        <f t="shared" si="0"/>
        <v>0.13002364066193856</v>
      </c>
      <c r="K43">
        <v>80.2</v>
      </c>
      <c r="L43">
        <v>97.9</v>
      </c>
      <c r="M43">
        <v>2.1</v>
      </c>
      <c r="N43">
        <v>19.8</v>
      </c>
    </row>
    <row r="44" spans="1:14" x14ac:dyDescent="0.25">
      <c r="A44" t="s">
        <v>168</v>
      </c>
      <c r="B44">
        <v>46.5</v>
      </c>
      <c r="C44">
        <v>37</v>
      </c>
      <c r="D44">
        <v>30.1</v>
      </c>
      <c r="E44">
        <v>25.8</v>
      </c>
      <c r="F44">
        <v>32.4</v>
      </c>
      <c r="G44">
        <v>39.200000000000003</v>
      </c>
      <c r="H44">
        <v>35.200000000000003</v>
      </c>
      <c r="I44">
        <v>64.8</v>
      </c>
      <c r="J44">
        <f t="shared" si="0"/>
        <v>0.76595744680851063</v>
      </c>
      <c r="K44">
        <v>27.5</v>
      </c>
      <c r="L44">
        <v>42.8</v>
      </c>
      <c r="M44">
        <v>57.2</v>
      </c>
      <c r="N44">
        <v>72.5</v>
      </c>
    </row>
    <row r="45" spans="1:14" x14ac:dyDescent="0.25">
      <c r="A45" t="s">
        <v>169</v>
      </c>
      <c r="B45">
        <v>72</v>
      </c>
      <c r="C45">
        <v>46</v>
      </c>
      <c r="D45">
        <v>41.4</v>
      </c>
      <c r="E45">
        <v>85</v>
      </c>
      <c r="F45">
        <v>64.5</v>
      </c>
      <c r="G45">
        <v>46.9</v>
      </c>
      <c r="H45">
        <v>59.3</v>
      </c>
      <c r="I45">
        <v>40.700000000000003</v>
      </c>
      <c r="J45">
        <f t="shared" si="0"/>
        <v>0.48108747044917266</v>
      </c>
      <c r="K45">
        <v>41.1</v>
      </c>
      <c r="L45">
        <v>77.5</v>
      </c>
      <c r="M45">
        <v>22.5</v>
      </c>
      <c r="N45">
        <v>58.9</v>
      </c>
    </row>
    <row r="46" spans="1:14" x14ac:dyDescent="0.25">
      <c r="A46" t="s">
        <v>170</v>
      </c>
      <c r="B46" t="s">
        <v>129</v>
      </c>
      <c r="C46">
        <v>49.7</v>
      </c>
      <c r="D46">
        <v>59.5</v>
      </c>
      <c r="E46">
        <v>51</v>
      </c>
      <c r="F46">
        <v>30.5</v>
      </c>
      <c r="G46">
        <v>41.5</v>
      </c>
      <c r="H46">
        <v>46.5</v>
      </c>
      <c r="I46">
        <v>53.5</v>
      </c>
      <c r="J46">
        <f t="shared" si="0"/>
        <v>0.63238770685579204</v>
      </c>
      <c r="K46">
        <v>32.9</v>
      </c>
      <c r="L46">
        <v>60.1</v>
      </c>
      <c r="M46">
        <v>39.9</v>
      </c>
      <c r="N46">
        <v>67.099999999999994</v>
      </c>
    </row>
    <row r="47" spans="1:14" x14ac:dyDescent="0.25">
      <c r="A47" s="15" t="s">
        <v>171</v>
      </c>
      <c r="B47">
        <v>80.5</v>
      </c>
      <c r="C47">
        <v>79</v>
      </c>
      <c r="D47">
        <v>57.6</v>
      </c>
      <c r="E47">
        <v>70</v>
      </c>
      <c r="F47">
        <v>85.6</v>
      </c>
      <c r="G47">
        <v>67.599999999999994</v>
      </c>
      <c r="H47">
        <v>73.400000000000006</v>
      </c>
      <c r="I47">
        <v>26.6</v>
      </c>
      <c r="J47">
        <f t="shared" si="0"/>
        <v>0.31442080378250598</v>
      </c>
      <c r="K47">
        <v>62.6</v>
      </c>
      <c r="L47">
        <v>84.1</v>
      </c>
      <c r="M47">
        <v>15.9</v>
      </c>
      <c r="N47">
        <v>37.4</v>
      </c>
    </row>
    <row r="48" spans="1:14" x14ac:dyDescent="0.25">
      <c r="A48" s="15" t="s">
        <v>172</v>
      </c>
      <c r="B48">
        <v>76.400000000000006</v>
      </c>
      <c r="C48">
        <v>73.5</v>
      </c>
      <c r="D48">
        <v>68.3</v>
      </c>
      <c r="E48">
        <v>76</v>
      </c>
      <c r="F48">
        <v>77.5</v>
      </c>
      <c r="G48">
        <v>64.5</v>
      </c>
      <c r="H48">
        <v>72.7</v>
      </c>
      <c r="I48">
        <v>27.3</v>
      </c>
      <c r="J48">
        <f t="shared" si="0"/>
        <v>0.32269503546099293</v>
      </c>
      <c r="K48">
        <v>67.2</v>
      </c>
      <c r="L48">
        <v>78.099999999999994</v>
      </c>
      <c r="M48">
        <v>21.9</v>
      </c>
      <c r="N48">
        <v>32.799999999999997</v>
      </c>
    </row>
    <row r="49" spans="1:14" x14ac:dyDescent="0.25">
      <c r="A49" t="s">
        <v>173</v>
      </c>
      <c r="B49">
        <v>77.5</v>
      </c>
      <c r="C49">
        <v>54</v>
      </c>
      <c r="D49">
        <v>27.4</v>
      </c>
      <c r="E49">
        <v>75.5</v>
      </c>
      <c r="F49">
        <v>38.6</v>
      </c>
      <c r="G49">
        <v>49.3</v>
      </c>
      <c r="H49">
        <v>53.7</v>
      </c>
      <c r="I49">
        <v>46.2</v>
      </c>
      <c r="J49">
        <f t="shared" si="0"/>
        <v>0.54609929078014197</v>
      </c>
      <c r="K49">
        <v>32.799999999999997</v>
      </c>
      <c r="L49">
        <v>74.599999999999994</v>
      </c>
      <c r="M49">
        <v>25.4</v>
      </c>
      <c r="N49">
        <v>67.2</v>
      </c>
    </row>
    <row r="50" spans="1:14" x14ac:dyDescent="0.25">
      <c r="A50" t="s">
        <v>174</v>
      </c>
      <c r="B50">
        <v>58.2</v>
      </c>
      <c r="C50">
        <v>31</v>
      </c>
      <c r="D50">
        <v>20</v>
      </c>
      <c r="E50">
        <v>37.5</v>
      </c>
      <c r="F50">
        <v>34</v>
      </c>
      <c r="G50">
        <v>14.5</v>
      </c>
      <c r="H50">
        <v>32.5</v>
      </c>
      <c r="I50">
        <v>67.5</v>
      </c>
      <c r="J50">
        <f t="shared" si="0"/>
        <v>0.79787234042553201</v>
      </c>
      <c r="K50">
        <v>16.5</v>
      </c>
      <c r="L50">
        <v>48.6</v>
      </c>
      <c r="M50">
        <v>51.4</v>
      </c>
      <c r="N50">
        <v>83.5</v>
      </c>
    </row>
    <row r="51" spans="1:14" x14ac:dyDescent="0.25">
      <c r="A51" t="s">
        <v>175</v>
      </c>
      <c r="B51">
        <v>47.5</v>
      </c>
      <c r="C51">
        <v>32.5</v>
      </c>
      <c r="D51">
        <v>30.7</v>
      </c>
      <c r="E51">
        <v>46.5</v>
      </c>
      <c r="F51">
        <v>22.5</v>
      </c>
      <c r="G51">
        <v>16.5</v>
      </c>
      <c r="H51">
        <v>32.700000000000003</v>
      </c>
      <c r="I51">
        <v>19.600000000000001</v>
      </c>
      <c r="J51">
        <f t="shared" si="0"/>
        <v>0.23167848699763596</v>
      </c>
      <c r="K51">
        <v>45.8</v>
      </c>
      <c r="L51">
        <v>54.2</v>
      </c>
      <c r="M51">
        <v>54.2</v>
      </c>
      <c r="N51">
        <v>80.400000000000006</v>
      </c>
    </row>
    <row r="52" spans="1:14" x14ac:dyDescent="0.25">
      <c r="A52" s="15" t="s">
        <v>176</v>
      </c>
      <c r="B52">
        <v>45.5</v>
      </c>
      <c r="C52">
        <v>33.799999999999997</v>
      </c>
      <c r="D52">
        <v>41.4</v>
      </c>
      <c r="E52">
        <v>498</v>
      </c>
      <c r="F52">
        <v>23.3</v>
      </c>
      <c r="G52">
        <v>32.9</v>
      </c>
      <c r="H52">
        <v>37.799999999999997</v>
      </c>
      <c r="I52">
        <v>67.3</v>
      </c>
      <c r="J52">
        <f t="shared" si="0"/>
        <v>0.79550827423167847</v>
      </c>
      <c r="K52">
        <v>19.600000000000001</v>
      </c>
      <c r="L52">
        <v>45.8</v>
      </c>
      <c r="M52">
        <v>52.1</v>
      </c>
      <c r="N52">
        <v>72.3</v>
      </c>
    </row>
    <row r="53" spans="1:14" x14ac:dyDescent="0.25">
      <c r="A53" s="15" t="s">
        <v>177</v>
      </c>
      <c r="B53">
        <v>46.5</v>
      </c>
      <c r="C53">
        <v>49</v>
      </c>
      <c r="D53">
        <v>42.9</v>
      </c>
      <c r="E53">
        <v>63.4</v>
      </c>
      <c r="F53">
        <v>39.5</v>
      </c>
      <c r="G53">
        <v>40</v>
      </c>
      <c r="H53">
        <v>46.9</v>
      </c>
      <c r="I53">
        <v>53.1</v>
      </c>
      <c r="J53">
        <f t="shared" si="0"/>
        <v>0.62765957446808518</v>
      </c>
      <c r="K53">
        <v>37.5</v>
      </c>
      <c r="L53">
        <v>56.2</v>
      </c>
      <c r="M53">
        <v>43.8</v>
      </c>
      <c r="N53">
        <v>62.5</v>
      </c>
    </row>
    <row r="54" spans="1:14" x14ac:dyDescent="0.25">
      <c r="A54" s="15" t="s">
        <v>178</v>
      </c>
      <c r="B54">
        <v>47.8</v>
      </c>
      <c r="C54">
        <v>47</v>
      </c>
      <c r="D54">
        <v>38.299999999999997</v>
      </c>
      <c r="E54">
        <v>32</v>
      </c>
      <c r="F54">
        <v>49</v>
      </c>
      <c r="G54">
        <v>48.3</v>
      </c>
      <c r="H54">
        <v>43.7</v>
      </c>
      <c r="I54">
        <v>56.3</v>
      </c>
      <c r="J54">
        <f t="shared" si="0"/>
        <v>0.66548463356973997</v>
      </c>
      <c r="K54">
        <v>36.4</v>
      </c>
      <c r="L54">
        <v>51.1</v>
      </c>
      <c r="M54">
        <v>48.9</v>
      </c>
      <c r="N54">
        <v>63.6</v>
      </c>
    </row>
    <row r="55" spans="1:14" x14ac:dyDescent="0.25">
      <c r="A55" s="15" t="s">
        <v>179</v>
      </c>
      <c r="B55">
        <v>79</v>
      </c>
      <c r="C55">
        <v>57</v>
      </c>
      <c r="D55">
        <v>56.1</v>
      </c>
      <c r="E55">
        <v>66</v>
      </c>
      <c r="F55">
        <v>57.5</v>
      </c>
      <c r="G55">
        <v>53.5</v>
      </c>
      <c r="H55">
        <v>61.5</v>
      </c>
      <c r="I55">
        <v>38.5</v>
      </c>
      <c r="J55">
        <f t="shared" si="0"/>
        <v>0.45508274231678492</v>
      </c>
      <c r="K55">
        <v>51.5</v>
      </c>
      <c r="L55">
        <v>71.5</v>
      </c>
      <c r="M55">
        <v>28.5</v>
      </c>
      <c r="N55">
        <v>48.5</v>
      </c>
    </row>
  </sheetData>
  <dataConsolidate/>
  <mergeCells count="1">
    <mergeCell ref="B4:G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1F1B-61C7-4C8E-952E-49B92298505F}">
  <dimension ref="A1:AS30"/>
  <sheetViews>
    <sheetView workbookViewId="0">
      <pane xSplit="1" topLeftCell="B1" activePane="topRight" state="frozen"/>
      <selection pane="topRight" activeCell="M27" sqref="M27"/>
    </sheetView>
  </sheetViews>
  <sheetFormatPr baseColWidth="10" defaultRowHeight="15" x14ac:dyDescent="0.25"/>
  <cols>
    <col min="1" max="1" width="17.28515625" customWidth="1"/>
  </cols>
  <sheetData>
    <row r="1" spans="1:45" x14ac:dyDescent="0.25">
      <c r="A1" s="12" t="s">
        <v>206</v>
      </c>
      <c r="B1" s="12" t="s">
        <v>3</v>
      </c>
      <c r="C1" s="12" t="s">
        <v>188</v>
      </c>
      <c r="D1" s="12" t="s">
        <v>189</v>
      </c>
      <c r="E1" s="12" t="s">
        <v>203</v>
      </c>
      <c r="F1" s="12" t="s">
        <v>204</v>
      </c>
      <c r="G1" s="12" t="s">
        <v>205</v>
      </c>
      <c r="H1" s="12" t="s">
        <v>225</v>
      </c>
      <c r="I1" s="21"/>
      <c r="J1" s="21"/>
      <c r="K1" s="21"/>
    </row>
    <row r="2" spans="1:45" x14ac:dyDescent="0.25">
      <c r="A2" t="s">
        <v>199</v>
      </c>
      <c r="B2">
        <v>25</v>
      </c>
      <c r="C2">
        <v>178.4</v>
      </c>
      <c r="D2">
        <v>78.7</v>
      </c>
      <c r="E2">
        <v>18.7</v>
      </c>
      <c r="F2">
        <v>15</v>
      </c>
      <c r="G2">
        <v>8760</v>
      </c>
    </row>
    <row r="3" spans="1:45" x14ac:dyDescent="0.25">
      <c r="A3" t="s">
        <v>200</v>
      </c>
      <c r="B3">
        <v>76</v>
      </c>
      <c r="C3">
        <v>171.9</v>
      </c>
      <c r="D3">
        <v>77.900000000000006</v>
      </c>
      <c r="E3">
        <v>29.4</v>
      </c>
      <c r="F3">
        <v>11.7</v>
      </c>
      <c r="G3">
        <v>9275</v>
      </c>
    </row>
    <row r="4" spans="1:45" x14ac:dyDescent="0.25">
      <c r="A4" t="s">
        <v>201</v>
      </c>
      <c r="B4">
        <v>23</v>
      </c>
      <c r="C4">
        <v>168.9</v>
      </c>
      <c r="D4">
        <v>62.6</v>
      </c>
      <c r="E4">
        <v>25.6</v>
      </c>
      <c r="F4">
        <v>10.7</v>
      </c>
      <c r="G4">
        <v>10151</v>
      </c>
    </row>
    <row r="5" spans="1:45" x14ac:dyDescent="0.25">
      <c r="A5" t="s">
        <v>202</v>
      </c>
      <c r="B5">
        <v>77</v>
      </c>
      <c r="C5">
        <v>162.80000000000001</v>
      </c>
      <c r="D5">
        <v>69.400000000000006</v>
      </c>
      <c r="E5">
        <v>38.299999999999997</v>
      </c>
      <c r="F5">
        <v>9.1999999999999993</v>
      </c>
      <c r="G5">
        <v>5925</v>
      </c>
    </row>
    <row r="6" spans="1:45" x14ac:dyDescent="0.25">
      <c r="A6" t="s">
        <v>472</v>
      </c>
      <c r="AD6" t="s">
        <v>221</v>
      </c>
      <c r="AL6" t="s">
        <v>224</v>
      </c>
    </row>
    <row r="7" spans="1:45" x14ac:dyDescent="0.25">
      <c r="A7" s="12" t="s">
        <v>8</v>
      </c>
      <c r="B7" s="79" t="s">
        <v>218</v>
      </c>
      <c r="C7" s="80"/>
      <c r="D7" s="80"/>
      <c r="E7" s="81"/>
      <c r="F7" s="79" t="s">
        <v>212</v>
      </c>
      <c r="G7" s="80"/>
      <c r="H7" s="80"/>
      <c r="I7" s="80"/>
      <c r="J7" s="79" t="s">
        <v>213</v>
      </c>
      <c r="K7" s="80"/>
      <c r="L7" s="80"/>
      <c r="M7" s="81"/>
      <c r="N7" s="79" t="s">
        <v>515</v>
      </c>
      <c r="O7" s="80"/>
      <c r="P7" s="80"/>
      <c r="Q7" s="81"/>
      <c r="R7" s="79" t="s">
        <v>215</v>
      </c>
      <c r="S7" s="80"/>
      <c r="T7" s="80"/>
      <c r="U7" s="81"/>
      <c r="V7" s="12" t="s">
        <v>216</v>
      </c>
      <c r="W7" s="12"/>
      <c r="X7" s="12"/>
      <c r="Y7" s="12"/>
      <c r="Z7" s="12" t="s">
        <v>217</v>
      </c>
      <c r="AA7" s="12"/>
      <c r="AB7" s="12"/>
      <c r="AC7" s="8"/>
      <c r="AD7" s="8" t="s">
        <v>219</v>
      </c>
      <c r="AE7" s="8"/>
      <c r="AF7" s="8"/>
      <c r="AG7" s="8"/>
      <c r="AH7" s="8" t="s">
        <v>220</v>
      </c>
      <c r="AI7" s="8"/>
      <c r="AJ7" s="8"/>
      <c r="AK7" s="8"/>
      <c r="AL7" s="8" t="s">
        <v>222</v>
      </c>
      <c r="AM7" s="8"/>
      <c r="AN7" s="8"/>
      <c r="AO7" s="8"/>
      <c r="AP7" s="8" t="s">
        <v>223</v>
      </c>
      <c r="AQ7" s="8"/>
      <c r="AR7" s="8"/>
      <c r="AS7" s="8"/>
    </row>
    <row r="8" spans="1:45" x14ac:dyDescent="0.25">
      <c r="A8" s="12"/>
      <c r="B8" s="82" t="s">
        <v>207</v>
      </c>
      <c r="C8" s="13"/>
      <c r="D8" s="13" t="s">
        <v>208</v>
      </c>
      <c r="E8" s="83"/>
      <c r="F8" s="82" t="s">
        <v>207</v>
      </c>
      <c r="G8" s="13"/>
      <c r="H8" s="13" t="s">
        <v>208</v>
      </c>
      <c r="I8" s="13"/>
      <c r="J8" s="82" t="s">
        <v>207</v>
      </c>
      <c r="K8" s="13"/>
      <c r="L8" s="13" t="s">
        <v>208</v>
      </c>
      <c r="M8" s="83"/>
      <c r="N8" s="82" t="s">
        <v>207</v>
      </c>
      <c r="O8" s="13"/>
      <c r="P8" s="13" t="s">
        <v>208</v>
      </c>
      <c r="Q8" s="83"/>
      <c r="R8" s="82" t="s">
        <v>207</v>
      </c>
      <c r="S8" s="13"/>
      <c r="T8" s="13" t="s">
        <v>208</v>
      </c>
      <c r="U8" s="83"/>
      <c r="V8" s="12" t="s">
        <v>207</v>
      </c>
      <c r="W8" s="12"/>
      <c r="X8" s="12" t="s">
        <v>208</v>
      </c>
      <c r="Y8" s="12"/>
      <c r="Z8" s="12" t="s">
        <v>207</v>
      </c>
      <c r="AA8" s="12"/>
      <c r="AB8" s="12" t="s">
        <v>208</v>
      </c>
      <c r="AC8" s="8"/>
      <c r="AD8" s="8" t="s">
        <v>207</v>
      </c>
      <c r="AE8" s="8"/>
      <c r="AF8" s="8" t="s">
        <v>208</v>
      </c>
      <c r="AG8" s="8"/>
      <c r="AH8" s="8" t="s">
        <v>207</v>
      </c>
      <c r="AI8" s="8"/>
      <c r="AJ8" s="8" t="s">
        <v>208</v>
      </c>
      <c r="AK8" s="8"/>
      <c r="AL8" s="8" t="s">
        <v>207</v>
      </c>
      <c r="AM8" s="8"/>
      <c r="AN8" s="8" t="s">
        <v>208</v>
      </c>
      <c r="AO8" s="8"/>
      <c r="AP8" s="8" t="s">
        <v>207</v>
      </c>
      <c r="AQ8" s="8"/>
      <c r="AR8" s="8" t="s">
        <v>208</v>
      </c>
      <c r="AS8" s="8"/>
    </row>
    <row r="9" spans="1:45" x14ac:dyDescent="0.25">
      <c r="A9" t="s">
        <v>199</v>
      </c>
      <c r="B9" s="3"/>
      <c r="C9" s="6"/>
      <c r="D9" s="6">
        <v>8599</v>
      </c>
      <c r="E9" s="5">
        <v>1857</v>
      </c>
      <c r="F9" s="3"/>
      <c r="G9" s="6"/>
      <c r="H9" s="6">
        <v>1.48</v>
      </c>
      <c r="I9" s="6">
        <v>0.34</v>
      </c>
      <c r="J9" s="3"/>
      <c r="K9" s="6"/>
      <c r="L9" s="6"/>
      <c r="M9" s="5"/>
      <c r="N9" s="3"/>
      <c r="O9" s="6"/>
      <c r="P9" s="6"/>
      <c r="Q9" s="5"/>
      <c r="R9" s="3"/>
      <c r="S9" s="6"/>
      <c r="T9" s="6"/>
      <c r="U9" s="5"/>
    </row>
    <row r="10" spans="1:45" x14ac:dyDescent="0.25">
      <c r="A10" t="s">
        <v>200</v>
      </c>
      <c r="B10" s="3"/>
      <c r="C10" s="6"/>
      <c r="D10" s="6">
        <v>5404</v>
      </c>
      <c r="E10" s="5">
        <v>2049</v>
      </c>
      <c r="F10" s="3"/>
      <c r="G10" s="6"/>
      <c r="H10" s="6">
        <v>0.92</v>
      </c>
      <c r="I10" s="6">
        <v>0.33</v>
      </c>
      <c r="J10" s="3"/>
      <c r="K10" s="6"/>
      <c r="L10" s="6"/>
      <c r="M10" s="5"/>
      <c r="N10" s="3"/>
      <c r="O10" s="6"/>
      <c r="P10" s="6"/>
      <c r="Q10" s="5"/>
      <c r="R10" s="3"/>
      <c r="S10" s="6"/>
      <c r="T10" s="6"/>
      <c r="U10" s="5"/>
    </row>
    <row r="11" spans="1:45" x14ac:dyDescent="0.25">
      <c r="A11" t="s">
        <v>201</v>
      </c>
      <c r="B11" s="3"/>
      <c r="C11" s="6"/>
      <c r="D11" s="6">
        <v>4909</v>
      </c>
      <c r="E11" s="5">
        <v>1515</v>
      </c>
      <c r="F11" s="3"/>
      <c r="G11" s="6"/>
      <c r="H11" s="6">
        <v>0.85</v>
      </c>
      <c r="I11" s="6">
        <v>0.27</v>
      </c>
      <c r="J11" s="3"/>
      <c r="K11" s="6"/>
      <c r="L11" s="6"/>
      <c r="M11" s="5"/>
      <c r="N11" s="3"/>
      <c r="O11" s="6"/>
      <c r="P11" s="6"/>
      <c r="Q11" s="5"/>
      <c r="R11" s="3"/>
      <c r="S11" s="6"/>
      <c r="T11" s="6"/>
      <c r="U11" s="5"/>
    </row>
    <row r="12" spans="1:45" x14ac:dyDescent="0.25">
      <c r="A12" t="s">
        <v>202</v>
      </c>
      <c r="B12" s="3"/>
      <c r="C12" s="6"/>
      <c r="D12" s="6">
        <v>3174</v>
      </c>
      <c r="E12" s="5">
        <v>1177</v>
      </c>
      <c r="F12" s="3"/>
      <c r="G12" s="6"/>
      <c r="H12" s="6">
        <v>0.6</v>
      </c>
      <c r="I12" s="6">
        <v>0.2</v>
      </c>
      <c r="J12" s="3"/>
      <c r="K12" s="6"/>
      <c r="L12" s="6"/>
      <c r="M12" s="5"/>
      <c r="N12" s="3"/>
      <c r="O12" s="6"/>
      <c r="P12" s="6"/>
      <c r="Q12" s="5"/>
      <c r="R12" s="3"/>
      <c r="S12" s="6"/>
      <c r="T12" s="6"/>
      <c r="U12" s="5"/>
    </row>
    <row r="13" spans="1:45" x14ac:dyDescent="0.25">
      <c r="A13" t="s">
        <v>198</v>
      </c>
      <c r="B13" s="3">
        <v>6433</v>
      </c>
      <c r="C13" s="6">
        <v>2473</v>
      </c>
      <c r="D13" s="6">
        <v>6358</v>
      </c>
      <c r="E13" s="5">
        <v>2483</v>
      </c>
      <c r="F13" s="3">
        <v>0.98</v>
      </c>
      <c r="G13" s="6">
        <v>0.33</v>
      </c>
      <c r="H13" s="6">
        <v>1.0900000000000001</v>
      </c>
      <c r="I13" s="6">
        <v>0.42</v>
      </c>
      <c r="J13" s="3">
        <v>158</v>
      </c>
      <c r="K13" s="6">
        <v>31</v>
      </c>
      <c r="L13" s="6">
        <v>175</v>
      </c>
      <c r="M13" s="5">
        <v>34</v>
      </c>
      <c r="N13" s="3">
        <v>5.83</v>
      </c>
      <c r="O13" s="6">
        <v>0.13</v>
      </c>
      <c r="P13" s="6">
        <v>5.96</v>
      </c>
      <c r="Q13" s="5">
        <v>0.12</v>
      </c>
      <c r="R13" s="3">
        <v>6.69</v>
      </c>
      <c r="S13" s="6">
        <v>0.18</v>
      </c>
      <c r="T13" s="6">
        <v>6.44</v>
      </c>
      <c r="U13" s="5">
        <v>0.13</v>
      </c>
      <c r="V13">
        <v>2.11</v>
      </c>
      <c r="W13">
        <v>0.8</v>
      </c>
      <c r="X13">
        <v>1.27</v>
      </c>
      <c r="Y13">
        <v>0.6</v>
      </c>
      <c r="Z13">
        <v>2.78</v>
      </c>
      <c r="AA13">
        <v>0.73</v>
      </c>
      <c r="AB13">
        <v>4.72</v>
      </c>
      <c r="AC13">
        <v>0.98</v>
      </c>
      <c r="AD13">
        <v>2.06</v>
      </c>
      <c r="AE13">
        <v>0.41</v>
      </c>
      <c r="AF13">
        <v>6.69</v>
      </c>
      <c r="AG13">
        <v>1.54</v>
      </c>
      <c r="AH13">
        <v>0.56999999999999995</v>
      </c>
      <c r="AI13">
        <v>0.16</v>
      </c>
      <c r="AJ13">
        <v>1.69</v>
      </c>
      <c r="AK13">
        <v>0.55000000000000004</v>
      </c>
      <c r="AL13">
        <v>1.1200000000000001</v>
      </c>
      <c r="AM13">
        <v>0.35</v>
      </c>
      <c r="AN13">
        <v>3.46</v>
      </c>
      <c r="AO13">
        <v>1.1100000000000001</v>
      </c>
      <c r="AP13">
        <v>0.41</v>
      </c>
      <c r="AQ13">
        <v>0.17</v>
      </c>
      <c r="AR13">
        <v>1.03</v>
      </c>
      <c r="AS13">
        <v>0.55000000000000004</v>
      </c>
    </row>
    <row r="14" spans="1:45" x14ac:dyDescent="0.25">
      <c r="A14" t="s">
        <v>209</v>
      </c>
      <c r="B14" s="3">
        <v>5329</v>
      </c>
      <c r="C14" s="6">
        <v>1648</v>
      </c>
      <c r="D14" s="6">
        <v>3970</v>
      </c>
      <c r="E14" s="5">
        <v>1604</v>
      </c>
      <c r="F14" s="3">
        <v>0.83</v>
      </c>
      <c r="G14" s="6">
        <v>0.25</v>
      </c>
      <c r="H14" s="6">
        <v>0.72</v>
      </c>
      <c r="I14" s="6">
        <v>0.27</v>
      </c>
      <c r="J14" s="3">
        <v>158</v>
      </c>
      <c r="K14" s="6">
        <v>28</v>
      </c>
      <c r="L14" s="6">
        <v>186</v>
      </c>
      <c r="M14" s="5">
        <v>34</v>
      </c>
      <c r="N14" s="3">
        <v>5.87</v>
      </c>
      <c r="O14" s="6">
        <v>0.11</v>
      </c>
      <c r="P14" s="6">
        <v>5.96</v>
      </c>
      <c r="Q14" s="5">
        <v>0.08</v>
      </c>
      <c r="R14" s="3">
        <v>6.79</v>
      </c>
      <c r="S14" s="6">
        <v>0.15</v>
      </c>
      <c r="T14" s="6">
        <v>6.42</v>
      </c>
      <c r="U14" s="5">
        <v>0.09</v>
      </c>
      <c r="V14">
        <v>2.1</v>
      </c>
      <c r="W14">
        <v>0.74</v>
      </c>
      <c r="X14">
        <v>1.81</v>
      </c>
      <c r="Y14">
        <v>0.63</v>
      </c>
      <c r="Z14">
        <v>2.5499999999999998</v>
      </c>
      <c r="AA14">
        <v>0.52</v>
      </c>
      <c r="AB14">
        <v>5.17</v>
      </c>
      <c r="AC14">
        <v>1.01</v>
      </c>
      <c r="AD14">
        <v>2.15</v>
      </c>
      <c r="AE14">
        <v>0.38</v>
      </c>
      <c r="AF14">
        <v>7.07</v>
      </c>
      <c r="AG14">
        <v>1.44</v>
      </c>
      <c r="AH14">
        <v>0.56000000000000005</v>
      </c>
      <c r="AI14">
        <v>0.15</v>
      </c>
      <c r="AJ14">
        <v>1.59</v>
      </c>
      <c r="AK14">
        <v>0.4</v>
      </c>
      <c r="AL14">
        <v>1.06</v>
      </c>
      <c r="AM14">
        <v>0.21</v>
      </c>
      <c r="AN14">
        <v>3.13</v>
      </c>
      <c r="AO14">
        <v>1.02</v>
      </c>
      <c r="AP14">
        <v>0.41</v>
      </c>
      <c r="AQ14">
        <v>0.14000000000000001</v>
      </c>
      <c r="AR14">
        <v>0.89</v>
      </c>
      <c r="AS14">
        <v>0.41</v>
      </c>
    </row>
    <row r="15" spans="1:45" x14ac:dyDescent="0.25">
      <c r="A15" t="s">
        <v>210</v>
      </c>
      <c r="B15" s="3">
        <v>6116</v>
      </c>
      <c r="C15" s="6">
        <v>2049</v>
      </c>
      <c r="D15" s="6">
        <v>6479</v>
      </c>
      <c r="E15" s="5">
        <v>2487</v>
      </c>
      <c r="F15" s="3">
        <v>0.96</v>
      </c>
      <c r="G15" s="6">
        <v>0.28000000000000003</v>
      </c>
      <c r="H15" s="6">
        <v>1.1200000000000001</v>
      </c>
      <c r="I15" s="6">
        <v>0.43</v>
      </c>
      <c r="J15" s="3">
        <v>157</v>
      </c>
      <c r="K15" s="6">
        <v>31</v>
      </c>
      <c r="L15" s="6">
        <v>175</v>
      </c>
      <c r="M15" s="5">
        <v>27</v>
      </c>
      <c r="N15" s="3">
        <v>5.85</v>
      </c>
      <c r="O15" s="6">
        <v>0.12</v>
      </c>
      <c r="P15" s="6">
        <v>5.96</v>
      </c>
      <c r="Q15" s="5">
        <v>0.1</v>
      </c>
      <c r="R15" s="3">
        <v>6.75</v>
      </c>
      <c r="S15" s="6">
        <v>0.18</v>
      </c>
      <c r="T15" s="6">
        <v>6.43</v>
      </c>
      <c r="U15" s="5">
        <v>0.11</v>
      </c>
      <c r="V15">
        <v>2.09</v>
      </c>
      <c r="W15">
        <v>0.81</v>
      </c>
      <c r="X15">
        <v>1.5</v>
      </c>
      <c r="Y15">
        <v>0.62</v>
      </c>
      <c r="Z15">
        <v>2.66</v>
      </c>
      <c r="AA15">
        <v>0.63</v>
      </c>
      <c r="AB15">
        <v>4.92</v>
      </c>
      <c r="AC15">
        <v>1</v>
      </c>
      <c r="AD15">
        <v>2.12</v>
      </c>
      <c r="AE15">
        <v>0.37</v>
      </c>
      <c r="AF15">
        <v>6.59</v>
      </c>
      <c r="AG15">
        <v>1.35</v>
      </c>
      <c r="AH15">
        <v>0.57999999999999996</v>
      </c>
      <c r="AI15">
        <v>0.17</v>
      </c>
      <c r="AJ15">
        <v>1.6</v>
      </c>
      <c r="AK15">
        <v>0.45</v>
      </c>
      <c r="AL15">
        <v>1.1399999999999999</v>
      </c>
      <c r="AM15">
        <v>0.31</v>
      </c>
      <c r="AN15">
        <v>3.2</v>
      </c>
      <c r="AO15">
        <v>1.07</v>
      </c>
      <c r="AP15">
        <v>0.45</v>
      </c>
      <c r="AQ15">
        <v>0.18</v>
      </c>
      <c r="AR15">
        <v>0.97</v>
      </c>
      <c r="AS15">
        <v>0.57999999999999996</v>
      </c>
    </row>
    <row r="16" spans="1:45" x14ac:dyDescent="0.25">
      <c r="A16" t="s">
        <v>211</v>
      </c>
      <c r="B16" s="84">
        <v>5870</v>
      </c>
      <c r="C16" s="85">
        <v>2310</v>
      </c>
      <c r="D16" s="85">
        <v>4503</v>
      </c>
      <c r="E16" s="86">
        <v>2071</v>
      </c>
      <c r="F16" s="84">
        <v>0.91</v>
      </c>
      <c r="G16" s="85">
        <v>0.32</v>
      </c>
      <c r="H16" s="85">
        <v>0.79</v>
      </c>
      <c r="I16" s="85">
        <v>0.33</v>
      </c>
      <c r="J16" s="3">
        <v>159</v>
      </c>
      <c r="K16" s="6">
        <v>29</v>
      </c>
      <c r="L16" s="6">
        <v>183</v>
      </c>
      <c r="M16" s="5">
        <v>38</v>
      </c>
      <c r="N16" s="3">
        <v>5.84</v>
      </c>
      <c r="O16" s="6">
        <v>0.12</v>
      </c>
      <c r="P16" s="6">
        <v>5.96</v>
      </c>
      <c r="Q16" s="5">
        <v>0.09</v>
      </c>
      <c r="R16" s="3">
        <v>6.73</v>
      </c>
      <c r="S16" s="6">
        <v>0.17</v>
      </c>
      <c r="T16" s="6">
        <v>6.43</v>
      </c>
      <c r="U16" s="5">
        <v>0.12</v>
      </c>
      <c r="V16">
        <v>2.12</v>
      </c>
      <c r="W16">
        <v>0.72</v>
      </c>
      <c r="X16">
        <v>1.59</v>
      </c>
      <c r="Y16">
        <v>0.73</v>
      </c>
      <c r="Z16">
        <v>2.68</v>
      </c>
      <c r="AA16">
        <v>0.67</v>
      </c>
      <c r="AB16">
        <v>4.99</v>
      </c>
      <c r="AC16">
        <v>1.05</v>
      </c>
      <c r="AD16">
        <v>2.08</v>
      </c>
      <c r="AE16">
        <v>0.41</v>
      </c>
      <c r="AF16">
        <v>7.04</v>
      </c>
      <c r="AG16">
        <v>1.57</v>
      </c>
      <c r="AH16">
        <v>0.55000000000000004</v>
      </c>
      <c r="AI16">
        <v>0.15</v>
      </c>
      <c r="AJ16">
        <v>1.66</v>
      </c>
      <c r="AK16">
        <v>0.51</v>
      </c>
      <c r="AL16">
        <v>1.07</v>
      </c>
      <c r="AM16">
        <v>0.28999999999999998</v>
      </c>
      <c r="AN16">
        <v>3.38</v>
      </c>
      <c r="AO16">
        <v>1.0900000000000001</v>
      </c>
      <c r="AP16">
        <v>0.38</v>
      </c>
      <c r="AQ16">
        <v>0.14000000000000001</v>
      </c>
      <c r="AR16">
        <v>0.97</v>
      </c>
      <c r="AS16">
        <v>0.44</v>
      </c>
    </row>
    <row r="17" spans="1:29" x14ac:dyDescent="0.25">
      <c r="A17" t="s">
        <v>214</v>
      </c>
      <c r="J17" s="84">
        <v>158</v>
      </c>
      <c r="K17" s="85">
        <v>30</v>
      </c>
      <c r="L17" s="85">
        <v>180</v>
      </c>
      <c r="M17" s="86">
        <v>34</v>
      </c>
      <c r="N17" s="84">
        <v>5.85</v>
      </c>
      <c r="O17" s="85">
        <v>0.12</v>
      </c>
      <c r="P17" s="85">
        <v>5.96</v>
      </c>
      <c r="Q17" s="86">
        <v>0.1</v>
      </c>
      <c r="R17" s="84"/>
      <c r="S17" s="85"/>
      <c r="T17" s="85"/>
      <c r="U17" s="86"/>
      <c r="Z17">
        <v>2.67</v>
      </c>
      <c r="AA17">
        <v>0.65</v>
      </c>
      <c r="AB17">
        <v>4.95</v>
      </c>
      <c r="AC17">
        <v>1.02</v>
      </c>
    </row>
    <row r="19" spans="1:29" x14ac:dyDescent="0.25">
      <c r="O19" t="s">
        <v>518</v>
      </c>
    </row>
    <row r="20" spans="1:29" x14ac:dyDescent="0.25">
      <c r="O20" t="s">
        <v>516</v>
      </c>
      <c r="P20" t="s">
        <v>519</v>
      </c>
      <c r="Q20" t="s">
        <v>524</v>
      </c>
    </row>
    <row r="21" spans="1:29" x14ac:dyDescent="0.25">
      <c r="O21" t="s">
        <v>517</v>
      </c>
      <c r="P21" t="s">
        <v>520</v>
      </c>
      <c r="Q21" t="s">
        <v>525</v>
      </c>
    </row>
    <row r="22" spans="1:29" x14ac:dyDescent="0.25">
      <c r="L22" s="29"/>
      <c r="M22" s="29"/>
    </row>
    <row r="23" spans="1:29" x14ac:dyDescent="0.25">
      <c r="L23" s="29"/>
      <c r="M23" s="29"/>
    </row>
    <row r="24" spans="1:29" x14ac:dyDescent="0.25">
      <c r="L24" s="29"/>
      <c r="M24" s="29"/>
      <c r="O24" t="s">
        <v>474</v>
      </c>
    </row>
    <row r="25" spans="1:29" x14ac:dyDescent="0.25">
      <c r="L25" s="29"/>
      <c r="M25" s="29"/>
      <c r="O25" t="s">
        <v>516</v>
      </c>
      <c r="P25" t="s">
        <v>521</v>
      </c>
      <c r="Q25" t="s">
        <v>522</v>
      </c>
    </row>
    <row r="26" spans="1:29" x14ac:dyDescent="0.25">
      <c r="L26" s="29"/>
      <c r="M26" s="29"/>
      <c r="O26" t="s">
        <v>517</v>
      </c>
      <c r="P26" t="s">
        <v>521</v>
      </c>
      <c r="Q26" t="s">
        <v>523</v>
      </c>
    </row>
    <row r="27" spans="1:29" x14ac:dyDescent="0.25">
      <c r="L27" s="29"/>
      <c r="M27" s="29"/>
    </row>
    <row r="28" spans="1:29" x14ac:dyDescent="0.25">
      <c r="L28" s="29"/>
      <c r="M28" s="29"/>
    </row>
    <row r="29" spans="1:29" x14ac:dyDescent="0.25">
      <c r="L29" s="29"/>
      <c r="M29" s="29"/>
    </row>
    <row r="30" spans="1:29" x14ac:dyDescent="0.25">
      <c r="L30" s="29"/>
      <c r="M30" s="2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1BFD-0102-4B22-999E-3F120210C9AD}">
  <dimension ref="A1:R23"/>
  <sheetViews>
    <sheetView workbookViewId="0">
      <selection activeCell="S4" sqref="S4"/>
    </sheetView>
  </sheetViews>
  <sheetFormatPr baseColWidth="10" defaultRowHeight="15" x14ac:dyDescent="0.25"/>
  <cols>
    <col min="1" max="1" width="52.7109375" customWidth="1"/>
    <col min="6" max="6" width="11.42578125" style="21"/>
    <col min="7" max="13" width="11.42578125" style="6"/>
    <col min="17" max="18" width="11.42578125" style="6"/>
  </cols>
  <sheetData>
    <row r="1" spans="1:18" ht="89.25" x14ac:dyDescent="0.25">
      <c r="A1" s="64" t="s">
        <v>497</v>
      </c>
      <c r="B1" s="64" t="s">
        <v>498</v>
      </c>
      <c r="C1" s="64" t="s">
        <v>499</v>
      </c>
      <c r="D1" s="64" t="s">
        <v>500</v>
      </c>
      <c r="E1" s="64" t="s">
        <v>501</v>
      </c>
      <c r="F1" s="62"/>
      <c r="G1" s="66" t="s">
        <v>107</v>
      </c>
      <c r="H1" s="67" t="s">
        <v>481</v>
      </c>
      <c r="I1" s="67" t="s">
        <v>485</v>
      </c>
      <c r="J1" s="67" t="s">
        <v>486</v>
      </c>
      <c r="K1" s="67" t="s">
        <v>487</v>
      </c>
      <c r="L1" s="67" t="s">
        <v>488</v>
      </c>
      <c r="M1" s="67" t="s">
        <v>489</v>
      </c>
      <c r="N1" s="68" t="s">
        <v>478</v>
      </c>
      <c r="O1" s="68" t="s">
        <v>479</v>
      </c>
      <c r="P1" s="68" t="s">
        <v>480</v>
      </c>
      <c r="Q1" s="67" t="s">
        <v>492</v>
      </c>
      <c r="R1" s="67" t="s">
        <v>495</v>
      </c>
    </row>
    <row r="2" spans="1:18" ht="29.25" customHeight="1" x14ac:dyDescent="0.25">
      <c r="A2" s="65" t="s">
        <v>502</v>
      </c>
      <c r="B2" s="61">
        <v>20</v>
      </c>
      <c r="C2" s="61">
        <v>20</v>
      </c>
      <c r="D2" s="61">
        <v>20</v>
      </c>
      <c r="E2" s="61">
        <v>20</v>
      </c>
      <c r="F2" s="62"/>
      <c r="G2" s="7" t="s">
        <v>484</v>
      </c>
      <c r="H2" s="64" t="s">
        <v>482</v>
      </c>
      <c r="I2" s="61">
        <v>4460.290481</v>
      </c>
      <c r="J2" s="61">
        <v>8.4500000000000006E-2</v>
      </c>
      <c r="K2" s="61">
        <v>5.2999999999999999E-2</v>
      </c>
      <c r="L2" s="61">
        <v>0</v>
      </c>
      <c r="M2" s="61">
        <v>4.9000000000000002E-2</v>
      </c>
      <c r="N2" s="63">
        <v>15</v>
      </c>
      <c r="O2" s="63">
        <v>0.01</v>
      </c>
      <c r="P2" s="63">
        <v>0.04</v>
      </c>
      <c r="Q2" s="61"/>
      <c r="R2" s="61"/>
    </row>
    <row r="3" spans="1:18" ht="16.5" customHeight="1" x14ac:dyDescent="0.25">
      <c r="A3" s="65" t="s">
        <v>503</v>
      </c>
      <c r="B3" s="61">
        <v>120</v>
      </c>
      <c r="C3" s="61">
        <v>0</v>
      </c>
      <c r="D3" s="61">
        <v>20</v>
      </c>
      <c r="E3" s="61">
        <v>30</v>
      </c>
      <c r="F3" s="62"/>
      <c r="G3" s="7" t="s">
        <v>484</v>
      </c>
      <c r="H3" s="64" t="s">
        <v>483</v>
      </c>
      <c r="I3" s="61">
        <v>3122.2033700000002</v>
      </c>
      <c r="J3" s="61">
        <v>8.4500000000000006E-2</v>
      </c>
      <c r="K3" s="61">
        <v>5.2999999999999999E-2</v>
      </c>
      <c r="L3" s="61">
        <v>0</v>
      </c>
      <c r="M3" s="61">
        <v>4.9000000000000002E-2</v>
      </c>
      <c r="N3" s="63">
        <v>12</v>
      </c>
      <c r="O3" s="63">
        <v>1.15E-2</v>
      </c>
      <c r="P3" s="63">
        <v>4.8000000000000001E-2</v>
      </c>
      <c r="Q3" s="61"/>
      <c r="R3" s="61"/>
    </row>
    <row r="4" spans="1:18" ht="17.25" customHeight="1" x14ac:dyDescent="0.25">
      <c r="A4" s="65" t="s">
        <v>504</v>
      </c>
      <c r="B4" s="61">
        <v>20</v>
      </c>
      <c r="C4" s="61">
        <v>20</v>
      </c>
      <c r="D4" s="61">
        <v>20</v>
      </c>
      <c r="E4" s="61">
        <v>20</v>
      </c>
      <c r="F4" s="62"/>
      <c r="G4" s="7" t="s">
        <v>490</v>
      </c>
      <c r="H4" s="64" t="s">
        <v>482</v>
      </c>
      <c r="I4" s="61">
        <v>3931.8</v>
      </c>
      <c r="J4" s="61">
        <v>8.6999999999999994E-2</v>
      </c>
      <c r="K4" s="61">
        <v>0.06</v>
      </c>
      <c r="L4" s="61">
        <v>8.7266460000000004E-2</v>
      </c>
      <c r="M4" s="61">
        <v>4.9000000000000002E-2</v>
      </c>
      <c r="N4" s="63">
        <v>15</v>
      </c>
      <c r="O4" s="63">
        <v>0.01</v>
      </c>
      <c r="P4" s="63">
        <v>0.04</v>
      </c>
      <c r="Q4" s="61"/>
      <c r="R4" s="61"/>
    </row>
    <row r="5" spans="1:18" x14ac:dyDescent="0.25">
      <c r="A5" s="65" t="s">
        <v>505</v>
      </c>
      <c r="B5" s="61">
        <v>-30</v>
      </c>
      <c r="C5" s="61">
        <v>-140</v>
      </c>
      <c r="D5" s="61">
        <v>-40</v>
      </c>
      <c r="E5" s="61">
        <v>-40</v>
      </c>
      <c r="F5" s="62"/>
      <c r="G5" s="7" t="s">
        <v>490</v>
      </c>
      <c r="H5" s="64" t="s">
        <v>483</v>
      </c>
      <c r="I5" s="61">
        <v>2752.2599999999902</v>
      </c>
      <c r="J5" s="61">
        <v>8.6999999999999994E-2</v>
      </c>
      <c r="K5" s="61">
        <v>0.06</v>
      </c>
      <c r="L5" s="61">
        <v>8.7266460000000004E-2</v>
      </c>
      <c r="M5" s="61">
        <v>4.9000000000000002E-2</v>
      </c>
      <c r="N5" s="63">
        <v>12</v>
      </c>
      <c r="O5" s="63">
        <v>1.15E-2</v>
      </c>
      <c r="P5" s="63">
        <v>4.8000000000000001E-2</v>
      </c>
      <c r="Q5" s="61"/>
      <c r="R5" s="61"/>
    </row>
    <row r="6" spans="1:18" ht="29.25" customHeight="1" x14ac:dyDescent="0.25">
      <c r="A6" s="65" t="s">
        <v>506</v>
      </c>
      <c r="B6" s="61">
        <v>0.25</v>
      </c>
      <c r="C6" s="61">
        <v>0.25</v>
      </c>
      <c r="D6" s="61">
        <v>0.25</v>
      </c>
      <c r="E6" s="61">
        <v>0.25</v>
      </c>
      <c r="F6" s="62"/>
      <c r="G6" s="7" t="s">
        <v>491</v>
      </c>
      <c r="H6" s="64" t="s">
        <v>482</v>
      </c>
      <c r="I6" s="61">
        <v>4105.4655739999998</v>
      </c>
      <c r="J6" s="61">
        <v>6.9000000000000006E-2</v>
      </c>
      <c r="K6" s="61">
        <v>3.49E-2</v>
      </c>
      <c r="L6" s="61">
        <v>0.26179939000000002</v>
      </c>
      <c r="M6" s="61">
        <v>4.9000000000000002E-2</v>
      </c>
      <c r="N6" s="63">
        <v>15</v>
      </c>
      <c r="O6" s="63">
        <v>0.01</v>
      </c>
      <c r="P6" s="63">
        <v>0.04</v>
      </c>
      <c r="Q6" s="61">
        <v>0.8</v>
      </c>
      <c r="R6" s="61"/>
    </row>
    <row r="7" spans="1:18" ht="42" customHeight="1" x14ac:dyDescent="0.25">
      <c r="A7" s="65" t="s">
        <v>507</v>
      </c>
      <c r="B7" s="61">
        <v>10</v>
      </c>
      <c r="C7" s="61">
        <v>10</v>
      </c>
      <c r="D7" s="61">
        <v>10</v>
      </c>
      <c r="E7" s="61">
        <v>10</v>
      </c>
      <c r="F7" s="62"/>
      <c r="G7" s="7" t="s">
        <v>491</v>
      </c>
      <c r="H7" s="64" t="s">
        <v>483</v>
      </c>
      <c r="I7" s="61">
        <v>2873.8259017999999</v>
      </c>
      <c r="J7" s="61">
        <v>6.9000000000000006E-2</v>
      </c>
      <c r="K7" s="61">
        <v>3.49E-2</v>
      </c>
      <c r="L7" s="61">
        <v>0.26179939000000002</v>
      </c>
      <c r="M7" s="61">
        <v>4.9000000000000002E-2</v>
      </c>
      <c r="N7" s="63">
        <v>12</v>
      </c>
      <c r="O7" s="63">
        <v>1.15E-2</v>
      </c>
      <c r="P7" s="63">
        <v>4.8000000000000001E-2</v>
      </c>
      <c r="Q7" s="61">
        <v>0.68</v>
      </c>
      <c r="R7" s="61"/>
    </row>
    <row r="8" spans="1:18" x14ac:dyDescent="0.25">
      <c r="G8" s="7" t="s">
        <v>493</v>
      </c>
      <c r="H8" s="64" t="s">
        <v>482</v>
      </c>
      <c r="I8" s="61">
        <v>557.11475409835998</v>
      </c>
      <c r="J8" s="61">
        <v>0.11</v>
      </c>
      <c r="K8" s="61">
        <v>0.11700000000000001</v>
      </c>
      <c r="L8" s="61">
        <v>0.40142572999999998</v>
      </c>
      <c r="M8" s="61">
        <v>4.9000000000000002E-2</v>
      </c>
      <c r="N8" s="63">
        <v>15</v>
      </c>
      <c r="O8" s="63">
        <v>0.01</v>
      </c>
      <c r="P8" s="63">
        <v>0.04</v>
      </c>
      <c r="Q8" s="7"/>
      <c r="R8" s="7"/>
    </row>
    <row r="9" spans="1:18" x14ac:dyDescent="0.25">
      <c r="G9" s="7" t="s">
        <v>493</v>
      </c>
      <c r="H9" s="64" t="s">
        <v>483</v>
      </c>
      <c r="I9" s="61">
        <v>389.98032786885199</v>
      </c>
      <c r="J9" s="61">
        <v>0.11</v>
      </c>
      <c r="K9" s="61">
        <v>0.11700000000000001</v>
      </c>
      <c r="L9" s="61">
        <v>0.40142572999999998</v>
      </c>
      <c r="M9" s="61">
        <v>4.9000000000000002E-2</v>
      </c>
      <c r="N9" s="63">
        <v>12</v>
      </c>
      <c r="O9" s="63">
        <v>1.15E-2</v>
      </c>
      <c r="P9" s="63">
        <v>4.8000000000000001E-2</v>
      </c>
      <c r="Q9" s="7"/>
      <c r="R9" s="7"/>
    </row>
    <row r="10" spans="1:18" x14ac:dyDescent="0.25">
      <c r="G10" s="7" t="s">
        <v>191</v>
      </c>
      <c r="H10" s="64" t="s">
        <v>482</v>
      </c>
      <c r="I10" s="61">
        <v>3337.583607</v>
      </c>
      <c r="J10" s="61">
        <v>0.157</v>
      </c>
      <c r="K10" s="61">
        <v>4.8000000000000001E-2</v>
      </c>
      <c r="L10" s="61">
        <v>0</v>
      </c>
      <c r="M10" s="61">
        <v>4.9000000000000002E-2</v>
      </c>
      <c r="N10" s="63">
        <v>15</v>
      </c>
      <c r="O10" s="63">
        <v>0.01</v>
      </c>
      <c r="P10" s="63">
        <v>0.04</v>
      </c>
      <c r="Q10" s="7"/>
      <c r="R10" s="7"/>
    </row>
    <row r="11" spans="1:18" x14ac:dyDescent="0.25">
      <c r="G11" s="7" t="s">
        <v>191</v>
      </c>
      <c r="H11" s="64" t="s">
        <v>483</v>
      </c>
      <c r="I11" s="61">
        <v>2336.3085249000001</v>
      </c>
      <c r="J11" s="61">
        <v>0.157</v>
      </c>
      <c r="K11" s="61">
        <v>4.8000000000000001E-2</v>
      </c>
      <c r="L11" s="61">
        <v>0</v>
      </c>
      <c r="M11" s="61">
        <v>4.9000000000000002E-2</v>
      </c>
      <c r="N11" s="63">
        <v>12</v>
      </c>
      <c r="O11" s="63">
        <v>1.15E-2</v>
      </c>
      <c r="P11" s="63">
        <v>4.8000000000000001E-2</v>
      </c>
      <c r="Q11" s="7"/>
      <c r="R11" s="7"/>
    </row>
    <row r="12" spans="1:18" x14ac:dyDescent="0.25">
      <c r="G12" s="7" t="s">
        <v>494</v>
      </c>
      <c r="H12" s="64" t="s">
        <v>482</v>
      </c>
      <c r="I12" s="61">
        <v>2697.3442620000001</v>
      </c>
      <c r="J12" s="61">
        <v>0.11700000000000001</v>
      </c>
      <c r="K12" s="61">
        <v>0.13</v>
      </c>
      <c r="L12" s="61">
        <v>0.13962633999999999</v>
      </c>
      <c r="M12" s="61">
        <v>4.9000000000000002E-2</v>
      </c>
      <c r="N12" s="63">
        <v>15</v>
      </c>
      <c r="O12" s="63">
        <v>0.01</v>
      </c>
      <c r="P12" s="63">
        <v>0.04</v>
      </c>
      <c r="Q12" s="7"/>
      <c r="R12" s="7"/>
    </row>
    <row r="13" spans="1:18" x14ac:dyDescent="0.25">
      <c r="G13" s="7" t="s">
        <v>494</v>
      </c>
      <c r="H13" s="64" t="s">
        <v>483</v>
      </c>
      <c r="I13" s="61">
        <v>1888.1409833999901</v>
      </c>
      <c r="J13" s="61">
        <v>0.11700000000000001</v>
      </c>
      <c r="K13" s="61">
        <v>0.13</v>
      </c>
      <c r="L13" s="61">
        <v>0.13962633999999999</v>
      </c>
      <c r="M13" s="61">
        <v>4.9000000000000002E-2</v>
      </c>
      <c r="N13" s="63">
        <v>12</v>
      </c>
      <c r="O13" s="63">
        <v>1.15E-2</v>
      </c>
      <c r="P13" s="63">
        <v>4.8000000000000001E-2</v>
      </c>
      <c r="Q13" s="7"/>
      <c r="R13" s="7"/>
    </row>
    <row r="14" spans="1:18" x14ac:dyDescent="0.25">
      <c r="G14" s="7" t="s">
        <v>7</v>
      </c>
      <c r="H14" s="64" t="s">
        <v>482</v>
      </c>
      <c r="I14" s="61">
        <v>2191.7409836065599</v>
      </c>
      <c r="J14" s="61">
        <v>7.5999999999999998E-2</v>
      </c>
      <c r="K14" s="61">
        <v>0.34599999999999997</v>
      </c>
      <c r="L14" s="61">
        <v>8.7266460000000004E-2</v>
      </c>
      <c r="M14" s="61">
        <v>4.9000000000000002E-2</v>
      </c>
      <c r="N14" s="63">
        <v>15</v>
      </c>
      <c r="O14" s="63">
        <v>0.01</v>
      </c>
      <c r="P14" s="63">
        <v>0.04</v>
      </c>
      <c r="Q14" s="61">
        <v>1</v>
      </c>
      <c r="R14" s="61">
        <v>9</v>
      </c>
    </row>
    <row r="15" spans="1:18" x14ac:dyDescent="0.25">
      <c r="G15" s="7" t="s">
        <v>7</v>
      </c>
      <c r="H15" s="64" t="s">
        <v>483</v>
      </c>
      <c r="I15" s="61">
        <v>1534.2186885245901</v>
      </c>
      <c r="J15" s="61">
        <v>7.5999999999999998E-2</v>
      </c>
      <c r="K15" s="61">
        <v>0.34599999999999997</v>
      </c>
      <c r="L15" s="61">
        <v>8.7266460000000004E-2</v>
      </c>
      <c r="M15" s="61">
        <v>4.9000000000000002E-2</v>
      </c>
      <c r="N15" s="63">
        <v>12</v>
      </c>
      <c r="O15" s="63">
        <v>1.15E-2</v>
      </c>
      <c r="P15" s="63">
        <v>4.8000000000000001E-2</v>
      </c>
      <c r="Q15" s="61">
        <v>0.85</v>
      </c>
      <c r="R15" s="61"/>
    </row>
    <row r="16" spans="1:18" x14ac:dyDescent="0.25">
      <c r="G16" s="7" t="s">
        <v>508</v>
      </c>
      <c r="H16" s="64" t="s">
        <v>482</v>
      </c>
      <c r="I16" s="61">
        <v>9593.0950819999998</v>
      </c>
      <c r="J16" s="61">
        <v>9.9000000000000005E-2</v>
      </c>
      <c r="K16" s="61">
        <v>0.10199999999999999</v>
      </c>
      <c r="L16" s="61">
        <v>5.2359879999999998E-2</v>
      </c>
      <c r="M16" s="61">
        <v>4.9000000000000002E-2</v>
      </c>
      <c r="N16" s="63">
        <v>15</v>
      </c>
      <c r="O16" s="63">
        <v>0.01</v>
      </c>
      <c r="P16" s="63">
        <v>0.04</v>
      </c>
      <c r="Q16" s="61">
        <v>1</v>
      </c>
      <c r="R16" s="61">
        <v>9</v>
      </c>
    </row>
    <row r="17" spans="7:18" x14ac:dyDescent="0.25">
      <c r="G17" s="7" t="s">
        <v>508</v>
      </c>
      <c r="H17" s="64" t="s">
        <v>483</v>
      </c>
      <c r="I17" s="61">
        <v>6715.765574</v>
      </c>
      <c r="J17" s="61">
        <v>9.9000000000000005E-2</v>
      </c>
      <c r="K17" s="61">
        <v>0.10199999999999999</v>
      </c>
      <c r="L17" s="61">
        <v>5.2359879999999998E-2</v>
      </c>
      <c r="M17" s="61">
        <v>4.9000000000000002E-2</v>
      </c>
      <c r="N17" s="63">
        <v>12</v>
      </c>
      <c r="O17" s="63">
        <v>1.15E-2</v>
      </c>
      <c r="P17" s="63">
        <v>4.8000000000000001E-2</v>
      </c>
      <c r="Q17" s="61">
        <v>0.85</v>
      </c>
      <c r="R17" s="61"/>
    </row>
    <row r="18" spans="7:18" x14ac:dyDescent="0.25">
      <c r="G18" s="7" t="s">
        <v>130</v>
      </c>
      <c r="H18" s="64" t="s">
        <v>482</v>
      </c>
      <c r="I18" s="61">
        <v>4690.5739899999999</v>
      </c>
      <c r="J18" s="61">
        <v>5.0999999999999997E-2</v>
      </c>
      <c r="K18" s="61">
        <v>0.38400000000000001</v>
      </c>
      <c r="L18" s="61">
        <v>0.29670596999999999</v>
      </c>
      <c r="M18" s="61">
        <v>0.1</v>
      </c>
      <c r="N18" s="63">
        <v>15</v>
      </c>
      <c r="O18" s="63">
        <v>0.01</v>
      </c>
      <c r="P18" s="63">
        <v>0.04</v>
      </c>
      <c r="Q18" s="7"/>
      <c r="R18" s="7"/>
    </row>
    <row r="19" spans="7:18" x14ac:dyDescent="0.25">
      <c r="G19" s="7" t="s">
        <v>130</v>
      </c>
      <c r="H19" s="64" t="s">
        <v>483</v>
      </c>
      <c r="I19" s="61">
        <v>3283.4016389999902</v>
      </c>
      <c r="J19" s="61">
        <v>5.0999999999999997E-2</v>
      </c>
      <c r="K19" s="61">
        <v>0.38400000000000001</v>
      </c>
      <c r="L19" s="61">
        <v>0.29670596999999999</v>
      </c>
      <c r="M19" s="61">
        <v>0.1</v>
      </c>
      <c r="N19" s="63">
        <v>12</v>
      </c>
      <c r="O19" s="63">
        <v>1.15E-2</v>
      </c>
      <c r="P19" s="63">
        <v>4.8000000000000001E-2</v>
      </c>
      <c r="Q19" s="7"/>
      <c r="R19" s="7"/>
    </row>
    <row r="20" spans="7:18" x14ac:dyDescent="0.25">
      <c r="G20" s="7" t="s">
        <v>12</v>
      </c>
      <c r="H20" s="64" t="s">
        <v>482</v>
      </c>
      <c r="I20" s="61">
        <v>7924.9967210000004</v>
      </c>
      <c r="J20" s="61">
        <v>4.3999999999999997E-2</v>
      </c>
      <c r="K20" s="61">
        <v>0.24399999999999999</v>
      </c>
      <c r="L20" s="61">
        <v>0.43633231</v>
      </c>
      <c r="M20" s="61">
        <v>0.1</v>
      </c>
      <c r="N20" s="63">
        <v>15</v>
      </c>
      <c r="O20" s="63">
        <v>0.01</v>
      </c>
      <c r="P20" s="63">
        <v>0.04</v>
      </c>
      <c r="Q20" s="7"/>
      <c r="R20" s="7"/>
    </row>
    <row r="21" spans="7:18" x14ac:dyDescent="0.25">
      <c r="G21" s="7" t="s">
        <v>12</v>
      </c>
      <c r="H21" s="64" t="s">
        <v>483</v>
      </c>
      <c r="I21" s="61">
        <v>5547.4977047000002</v>
      </c>
      <c r="J21" s="61">
        <v>4.3999999999999997E-2</v>
      </c>
      <c r="K21" s="61">
        <v>0.24399999999999999</v>
      </c>
      <c r="L21" s="61">
        <v>0.43633231</v>
      </c>
      <c r="M21" s="61">
        <v>0.1</v>
      </c>
      <c r="N21" s="63">
        <v>12</v>
      </c>
      <c r="O21" s="63">
        <v>1.15E-2</v>
      </c>
      <c r="P21" s="63">
        <v>4.8000000000000001E-2</v>
      </c>
      <c r="Q21" s="7"/>
      <c r="R21" s="7"/>
    </row>
    <row r="22" spans="7:18" x14ac:dyDescent="0.25">
      <c r="G22" s="7" t="s">
        <v>496</v>
      </c>
      <c r="H22" s="64" t="s">
        <v>482</v>
      </c>
      <c r="I22" s="61">
        <v>2116.818162</v>
      </c>
      <c r="J22" s="61">
        <v>6.8000000000000005E-2</v>
      </c>
      <c r="K22" s="61">
        <v>0.23799999999999999</v>
      </c>
      <c r="L22" s="61">
        <v>8.7266460000000004E-2</v>
      </c>
      <c r="M22" s="61">
        <v>4.9000000000000002E-2</v>
      </c>
      <c r="N22" s="63">
        <v>15</v>
      </c>
      <c r="O22" s="63">
        <v>0.01</v>
      </c>
      <c r="P22" s="63">
        <v>0.04</v>
      </c>
      <c r="Q22" s="7"/>
      <c r="R22" s="7"/>
    </row>
    <row r="23" spans="7:18" x14ac:dyDescent="0.25">
      <c r="G23" s="7" t="s">
        <v>496</v>
      </c>
      <c r="H23" s="64" t="s">
        <v>483</v>
      </c>
      <c r="I23" s="61">
        <v>1481.7727133999999</v>
      </c>
      <c r="J23" s="61">
        <v>6.8000000000000005E-2</v>
      </c>
      <c r="K23" s="61">
        <v>0.23799999999999999</v>
      </c>
      <c r="L23" s="61">
        <v>8.7266460000000004E-2</v>
      </c>
      <c r="M23" s="61">
        <v>4.9000000000000002E-2</v>
      </c>
      <c r="N23" s="63">
        <v>12</v>
      </c>
      <c r="O23" s="63">
        <v>1.15E-2</v>
      </c>
      <c r="P23" s="63">
        <v>4.8000000000000001E-2</v>
      </c>
      <c r="Q23" s="7"/>
      <c r="R2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A65C-58A7-4454-B9BE-F7A49D102131}">
  <dimension ref="A1:X37"/>
  <sheetViews>
    <sheetView tabSelected="1" workbookViewId="0">
      <selection activeCell="K1" sqref="K1"/>
    </sheetView>
  </sheetViews>
  <sheetFormatPr baseColWidth="10" defaultRowHeight="15" x14ac:dyDescent="0.25"/>
  <cols>
    <col min="2" max="2" width="11.42578125" style="45"/>
    <col min="4" max="8" width="12.28515625" style="6" customWidth="1"/>
    <col min="9" max="10" width="11.42578125" style="6"/>
    <col min="11" max="11" width="12.42578125" style="6" customWidth="1"/>
    <col min="19" max="19" width="11.42578125" style="10"/>
  </cols>
  <sheetData>
    <row r="1" spans="1:24" x14ac:dyDescent="0.25">
      <c r="D1" s="1" t="s">
        <v>22</v>
      </c>
      <c r="E1" s="1"/>
      <c r="F1" s="1"/>
      <c r="G1" s="1"/>
      <c r="H1" s="1"/>
      <c r="I1" s="11" t="s">
        <v>1</v>
      </c>
      <c r="J1" s="11" t="s">
        <v>1</v>
      </c>
      <c r="K1" s="11" t="s">
        <v>0</v>
      </c>
    </row>
    <row r="2" spans="1:24" ht="139.5" customHeight="1" x14ac:dyDescent="0.25">
      <c r="A2" s="9"/>
      <c r="B2" s="75" t="s">
        <v>119</v>
      </c>
      <c r="C2" s="9"/>
      <c r="D2" s="23" t="s">
        <v>23</v>
      </c>
      <c r="E2" s="23" t="s">
        <v>55</v>
      </c>
      <c r="F2" s="23" t="s">
        <v>128</v>
      </c>
      <c r="G2" s="23" t="s">
        <v>128</v>
      </c>
      <c r="H2" s="23" t="s">
        <v>473</v>
      </c>
      <c r="I2" s="24" t="s">
        <v>108</v>
      </c>
      <c r="J2" s="24" t="s">
        <v>109</v>
      </c>
      <c r="K2" s="24" t="s">
        <v>2</v>
      </c>
      <c r="L2" s="24" t="s">
        <v>121</v>
      </c>
      <c r="M2" s="24" t="s">
        <v>120</v>
      </c>
      <c r="N2" s="24" t="s">
        <v>124</v>
      </c>
      <c r="O2" s="24" t="s">
        <v>127</v>
      </c>
      <c r="P2" s="24" t="s">
        <v>93</v>
      </c>
      <c r="Q2" s="24" t="s">
        <v>93</v>
      </c>
      <c r="R2" s="24" t="s">
        <v>93</v>
      </c>
      <c r="T2" s="19"/>
      <c r="U2" s="19"/>
      <c r="V2" s="19"/>
      <c r="W2" s="19"/>
      <c r="X2" s="15"/>
    </row>
    <row r="3" spans="1:24" s="15" customFormat="1" ht="30" x14ac:dyDescent="0.25">
      <c r="A3" s="25" t="s">
        <v>118</v>
      </c>
      <c r="B3" s="76" t="s">
        <v>576</v>
      </c>
      <c r="C3" s="25" t="s">
        <v>107</v>
      </c>
      <c r="D3" s="26" t="s">
        <v>90</v>
      </c>
      <c r="E3" s="26" t="s">
        <v>91</v>
      </c>
      <c r="F3" s="72" t="s">
        <v>192</v>
      </c>
      <c r="G3" s="72" t="s">
        <v>193</v>
      </c>
      <c r="H3" s="72" t="s">
        <v>474</v>
      </c>
      <c r="I3" s="26" t="s">
        <v>5</v>
      </c>
      <c r="J3" s="26" t="s">
        <v>6</v>
      </c>
      <c r="K3" s="26" t="s">
        <v>4</v>
      </c>
      <c r="L3" s="25" t="s">
        <v>123</v>
      </c>
      <c r="M3" s="25" t="s">
        <v>122</v>
      </c>
      <c r="N3" s="25" t="s">
        <v>125</v>
      </c>
      <c r="O3" s="25" t="s">
        <v>126</v>
      </c>
      <c r="P3" s="25" t="s">
        <v>56</v>
      </c>
      <c r="Q3" s="25" t="s">
        <v>57</v>
      </c>
      <c r="R3" s="25" t="s">
        <v>58</v>
      </c>
      <c r="S3" s="22"/>
      <c r="T3"/>
      <c r="U3"/>
      <c r="V3"/>
      <c r="W3"/>
      <c r="X3"/>
    </row>
    <row r="4" spans="1:24" x14ac:dyDescent="0.25">
      <c r="A4" s="10" t="s">
        <v>97</v>
      </c>
      <c r="B4" s="77">
        <v>1</v>
      </c>
      <c r="C4" s="10" t="s">
        <v>96</v>
      </c>
      <c r="D4" s="10"/>
      <c r="E4" s="10"/>
      <c r="F4" s="10"/>
      <c r="G4" s="10"/>
      <c r="H4" s="10"/>
      <c r="I4" s="10">
        <v>128</v>
      </c>
      <c r="J4" s="10">
        <v>84.9</v>
      </c>
      <c r="K4" s="10"/>
      <c r="L4" s="10">
        <v>572</v>
      </c>
      <c r="M4" s="10">
        <v>531.1</v>
      </c>
      <c r="N4" s="10">
        <v>0.13300000000000001</v>
      </c>
      <c r="O4" s="10">
        <v>0.02</v>
      </c>
      <c r="P4" s="10">
        <v>0.5</v>
      </c>
      <c r="Q4" s="10">
        <v>5.22</v>
      </c>
      <c r="R4" s="10">
        <v>5.0000000000000001E-3</v>
      </c>
      <c r="X4" s="10"/>
    </row>
    <row r="5" spans="1:24" x14ac:dyDescent="0.25">
      <c r="A5" s="10" t="s">
        <v>97</v>
      </c>
      <c r="B5" s="77">
        <v>1</v>
      </c>
      <c r="C5" s="10" t="s">
        <v>18</v>
      </c>
      <c r="D5" s="10"/>
      <c r="E5" s="10"/>
      <c r="F5" s="10"/>
      <c r="G5" s="10"/>
      <c r="H5" s="10"/>
      <c r="I5" s="10">
        <v>185</v>
      </c>
      <c r="J5" s="10">
        <v>82.7</v>
      </c>
      <c r="K5" s="10">
        <v>11.2</v>
      </c>
      <c r="L5" s="10">
        <v>418</v>
      </c>
      <c r="M5" s="10">
        <v>716</v>
      </c>
      <c r="N5" s="10">
        <v>0.13800000000000001</v>
      </c>
      <c r="O5" s="10">
        <v>0.11</v>
      </c>
      <c r="P5" s="10">
        <v>0.5</v>
      </c>
      <c r="Q5" s="10">
        <v>4.6900000000000004</v>
      </c>
      <c r="R5" s="10">
        <v>0.5</v>
      </c>
      <c r="X5" s="10"/>
    </row>
    <row r="6" spans="1:24" x14ac:dyDescent="0.25">
      <c r="A6" s="10" t="s">
        <v>97</v>
      </c>
      <c r="B6" s="77">
        <v>1</v>
      </c>
      <c r="C6" s="10" t="s">
        <v>95</v>
      </c>
      <c r="D6" s="4"/>
      <c r="E6" s="4">
        <v>44.8</v>
      </c>
      <c r="F6" s="4">
        <f>AVERAGE(53.5,63.3)</f>
        <v>58.4</v>
      </c>
      <c r="G6" s="4">
        <f>AVERAGE(46.5,36.7)</f>
        <v>41.6</v>
      </c>
      <c r="H6" s="4">
        <f>AVERAGE(E6,G6)</f>
        <v>43.2</v>
      </c>
      <c r="I6" s="10">
        <v>190</v>
      </c>
      <c r="J6" s="10">
        <v>113</v>
      </c>
      <c r="K6" s="10"/>
      <c r="L6" s="10">
        <v>1735</v>
      </c>
      <c r="M6" s="10">
        <v>1915.8</v>
      </c>
      <c r="N6" s="10">
        <v>0.113</v>
      </c>
      <c r="O6" s="10">
        <v>0.06</v>
      </c>
      <c r="P6" s="10">
        <v>0.41599999999999998</v>
      </c>
      <c r="Q6" s="10">
        <v>5.53</v>
      </c>
      <c r="R6" s="10">
        <v>5.0000000000000001E-3</v>
      </c>
      <c r="X6" s="10"/>
    </row>
    <row r="7" spans="1:24" x14ac:dyDescent="0.25">
      <c r="A7" s="10" t="s">
        <v>27</v>
      </c>
      <c r="B7" s="77">
        <v>3</v>
      </c>
      <c r="C7" s="10" t="s">
        <v>66</v>
      </c>
      <c r="D7" s="4">
        <v>49</v>
      </c>
      <c r="E7" s="4">
        <f>(55.2+53.8)/2</f>
        <v>54.5</v>
      </c>
      <c r="F7" s="4">
        <v>66.900000000000006</v>
      </c>
      <c r="G7" s="4">
        <v>33.1</v>
      </c>
      <c r="H7" s="4">
        <f t="shared" ref="H7:H26" si="0">AVERAGE(E7,G7)</f>
        <v>43.8</v>
      </c>
      <c r="I7" s="10">
        <v>293</v>
      </c>
      <c r="J7" s="10">
        <v>79.400000000000006</v>
      </c>
      <c r="K7" s="10">
        <v>10.199999999999999</v>
      </c>
      <c r="L7" s="10">
        <v>717</v>
      </c>
      <c r="M7" s="10"/>
      <c r="N7" s="10">
        <v>0.109</v>
      </c>
      <c r="O7" s="10"/>
      <c r="P7" s="10">
        <v>0.33100000000000002</v>
      </c>
      <c r="Q7" s="10">
        <v>3.55</v>
      </c>
      <c r="R7" s="10">
        <v>1</v>
      </c>
      <c r="X7" s="10"/>
    </row>
    <row r="8" spans="1:24" x14ac:dyDescent="0.25">
      <c r="A8" s="10" t="s">
        <v>98</v>
      </c>
      <c r="B8" s="77">
        <v>6</v>
      </c>
      <c r="C8" s="10" t="s">
        <v>86</v>
      </c>
      <c r="D8" s="10">
        <v>47.5</v>
      </c>
      <c r="E8" s="10">
        <v>44.5</v>
      </c>
      <c r="F8" s="10"/>
      <c r="G8" s="10"/>
      <c r="H8" s="4">
        <f t="shared" si="0"/>
        <v>44.5</v>
      </c>
      <c r="I8" s="10">
        <v>270</v>
      </c>
      <c r="J8" s="10">
        <v>87.1</v>
      </c>
      <c r="K8" s="10">
        <v>7.5</v>
      </c>
      <c r="L8" s="10">
        <v>341</v>
      </c>
      <c r="M8" s="10"/>
      <c r="N8" s="10">
        <v>0.10199999999999999</v>
      </c>
      <c r="O8" s="10"/>
      <c r="P8" s="10">
        <v>0.52700000000000002</v>
      </c>
      <c r="Q8" s="10">
        <v>5.53</v>
      </c>
      <c r="R8" s="10">
        <v>5.0000000000000001E-3</v>
      </c>
      <c r="X8" s="10"/>
    </row>
    <row r="9" spans="1:24" x14ac:dyDescent="0.25">
      <c r="A9" s="10" t="s">
        <v>101</v>
      </c>
      <c r="B9" s="77">
        <v>3</v>
      </c>
      <c r="C9" s="10" t="s">
        <v>19</v>
      </c>
      <c r="D9" s="10"/>
      <c r="E9" s="10">
        <v>30</v>
      </c>
      <c r="F9" s="10">
        <v>52.4</v>
      </c>
      <c r="G9" s="10">
        <v>47.6</v>
      </c>
      <c r="H9" s="4">
        <f t="shared" si="0"/>
        <v>38.799999999999997</v>
      </c>
      <c r="I9" s="10">
        <v>148.80000000000001</v>
      </c>
      <c r="J9" s="10">
        <v>142.1</v>
      </c>
      <c r="K9" s="10">
        <v>15.9</v>
      </c>
      <c r="L9" s="10">
        <v>1296</v>
      </c>
      <c r="M9" s="10">
        <v>1883.4</v>
      </c>
      <c r="N9" s="10">
        <v>0.14399999999999999</v>
      </c>
      <c r="O9" s="10">
        <v>0.125</v>
      </c>
      <c r="P9" s="10">
        <v>0.47599999999999998</v>
      </c>
      <c r="Q9" s="10">
        <v>5.53</v>
      </c>
      <c r="R9" s="10">
        <v>5.0000000000000001E-3</v>
      </c>
      <c r="X9" s="10"/>
    </row>
    <row r="10" spans="1:24" x14ac:dyDescent="0.25">
      <c r="A10" s="10" t="s">
        <v>106</v>
      </c>
      <c r="B10" s="77">
        <v>2</v>
      </c>
      <c r="C10" s="10" t="s">
        <v>24</v>
      </c>
      <c r="D10" s="10"/>
      <c r="E10" s="10">
        <f>(42.2+38.9+41.7)/3</f>
        <v>40.93333333333333</v>
      </c>
      <c r="F10" s="10"/>
      <c r="G10" s="10"/>
      <c r="H10" s="4">
        <f t="shared" si="0"/>
        <v>40.93333333333333</v>
      </c>
      <c r="I10" s="10">
        <v>130</v>
      </c>
      <c r="J10" s="10">
        <v>67.5</v>
      </c>
      <c r="K10" s="10">
        <v>7.3</v>
      </c>
      <c r="L10" s="10">
        <v>1363</v>
      </c>
      <c r="M10" s="10">
        <v>1966.2</v>
      </c>
      <c r="N10" s="10">
        <v>6.7000000000000004E-2</v>
      </c>
      <c r="O10" s="10">
        <v>7.8E-2</v>
      </c>
      <c r="P10" s="10">
        <v>0.5</v>
      </c>
      <c r="Q10" s="10">
        <v>5.71</v>
      </c>
      <c r="R10" s="10">
        <v>5.0000000000000001E-3</v>
      </c>
      <c r="X10" s="10"/>
    </row>
    <row r="11" spans="1:24" x14ac:dyDescent="0.25">
      <c r="A11" s="10" t="s">
        <v>105</v>
      </c>
      <c r="B11" s="77">
        <v>2</v>
      </c>
      <c r="C11" s="10" t="s">
        <v>82</v>
      </c>
      <c r="D11" s="10"/>
      <c r="E11" s="10">
        <f>(49.7+36.6)/2</f>
        <v>43.150000000000006</v>
      </c>
      <c r="F11" s="10"/>
      <c r="G11" s="10"/>
      <c r="H11" s="4">
        <f t="shared" si="0"/>
        <v>43.150000000000006</v>
      </c>
      <c r="I11" s="10">
        <v>87</v>
      </c>
      <c r="J11" s="10">
        <v>54.1</v>
      </c>
      <c r="K11" s="10"/>
      <c r="L11" s="10">
        <v>585</v>
      </c>
      <c r="M11" s="10">
        <v>848.6</v>
      </c>
      <c r="N11" s="10">
        <v>5.3999999999999999E-2</v>
      </c>
      <c r="O11" s="10">
        <v>2051</v>
      </c>
      <c r="P11" s="10">
        <v>0.5</v>
      </c>
      <c r="Q11" s="10">
        <v>5.71</v>
      </c>
      <c r="R11" s="10">
        <v>5.0000000000000001E-3</v>
      </c>
      <c r="X11" s="10"/>
    </row>
    <row r="12" spans="1:24" x14ac:dyDescent="0.25">
      <c r="A12" s="10" t="s">
        <v>97</v>
      </c>
      <c r="B12" s="77">
        <v>1</v>
      </c>
      <c r="C12" s="10" t="s">
        <v>73</v>
      </c>
      <c r="D12" s="4"/>
      <c r="E12" s="4"/>
      <c r="F12" s="4"/>
      <c r="G12" s="4"/>
      <c r="H12" s="4"/>
      <c r="I12" s="10">
        <v>270</v>
      </c>
      <c r="J12" s="10">
        <v>235.5</v>
      </c>
      <c r="K12" s="10"/>
      <c r="L12" s="10"/>
      <c r="M12" s="10">
        <v>108</v>
      </c>
      <c r="N12" s="10">
        <v>0.35199999999999998</v>
      </c>
      <c r="O12" s="10"/>
      <c r="P12" s="10">
        <v>0.5</v>
      </c>
      <c r="Q12" s="10">
        <v>2.13</v>
      </c>
      <c r="R12" s="10">
        <v>5.0000000000000001E-3</v>
      </c>
      <c r="X12" s="10"/>
    </row>
    <row r="13" spans="1:24" x14ac:dyDescent="0.25">
      <c r="A13" s="10" t="s">
        <v>99</v>
      </c>
      <c r="B13" s="77">
        <v>5</v>
      </c>
      <c r="C13" s="10" t="s">
        <v>60</v>
      </c>
      <c r="D13" s="4">
        <v>69.7</v>
      </c>
      <c r="E13" s="4">
        <v>24.1</v>
      </c>
      <c r="F13" s="4">
        <f>AVERAGE(43.5,50.3)</f>
        <v>46.9</v>
      </c>
      <c r="G13" s="4">
        <f>AVERAGE(56.5,49.7)</f>
        <v>53.1</v>
      </c>
      <c r="H13" s="4">
        <f t="shared" si="0"/>
        <v>38.6</v>
      </c>
      <c r="I13" s="10">
        <v>230</v>
      </c>
      <c r="J13" s="10">
        <v>76.900000000000006</v>
      </c>
      <c r="K13" s="10">
        <v>6.6</v>
      </c>
      <c r="L13" s="10">
        <v>488</v>
      </c>
      <c r="M13" s="10">
        <v>2044.4</v>
      </c>
      <c r="N13" s="10">
        <v>6.4000000000000001E-2</v>
      </c>
      <c r="O13" s="10">
        <v>0.40799999999999997</v>
      </c>
      <c r="P13" s="10">
        <v>0.51800000000000002</v>
      </c>
      <c r="Q13" s="10">
        <v>5.69</v>
      </c>
      <c r="R13" s="10">
        <v>1</v>
      </c>
      <c r="X13" s="10"/>
    </row>
    <row r="14" spans="1:24" x14ac:dyDescent="0.25">
      <c r="A14" s="10" t="s">
        <v>99</v>
      </c>
      <c r="B14" s="77">
        <v>5</v>
      </c>
      <c r="C14" s="10" t="s">
        <v>59</v>
      </c>
      <c r="D14" s="27">
        <v>69.7</v>
      </c>
      <c r="E14" s="27">
        <v>24.1</v>
      </c>
      <c r="F14" s="27">
        <v>50.8</v>
      </c>
      <c r="G14" s="27">
        <v>49.2</v>
      </c>
      <c r="H14" s="4">
        <f t="shared" si="0"/>
        <v>36.650000000000006</v>
      </c>
      <c r="I14" s="10">
        <v>235</v>
      </c>
      <c r="J14" s="10">
        <v>41.9</v>
      </c>
      <c r="K14" s="10">
        <v>5.7</v>
      </c>
      <c r="L14" s="10">
        <v>1113</v>
      </c>
      <c r="M14" s="10">
        <v>2044.4</v>
      </c>
      <c r="N14" s="10">
        <v>4.4999999999999998E-2</v>
      </c>
      <c r="O14" s="10">
        <v>0.40799999999999997</v>
      </c>
      <c r="P14" s="10">
        <v>0.51800000000000002</v>
      </c>
      <c r="Q14" s="10">
        <v>5.74</v>
      </c>
      <c r="R14" s="10">
        <v>1</v>
      </c>
      <c r="X14" s="10"/>
    </row>
    <row r="15" spans="1:24" x14ac:dyDescent="0.25">
      <c r="A15" s="10" t="s">
        <v>99</v>
      </c>
      <c r="B15" s="77">
        <v>5</v>
      </c>
      <c r="C15" s="10" t="s">
        <v>17</v>
      </c>
      <c r="D15" s="10"/>
      <c r="E15" s="10"/>
      <c r="F15" s="10"/>
      <c r="G15" s="10"/>
      <c r="H15" s="4"/>
      <c r="I15" s="10">
        <v>250</v>
      </c>
      <c r="J15" s="10">
        <v>35.700000000000003</v>
      </c>
      <c r="K15" s="10">
        <v>5</v>
      </c>
      <c r="L15" s="10"/>
      <c r="M15" s="10">
        <v>348</v>
      </c>
      <c r="N15" s="10">
        <v>0.05</v>
      </c>
      <c r="O15" s="10"/>
      <c r="P15" s="10">
        <v>0.375</v>
      </c>
      <c r="Q15" s="10">
        <v>4.59</v>
      </c>
      <c r="R15" s="10">
        <v>1</v>
      </c>
      <c r="X15" s="10"/>
    </row>
    <row r="16" spans="1:24" x14ac:dyDescent="0.25">
      <c r="A16" s="10" t="s">
        <v>99</v>
      </c>
      <c r="B16" s="77">
        <v>5</v>
      </c>
      <c r="C16" s="10" t="s">
        <v>64</v>
      </c>
      <c r="D16" s="4"/>
      <c r="E16" s="4"/>
      <c r="F16" s="4">
        <v>62.5</v>
      </c>
      <c r="G16" s="4">
        <v>37.5</v>
      </c>
      <c r="H16" s="4">
        <f t="shared" si="0"/>
        <v>37.5</v>
      </c>
      <c r="I16" s="10">
        <v>265</v>
      </c>
      <c r="J16" s="10">
        <v>42.6</v>
      </c>
      <c r="K16" s="10">
        <v>5.5</v>
      </c>
      <c r="L16" s="10"/>
      <c r="M16" s="10">
        <v>754</v>
      </c>
      <c r="N16" s="10">
        <v>4.9000000000000002E-2</v>
      </c>
      <c r="O16" s="10"/>
      <c r="P16" s="10">
        <v>0.375</v>
      </c>
      <c r="Q16" s="10">
        <v>4.3499999999999996</v>
      </c>
      <c r="R16" s="10">
        <v>5.0000000000000001E-3</v>
      </c>
      <c r="X16" s="10"/>
    </row>
    <row r="17" spans="1:24" x14ac:dyDescent="0.25">
      <c r="A17" s="10" t="s">
        <v>102</v>
      </c>
      <c r="B17" s="77">
        <v>4</v>
      </c>
      <c r="C17" s="10" t="s">
        <v>37</v>
      </c>
      <c r="D17" s="4"/>
      <c r="E17" s="4">
        <v>57.7</v>
      </c>
      <c r="F17" s="4">
        <f>AVERAGE(29.5,42,42.8)</f>
        <v>38.1</v>
      </c>
      <c r="G17" s="4">
        <f>AVERAGE(70.5,58,57.2)</f>
        <v>61.9</v>
      </c>
      <c r="H17" s="4">
        <f t="shared" si="0"/>
        <v>59.8</v>
      </c>
      <c r="I17" s="10">
        <v>332</v>
      </c>
      <c r="J17" s="10">
        <v>55.4</v>
      </c>
      <c r="K17" s="10">
        <v>8.1</v>
      </c>
      <c r="L17" s="10">
        <v>779</v>
      </c>
      <c r="M17" s="10">
        <v>1353.2</v>
      </c>
      <c r="N17" s="10">
        <v>8.4000000000000005E-2</v>
      </c>
      <c r="O17" s="10">
        <v>0.432</v>
      </c>
      <c r="P17" s="10">
        <v>0.61899999999999999</v>
      </c>
      <c r="Q17" s="10">
        <v>5.55</v>
      </c>
      <c r="R17" s="10">
        <v>5.0000000000000001E-3</v>
      </c>
      <c r="X17" s="10"/>
    </row>
    <row r="18" spans="1:24" x14ac:dyDescent="0.25">
      <c r="A18" s="10" t="s">
        <v>102</v>
      </c>
      <c r="B18" s="77">
        <v>4</v>
      </c>
      <c r="C18" s="10" t="s">
        <v>20</v>
      </c>
      <c r="D18" s="10">
        <v>59.6</v>
      </c>
      <c r="E18" s="10">
        <v>50.4</v>
      </c>
      <c r="F18" s="10">
        <v>49.6</v>
      </c>
      <c r="G18" s="10">
        <v>50.4</v>
      </c>
      <c r="H18" s="4">
        <f t="shared" si="0"/>
        <v>50.4</v>
      </c>
      <c r="I18" s="10">
        <v>519</v>
      </c>
      <c r="J18" s="10">
        <v>483.5</v>
      </c>
      <c r="K18" s="10">
        <v>42.1</v>
      </c>
      <c r="L18" s="10"/>
      <c r="M18" s="10">
        <v>104</v>
      </c>
      <c r="N18" s="10">
        <v>0.57899999999999996</v>
      </c>
      <c r="O18" s="10"/>
      <c r="P18" s="10">
        <v>0.504</v>
      </c>
      <c r="Q18" s="10">
        <v>5.03</v>
      </c>
      <c r="R18" s="10">
        <v>5.0000000000000001E-3</v>
      </c>
      <c r="X18" s="10"/>
    </row>
    <row r="19" spans="1:24" x14ac:dyDescent="0.25">
      <c r="A19" s="10" t="s">
        <v>101</v>
      </c>
      <c r="B19" s="77">
        <v>3</v>
      </c>
      <c r="C19" s="10" t="s">
        <v>68</v>
      </c>
      <c r="D19" s="4"/>
      <c r="E19" s="4">
        <f>(50.5+51)/2</f>
        <v>50.75</v>
      </c>
      <c r="F19" s="4"/>
      <c r="G19" s="4"/>
      <c r="H19" s="4">
        <f t="shared" si="0"/>
        <v>50.75</v>
      </c>
      <c r="I19" s="10">
        <v>200</v>
      </c>
      <c r="J19" s="10">
        <v>74.900000000000006</v>
      </c>
      <c r="K19" s="10">
        <v>7.2</v>
      </c>
      <c r="L19" s="10"/>
      <c r="M19" s="10">
        <v>1030</v>
      </c>
      <c r="N19" s="10">
        <v>0.08</v>
      </c>
      <c r="O19" s="10"/>
      <c r="P19" s="10">
        <v>0.5</v>
      </c>
      <c r="Q19" s="10">
        <v>5.61</v>
      </c>
      <c r="R19" s="10">
        <v>1</v>
      </c>
    </row>
    <row r="20" spans="1:24" x14ac:dyDescent="0.25">
      <c r="A20" s="10" t="s">
        <v>101</v>
      </c>
      <c r="B20" s="77">
        <v>3</v>
      </c>
      <c r="C20" s="10" t="s">
        <v>38</v>
      </c>
      <c r="D20" s="10"/>
      <c r="E20" s="10">
        <f>(54.6+60.4)/2</f>
        <v>57.5</v>
      </c>
      <c r="F20" s="10"/>
      <c r="G20" s="10"/>
      <c r="H20" s="4">
        <f t="shared" si="0"/>
        <v>57.5</v>
      </c>
      <c r="I20" s="10">
        <v>290</v>
      </c>
      <c r="J20" s="10">
        <v>91.1</v>
      </c>
      <c r="K20" s="10">
        <v>20.399999999999999</v>
      </c>
      <c r="L20" s="10"/>
      <c r="M20" s="10">
        <v>328</v>
      </c>
      <c r="N20" s="10">
        <v>0.20100000000000001</v>
      </c>
      <c r="O20" s="10"/>
      <c r="P20" s="10">
        <v>0.5</v>
      </c>
      <c r="Q20" s="10">
        <v>4.76</v>
      </c>
      <c r="R20" s="10">
        <v>1</v>
      </c>
    </row>
    <row r="21" spans="1:24" x14ac:dyDescent="0.25">
      <c r="A21" s="10" t="s">
        <v>99</v>
      </c>
      <c r="B21" s="77">
        <v>5</v>
      </c>
      <c r="C21" s="10" t="s">
        <v>43</v>
      </c>
      <c r="D21" s="4">
        <v>90.6</v>
      </c>
      <c r="E21" s="4">
        <v>8.6999999999999993</v>
      </c>
      <c r="F21" s="4">
        <f>AVERAGE(86.4,89)</f>
        <v>87.7</v>
      </c>
      <c r="G21" s="4">
        <f>AVERAGE(13.6,11)</f>
        <v>12.3</v>
      </c>
      <c r="H21" s="4">
        <f t="shared" si="0"/>
        <v>10.5</v>
      </c>
      <c r="I21" s="10">
        <v>370</v>
      </c>
      <c r="J21" s="10">
        <v>30.8</v>
      </c>
      <c r="K21" s="10">
        <v>4.9000000000000004</v>
      </c>
      <c r="L21" s="10">
        <v>2839</v>
      </c>
      <c r="M21" s="10">
        <v>5880.7</v>
      </c>
      <c r="N21" s="10">
        <v>0.03</v>
      </c>
      <c r="O21" s="10">
        <v>0.26800000000000002</v>
      </c>
      <c r="P21" s="10">
        <v>0.25</v>
      </c>
      <c r="Q21" s="10">
        <v>2.67</v>
      </c>
      <c r="R21" s="10">
        <v>1</v>
      </c>
    </row>
    <row r="22" spans="1:24" x14ac:dyDescent="0.25">
      <c r="A22" s="10" t="s">
        <v>98</v>
      </c>
      <c r="B22" s="77">
        <v>6</v>
      </c>
      <c r="C22" s="10" t="s">
        <v>41</v>
      </c>
      <c r="D22" s="4">
        <v>72.900000000000006</v>
      </c>
      <c r="E22" s="4">
        <v>20.5</v>
      </c>
      <c r="F22" s="4">
        <f>AVERAGE(73.4,72.7)</f>
        <v>73.050000000000011</v>
      </c>
      <c r="G22" s="4">
        <f>AVERAGE(26.6,27.3)</f>
        <v>26.950000000000003</v>
      </c>
      <c r="H22" s="4">
        <f t="shared" si="0"/>
        <v>23.725000000000001</v>
      </c>
      <c r="I22" s="10">
        <v>290</v>
      </c>
      <c r="J22" s="10">
        <v>77</v>
      </c>
      <c r="K22" s="10">
        <v>7.5</v>
      </c>
      <c r="L22" s="10"/>
      <c r="M22" s="10">
        <v>603</v>
      </c>
      <c r="N22" s="10">
        <v>9.8000000000000004E-2</v>
      </c>
      <c r="O22" s="10"/>
      <c r="P22" s="10">
        <v>0.27</v>
      </c>
      <c r="Q22" s="10">
        <v>3.28</v>
      </c>
      <c r="R22" s="10">
        <v>0.5</v>
      </c>
    </row>
    <row r="23" spans="1:24" x14ac:dyDescent="0.25">
      <c r="A23" s="10" t="s">
        <v>99</v>
      </c>
      <c r="B23" s="77">
        <v>5</v>
      </c>
      <c r="C23" s="10" t="s">
        <v>21</v>
      </c>
      <c r="D23" s="10"/>
      <c r="E23" s="10"/>
      <c r="F23" s="10"/>
      <c r="G23" s="10"/>
      <c r="H23" s="4"/>
      <c r="I23" s="10">
        <v>290</v>
      </c>
      <c r="J23" s="10">
        <v>35.4</v>
      </c>
      <c r="K23" s="10"/>
      <c r="L23" s="10"/>
      <c r="M23" s="10">
        <v>1270</v>
      </c>
      <c r="N23" s="10">
        <v>3.1E-2</v>
      </c>
      <c r="O23" s="10"/>
      <c r="P23" s="10">
        <v>0.5</v>
      </c>
      <c r="Q23" s="10">
        <v>4.6500000000000004</v>
      </c>
      <c r="R23" s="10">
        <v>1</v>
      </c>
    </row>
    <row r="24" spans="1:24" x14ac:dyDescent="0.25">
      <c r="A24" s="10" t="s">
        <v>100</v>
      </c>
      <c r="B24" s="77">
        <v>4</v>
      </c>
      <c r="C24" s="10" t="s">
        <v>36</v>
      </c>
      <c r="D24" s="4">
        <v>47</v>
      </c>
      <c r="E24" s="4">
        <v>45.7</v>
      </c>
      <c r="F24" s="4"/>
      <c r="G24" s="4"/>
      <c r="H24" s="4">
        <f t="shared" si="0"/>
        <v>45.7</v>
      </c>
      <c r="I24" s="10">
        <v>275</v>
      </c>
      <c r="J24" s="10">
        <v>73.900000000000006</v>
      </c>
      <c r="K24" s="10"/>
      <c r="L24" s="10"/>
      <c r="M24" s="10">
        <v>1365</v>
      </c>
      <c r="N24" s="10">
        <v>8.6999999999999994E-2</v>
      </c>
      <c r="O24" s="10"/>
      <c r="P24" s="10">
        <v>0.5</v>
      </c>
      <c r="Q24" s="10">
        <v>5.0999999999999996</v>
      </c>
      <c r="R24" s="10">
        <v>5.0000000000000001E-3</v>
      </c>
    </row>
    <row r="25" spans="1:24" x14ac:dyDescent="0.25">
      <c r="A25" s="10" t="s">
        <v>100</v>
      </c>
      <c r="B25" s="77">
        <v>4</v>
      </c>
      <c r="C25" s="10" t="s">
        <v>35</v>
      </c>
      <c r="D25" s="4">
        <v>32</v>
      </c>
      <c r="E25" s="4">
        <v>54.5</v>
      </c>
      <c r="F25" s="4">
        <f>AVERAGE(37.8,46.9)</f>
        <v>42.349999999999994</v>
      </c>
      <c r="G25" s="4">
        <f>AVERAGE(67.3,53.1)</f>
        <v>60.2</v>
      </c>
      <c r="H25" s="4">
        <f t="shared" si="0"/>
        <v>57.35</v>
      </c>
      <c r="I25" s="10">
        <v>305</v>
      </c>
      <c r="J25" s="10">
        <v>79.8</v>
      </c>
      <c r="K25" s="10">
        <v>11.1</v>
      </c>
      <c r="L25" s="10"/>
      <c r="M25" s="10">
        <v>1871</v>
      </c>
      <c r="N25" s="10">
        <v>8.4000000000000005E-2</v>
      </c>
      <c r="O25" s="10"/>
      <c r="P25" s="10">
        <v>0.52</v>
      </c>
      <c r="Q25" s="10">
        <v>5.85</v>
      </c>
      <c r="R25" s="10">
        <v>5.0000000000000001E-3</v>
      </c>
    </row>
    <row r="26" spans="1:24" x14ac:dyDescent="0.25">
      <c r="A26" s="10" t="s">
        <v>100</v>
      </c>
      <c r="B26" s="77">
        <v>4</v>
      </c>
      <c r="C26" s="10" t="s">
        <v>34</v>
      </c>
      <c r="D26" s="4"/>
      <c r="E26" s="4">
        <v>49.4</v>
      </c>
      <c r="F26" s="4">
        <f>AVERAGE(43.7,61.5)</f>
        <v>52.6</v>
      </c>
      <c r="G26" s="4">
        <f>AVERAGE(38.5,56.3)</f>
        <v>47.4</v>
      </c>
      <c r="H26" s="4">
        <f t="shared" si="0"/>
        <v>48.4</v>
      </c>
      <c r="I26" s="10">
        <v>280</v>
      </c>
      <c r="J26" s="10">
        <v>76.5</v>
      </c>
      <c r="K26" s="10">
        <v>10.9</v>
      </c>
      <c r="L26" s="10"/>
      <c r="M26" s="10">
        <v>1294</v>
      </c>
      <c r="N26" s="10">
        <v>8.8999999999999996E-2</v>
      </c>
      <c r="O26" s="10"/>
      <c r="P26" s="10">
        <v>0.53</v>
      </c>
      <c r="Q26" s="10">
        <v>5.36</v>
      </c>
      <c r="R26" s="10">
        <v>5.0000000000000001E-3</v>
      </c>
    </row>
    <row r="27" spans="1:24" x14ac:dyDescent="0.25">
      <c r="A27" s="10" t="s">
        <v>27</v>
      </c>
      <c r="B27" s="77">
        <v>3</v>
      </c>
      <c r="C27" s="10" t="s">
        <v>67</v>
      </c>
      <c r="D27" s="4"/>
      <c r="E27" s="4"/>
      <c r="F27" s="4"/>
      <c r="G27" s="4"/>
      <c r="H27" s="4"/>
      <c r="I27" s="10"/>
      <c r="J27" s="10"/>
      <c r="K27" s="10"/>
      <c r="L27" s="10">
        <v>402</v>
      </c>
      <c r="M27" s="10"/>
      <c r="N27" s="10">
        <v>0.17299999999999999</v>
      </c>
      <c r="O27" s="10"/>
      <c r="P27" s="10">
        <v>0.5</v>
      </c>
      <c r="Q27" s="10">
        <v>3.91</v>
      </c>
      <c r="R27" s="10">
        <v>1</v>
      </c>
    </row>
    <row r="28" spans="1:24" x14ac:dyDescent="0.25">
      <c r="A28" s="10" t="s">
        <v>98</v>
      </c>
      <c r="B28" s="77">
        <v>6</v>
      </c>
      <c r="C28" s="10" t="s">
        <v>63</v>
      </c>
      <c r="D28" s="10"/>
      <c r="E28" s="10"/>
      <c r="F28" s="10"/>
      <c r="G28" s="10"/>
      <c r="H28" s="10"/>
      <c r="I28" s="10"/>
      <c r="J28" s="10"/>
      <c r="K28" s="10"/>
      <c r="L28" s="10">
        <v>108</v>
      </c>
      <c r="M28" s="10"/>
      <c r="N28" s="10">
        <v>0.111</v>
      </c>
      <c r="O28" s="10"/>
      <c r="P28" s="10">
        <v>0.5</v>
      </c>
      <c r="Q28" s="10">
        <v>4.32</v>
      </c>
      <c r="R28" s="10">
        <v>5.0000000000000001E-3</v>
      </c>
    </row>
    <row r="29" spans="1:24" x14ac:dyDescent="0.25">
      <c r="A29" s="10" t="s">
        <v>99</v>
      </c>
      <c r="B29" s="77">
        <v>5</v>
      </c>
      <c r="C29" s="10" t="s">
        <v>62</v>
      </c>
      <c r="D29" s="10"/>
      <c r="E29" s="10"/>
      <c r="F29" s="10"/>
      <c r="G29" s="10"/>
      <c r="H29" s="10"/>
      <c r="I29" s="10"/>
      <c r="J29" s="10"/>
      <c r="K29" s="10"/>
      <c r="L29" s="10">
        <v>310</v>
      </c>
      <c r="M29" s="10"/>
      <c r="N29" s="10">
        <v>3.4000000000000002E-2</v>
      </c>
      <c r="O29" s="10"/>
      <c r="P29" s="10">
        <v>0.5</v>
      </c>
      <c r="Q29" s="10">
        <v>4.58</v>
      </c>
      <c r="R29" s="10">
        <v>5.0000000000000001E-3</v>
      </c>
    </row>
    <row r="30" spans="1:24" x14ac:dyDescent="0.25">
      <c r="A30" s="10" t="s">
        <v>99</v>
      </c>
      <c r="B30" s="77">
        <v>5</v>
      </c>
      <c r="C30" s="10" t="s">
        <v>61</v>
      </c>
      <c r="D30" s="10"/>
      <c r="E30" s="10"/>
      <c r="F30" s="10"/>
      <c r="G30" s="10"/>
      <c r="H30" s="10"/>
      <c r="I30" s="10"/>
      <c r="J30" s="10"/>
      <c r="K30" s="10"/>
      <c r="L30" s="10">
        <v>322</v>
      </c>
      <c r="M30" s="10"/>
      <c r="N30" s="10">
        <v>4.2999999999999997E-2</v>
      </c>
      <c r="O30" s="10"/>
      <c r="P30" s="10">
        <v>0.5</v>
      </c>
      <c r="Q30" s="10">
        <v>5.17</v>
      </c>
      <c r="R30" s="10">
        <v>5.0000000000000001E-3</v>
      </c>
    </row>
    <row r="31" spans="1:24" x14ac:dyDescent="0.25">
      <c r="A31" s="10" t="s">
        <v>104</v>
      </c>
      <c r="B31" s="77">
        <v>2</v>
      </c>
      <c r="C31" s="10" t="s">
        <v>72</v>
      </c>
      <c r="D31" s="10"/>
      <c r="E31" s="10"/>
      <c r="F31" s="10"/>
      <c r="G31" s="10"/>
      <c r="H31" s="10"/>
      <c r="I31" s="10"/>
      <c r="J31" s="10"/>
      <c r="K31" s="10"/>
      <c r="L31" s="10">
        <v>109</v>
      </c>
      <c r="M31" s="10"/>
      <c r="N31" s="10">
        <v>0.03</v>
      </c>
      <c r="O31" s="10"/>
      <c r="P31" s="10">
        <v>0.5</v>
      </c>
      <c r="Q31" s="10">
        <v>5.71</v>
      </c>
      <c r="R31" s="10">
        <v>5.0000000000000001E-3</v>
      </c>
    </row>
    <row r="32" spans="1:24" x14ac:dyDescent="0.25">
      <c r="A32" s="10" t="s">
        <v>104</v>
      </c>
      <c r="B32" s="77">
        <v>2</v>
      </c>
      <c r="C32" s="10" t="s">
        <v>71</v>
      </c>
      <c r="D32" s="10"/>
      <c r="E32" s="10"/>
      <c r="F32" s="10"/>
      <c r="G32" s="10"/>
      <c r="H32" s="10"/>
      <c r="I32" s="10"/>
      <c r="J32" s="10"/>
      <c r="K32" s="10"/>
      <c r="L32" s="10">
        <v>254</v>
      </c>
      <c r="M32" s="10"/>
      <c r="N32" s="10">
        <v>4.9000000000000002E-2</v>
      </c>
      <c r="O32" s="10"/>
      <c r="P32" s="10">
        <v>0.5</v>
      </c>
      <c r="Q32" s="10">
        <v>5.71</v>
      </c>
      <c r="R32" s="10">
        <v>5.0000000000000001E-3</v>
      </c>
    </row>
    <row r="33" spans="1:18" x14ac:dyDescent="0.25">
      <c r="A33" s="10" t="s">
        <v>97</v>
      </c>
      <c r="B33" s="77">
        <v>1</v>
      </c>
      <c r="C33" s="10" t="s">
        <v>70</v>
      </c>
      <c r="D33" s="10"/>
      <c r="E33" s="10"/>
      <c r="F33" s="10"/>
      <c r="G33" s="10"/>
      <c r="H33" s="10"/>
      <c r="I33" s="10"/>
      <c r="J33" s="10"/>
      <c r="K33" s="10"/>
      <c r="L33" s="10">
        <v>177</v>
      </c>
      <c r="M33" s="10"/>
      <c r="N33" s="10">
        <v>0.13300000000000001</v>
      </c>
      <c r="O33" s="10"/>
      <c r="P33" s="10">
        <v>0.5</v>
      </c>
      <c r="Q33" s="10">
        <v>4.62</v>
      </c>
      <c r="R33" s="10">
        <v>5.0000000000000001E-3</v>
      </c>
    </row>
    <row r="34" spans="1:18" x14ac:dyDescent="0.25">
      <c r="A34" s="10" t="s">
        <v>98</v>
      </c>
      <c r="B34" s="77">
        <v>6</v>
      </c>
      <c r="C34" s="10" t="s">
        <v>65</v>
      </c>
      <c r="D34" s="10"/>
      <c r="E34" s="10"/>
      <c r="F34" s="10"/>
      <c r="G34" s="10"/>
      <c r="H34" s="10"/>
      <c r="I34" s="10"/>
      <c r="J34" s="10"/>
      <c r="K34" s="10"/>
      <c r="L34" s="10">
        <v>90</v>
      </c>
      <c r="M34" s="10"/>
      <c r="N34" s="10">
        <v>7.9000000000000001E-2</v>
      </c>
      <c r="O34" s="10"/>
      <c r="P34" s="10">
        <v>0.33100000000000002</v>
      </c>
      <c r="Q34" s="10">
        <v>4.76</v>
      </c>
      <c r="R34" s="10">
        <v>5.0000000000000001E-3</v>
      </c>
    </row>
    <row r="35" spans="1:18" x14ac:dyDescent="0.25">
      <c r="A35" s="10" t="s">
        <v>104</v>
      </c>
      <c r="B35" s="77">
        <v>2</v>
      </c>
      <c r="C35" s="10" t="s">
        <v>69</v>
      </c>
      <c r="D35" s="10"/>
      <c r="E35" s="10"/>
      <c r="F35" s="10"/>
      <c r="G35" s="10"/>
      <c r="H35" s="10"/>
      <c r="I35" s="10"/>
      <c r="J35" s="10"/>
      <c r="K35" s="10"/>
      <c r="L35" s="10">
        <v>296</v>
      </c>
      <c r="M35" s="10"/>
      <c r="N35" s="10">
        <v>2.5999999999999999E-2</v>
      </c>
      <c r="O35" s="10"/>
      <c r="P35" s="10">
        <v>0.5</v>
      </c>
      <c r="Q35" s="10">
        <v>5.71</v>
      </c>
      <c r="R35" s="10">
        <v>5.0000000000000001E-3</v>
      </c>
    </row>
    <row r="36" spans="1:18" x14ac:dyDescent="0.25">
      <c r="A36" s="10" t="s">
        <v>106</v>
      </c>
      <c r="B36" s="77">
        <v>1</v>
      </c>
      <c r="C36" s="10" t="s">
        <v>84</v>
      </c>
      <c r="D36" s="10"/>
      <c r="E36" s="10"/>
      <c r="F36" s="10"/>
      <c r="G36" s="10"/>
      <c r="H36" s="10"/>
      <c r="I36" s="10"/>
      <c r="J36" s="10"/>
      <c r="K36" s="10"/>
      <c r="L36" s="10">
        <v>155</v>
      </c>
      <c r="M36" s="10"/>
      <c r="N36" s="10">
        <v>9.5000000000000001E-2</v>
      </c>
      <c r="O36" s="10"/>
      <c r="P36" s="10">
        <v>0.5</v>
      </c>
      <c r="Q36" s="10">
        <v>5.71</v>
      </c>
      <c r="R36" s="10">
        <v>1</v>
      </c>
    </row>
    <row r="37" spans="1:18" x14ac:dyDescent="0.25">
      <c r="A37" s="21"/>
      <c r="B37" s="78"/>
      <c r="C37" s="21"/>
      <c r="D37" s="10"/>
      <c r="E37" s="10"/>
      <c r="F37" s="10"/>
      <c r="G37" s="10"/>
      <c r="H37" s="10"/>
      <c r="I37" s="10"/>
      <c r="J37" s="10"/>
      <c r="K37" s="10"/>
      <c r="L37" s="21"/>
      <c r="M37" s="21"/>
      <c r="N37" s="21"/>
      <c r="O37" s="21"/>
      <c r="P37" s="21"/>
      <c r="Q37" s="21"/>
      <c r="R37" s="21"/>
    </row>
  </sheetData>
  <hyperlinks>
    <hyperlink ref="K1" r:id="rId1" xr:uid="{3F7636C1-8053-4CA6-B24E-7DF1229DF209}"/>
    <hyperlink ref="I1" r:id="rId2" xr:uid="{BFB99BBD-8198-456E-A1AC-3BB745473DBB}"/>
    <hyperlink ref="J1" r:id="rId3" xr:uid="{BF0CD3AF-D657-4DAA-BA28-CA9B01B242CB}"/>
    <hyperlink ref="E2" r:id="rId4" xr:uid="{A519A7D5-B146-4C6F-A3D9-1EB0D45587CE}"/>
    <hyperlink ref="D2" r:id="rId5" xr:uid="{4BB872BD-A1E0-43B3-BE8B-3E2F278528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3D14-F1A6-4F35-98A9-507EDB224F57}">
  <dimension ref="A1:M58"/>
  <sheetViews>
    <sheetView workbookViewId="0">
      <selection activeCell="J1" sqref="J1"/>
    </sheetView>
  </sheetViews>
  <sheetFormatPr baseColWidth="10" defaultRowHeight="15" x14ac:dyDescent="0.25"/>
  <cols>
    <col min="1" max="1" width="19.140625" customWidth="1"/>
    <col min="10" max="10" width="11.42578125" style="10"/>
  </cols>
  <sheetData>
    <row r="1" spans="1:13" x14ac:dyDescent="0.25">
      <c r="A1" t="s">
        <v>117</v>
      </c>
      <c r="J1" s="10" t="s">
        <v>587</v>
      </c>
      <c r="K1">
        <f>MAX(C:C)</f>
        <v>6718.3</v>
      </c>
      <c r="L1">
        <f>MAX(B:B)</f>
        <v>2839</v>
      </c>
    </row>
    <row r="2" spans="1:13" x14ac:dyDescent="0.25">
      <c r="A2" s="12"/>
      <c r="B2" s="28" t="s">
        <v>94</v>
      </c>
      <c r="C2" s="28" t="s">
        <v>92</v>
      </c>
      <c r="D2" s="28" t="s">
        <v>92</v>
      </c>
      <c r="E2" s="28" t="s">
        <v>92</v>
      </c>
      <c r="F2" s="28" t="s">
        <v>93</v>
      </c>
      <c r="G2" s="28" t="s">
        <v>93</v>
      </c>
      <c r="H2" s="28" t="s">
        <v>93</v>
      </c>
      <c r="I2" s="28"/>
      <c r="J2" s="28" t="s">
        <v>511</v>
      </c>
      <c r="K2" s="28" t="s">
        <v>512</v>
      </c>
      <c r="L2" s="28" t="s">
        <v>94</v>
      </c>
      <c r="M2" s="28"/>
    </row>
    <row r="3" spans="1:13" x14ac:dyDescent="0.25">
      <c r="A3" s="17"/>
      <c r="B3" s="14" t="s">
        <v>31</v>
      </c>
      <c r="C3" s="14" t="s">
        <v>31</v>
      </c>
      <c r="D3" s="14" t="s">
        <v>32</v>
      </c>
      <c r="E3" s="14" t="s">
        <v>33</v>
      </c>
      <c r="F3" s="14" t="s">
        <v>56</v>
      </c>
      <c r="G3" s="14" t="s">
        <v>57</v>
      </c>
      <c r="H3" s="14" t="s">
        <v>58</v>
      </c>
      <c r="I3" s="14"/>
      <c r="J3" s="73" t="s">
        <v>509</v>
      </c>
      <c r="K3" s="14" t="s">
        <v>514</v>
      </c>
      <c r="L3" s="14" t="s">
        <v>513</v>
      </c>
      <c r="M3" s="14"/>
    </row>
    <row r="4" spans="1:13" x14ac:dyDescent="0.25">
      <c r="A4" s="3" t="s">
        <v>74</v>
      </c>
      <c r="B4" s="10">
        <v>286</v>
      </c>
      <c r="C4" s="6">
        <v>531.1</v>
      </c>
      <c r="D4" s="10">
        <v>0.13300000000000001</v>
      </c>
      <c r="E4" s="6">
        <v>0.02</v>
      </c>
      <c r="F4" s="10">
        <v>0.5</v>
      </c>
      <c r="G4" s="10">
        <v>5.17</v>
      </c>
      <c r="H4" s="10">
        <v>5.0000000000000001E-3</v>
      </c>
      <c r="I4" s="10"/>
      <c r="K4">
        <f>C4/6718.3</f>
        <v>7.9052736555378589E-2</v>
      </c>
      <c r="L4">
        <f>B4/2839</f>
        <v>0.10073969707643536</v>
      </c>
    </row>
    <row r="5" spans="1:13" x14ac:dyDescent="0.25">
      <c r="A5" s="3" t="s">
        <v>75</v>
      </c>
      <c r="B5" s="10">
        <v>286</v>
      </c>
      <c r="C5" s="6">
        <v>531.1</v>
      </c>
      <c r="D5" s="10">
        <v>0.13300000000000001</v>
      </c>
      <c r="E5" s="6">
        <v>0.02</v>
      </c>
      <c r="F5" s="10">
        <v>0.5</v>
      </c>
      <c r="G5" s="10">
        <v>5.22</v>
      </c>
      <c r="H5" s="10">
        <v>5.0000000000000001E-3</v>
      </c>
      <c r="I5" s="10"/>
      <c r="K5">
        <f t="shared" ref="K5:K55" si="0">C5/6718.3</f>
        <v>7.9052736555378589E-2</v>
      </c>
      <c r="L5">
        <f t="shared" ref="L5:L55" si="1">B5/2839</f>
        <v>0.10073969707643536</v>
      </c>
    </row>
    <row r="6" spans="1:13" x14ac:dyDescent="0.25">
      <c r="A6" s="3" t="s">
        <v>18</v>
      </c>
      <c r="B6" s="10">
        <v>418</v>
      </c>
      <c r="C6" s="6">
        <v>716</v>
      </c>
      <c r="D6" s="6">
        <v>0.13800000000000001</v>
      </c>
      <c r="E6" s="6">
        <v>0.11</v>
      </c>
      <c r="F6" s="10">
        <v>0.5</v>
      </c>
      <c r="G6" s="10">
        <v>4.6900000000000004</v>
      </c>
      <c r="H6" s="10">
        <v>0.5</v>
      </c>
      <c r="I6" s="10"/>
      <c r="K6">
        <f t="shared" si="0"/>
        <v>0.10657457987883839</v>
      </c>
      <c r="L6">
        <f t="shared" si="1"/>
        <v>0.14723494188094399</v>
      </c>
    </row>
    <row r="7" spans="1:13" x14ac:dyDescent="0.25">
      <c r="A7" s="3" t="s">
        <v>76</v>
      </c>
      <c r="B7" s="10">
        <v>346</v>
      </c>
      <c r="C7" s="6"/>
      <c r="D7" s="6">
        <v>8.6999999999999994E-2</v>
      </c>
      <c r="E7" s="6">
        <v>0.06</v>
      </c>
      <c r="F7" s="10">
        <v>0.41599999999999998</v>
      </c>
      <c r="G7" s="10">
        <v>5.07</v>
      </c>
      <c r="H7" s="10">
        <v>5.0000000000000001E-3</v>
      </c>
      <c r="I7" s="10"/>
      <c r="L7">
        <f t="shared" si="1"/>
        <v>0.12187389926030293</v>
      </c>
    </row>
    <row r="8" spans="1:13" x14ac:dyDescent="0.25">
      <c r="A8" s="3" t="s">
        <v>77</v>
      </c>
      <c r="B8" s="10">
        <v>444</v>
      </c>
      <c r="C8" s="6"/>
      <c r="D8" s="10">
        <v>0.121</v>
      </c>
      <c r="E8" s="6">
        <v>0.06</v>
      </c>
      <c r="F8" s="10">
        <v>0.41599999999999998</v>
      </c>
      <c r="G8" s="10">
        <v>5.07</v>
      </c>
      <c r="H8" s="10">
        <v>5.0000000000000001E-3</v>
      </c>
      <c r="I8" s="10"/>
      <c r="J8">
        <v>0.54964539007092206</v>
      </c>
      <c r="L8">
        <f t="shared" si="1"/>
        <v>0.15639309616061994</v>
      </c>
    </row>
    <row r="9" spans="1:13" x14ac:dyDescent="0.25">
      <c r="A9" s="3" t="s">
        <v>78</v>
      </c>
      <c r="B9" s="10">
        <v>155</v>
      </c>
      <c r="C9" s="6">
        <v>1915.8</v>
      </c>
      <c r="D9" s="10">
        <v>0.13100000000000001</v>
      </c>
      <c r="E9" s="6">
        <v>0.06</v>
      </c>
      <c r="F9" s="10">
        <v>0.41599999999999998</v>
      </c>
      <c r="G9" s="10">
        <v>5.53</v>
      </c>
      <c r="H9" s="10">
        <v>5.0000000000000001E-3</v>
      </c>
      <c r="I9" s="10"/>
      <c r="J9">
        <v>0.43380614657210409</v>
      </c>
      <c r="K9">
        <f t="shared" si="0"/>
        <v>0.28516142476519357</v>
      </c>
      <c r="L9">
        <f t="shared" si="1"/>
        <v>5.4596688974991196E-2</v>
      </c>
    </row>
    <row r="10" spans="1:13" x14ac:dyDescent="0.25">
      <c r="A10" s="3" t="s">
        <v>66</v>
      </c>
      <c r="B10" s="10">
        <v>717</v>
      </c>
      <c r="D10" s="10">
        <v>0.109</v>
      </c>
      <c r="E10" s="6"/>
      <c r="F10" s="10">
        <v>0.33100000000000002</v>
      </c>
      <c r="G10" s="10">
        <v>3.55</v>
      </c>
      <c r="H10" s="10">
        <v>1</v>
      </c>
      <c r="I10" s="10"/>
      <c r="J10">
        <v>0.39125295508274238</v>
      </c>
      <c r="L10">
        <f t="shared" si="1"/>
        <v>0.25255371609721733</v>
      </c>
    </row>
    <row r="11" spans="1:13" x14ac:dyDescent="0.25">
      <c r="A11" s="3" t="s">
        <v>86</v>
      </c>
      <c r="B11" s="10">
        <v>341</v>
      </c>
      <c r="D11" s="10">
        <v>0.10199999999999999</v>
      </c>
      <c r="E11" s="6"/>
      <c r="F11" s="10">
        <v>0.52700000000000002</v>
      </c>
      <c r="G11" s="10">
        <v>5.53</v>
      </c>
      <c r="H11" s="10">
        <v>5.0000000000000001E-3</v>
      </c>
      <c r="I11" s="10"/>
      <c r="J11">
        <v>0.62293144208037832</v>
      </c>
      <c r="L11">
        <f t="shared" si="1"/>
        <v>0.12011271574498063</v>
      </c>
    </row>
    <row r="12" spans="1:13" x14ac:dyDescent="0.25">
      <c r="A12" s="3" t="s">
        <v>19</v>
      </c>
      <c r="B12" s="6"/>
      <c r="C12" s="6">
        <v>1883.4</v>
      </c>
      <c r="D12" s="6">
        <v>0.14199999999999999</v>
      </c>
      <c r="E12" s="6">
        <v>0.125</v>
      </c>
      <c r="F12" s="10">
        <v>0.47599999999999998</v>
      </c>
      <c r="G12" s="10">
        <v>5.53</v>
      </c>
      <c r="H12" s="10">
        <v>5.0000000000000001E-3</v>
      </c>
      <c r="I12" s="10"/>
      <c r="J12">
        <v>0.56264775413711587</v>
      </c>
      <c r="K12">
        <f t="shared" si="0"/>
        <v>0.28033877617849756</v>
      </c>
    </row>
    <row r="13" spans="1:13" x14ac:dyDescent="0.25">
      <c r="A13" s="3" t="s">
        <v>87</v>
      </c>
      <c r="B13" s="10">
        <v>382</v>
      </c>
      <c r="D13" s="10">
        <v>0.14199999999999999</v>
      </c>
      <c r="E13" s="6">
        <v>0.125</v>
      </c>
      <c r="F13" s="10">
        <v>0.47599999999999998</v>
      </c>
      <c r="G13" s="10">
        <v>5.53</v>
      </c>
      <c r="H13" s="10">
        <v>5.0000000000000001E-3</v>
      </c>
      <c r="I13" s="10"/>
      <c r="L13">
        <f t="shared" si="1"/>
        <v>0.13455442057062345</v>
      </c>
    </row>
    <row r="14" spans="1:13" x14ac:dyDescent="0.25">
      <c r="A14" s="3" t="s">
        <v>88</v>
      </c>
      <c r="B14" s="10">
        <v>546</v>
      </c>
      <c r="D14" s="10">
        <v>0.14699999999999999</v>
      </c>
      <c r="E14" s="6">
        <v>0.125</v>
      </c>
      <c r="F14" s="10">
        <v>0.47599999999999998</v>
      </c>
      <c r="G14" s="10">
        <v>5.53</v>
      </c>
      <c r="H14" s="10">
        <v>5.0000000000000001E-3</v>
      </c>
      <c r="I14" s="10"/>
      <c r="L14">
        <f t="shared" si="1"/>
        <v>0.1923212398731948</v>
      </c>
    </row>
    <row r="15" spans="1:13" x14ac:dyDescent="0.25">
      <c r="A15" s="3" t="s">
        <v>89</v>
      </c>
      <c r="B15" s="10">
        <v>368</v>
      </c>
      <c r="D15" s="10">
        <v>0.14399999999999999</v>
      </c>
      <c r="E15" s="6">
        <v>0.125</v>
      </c>
      <c r="F15" s="10">
        <v>0.47599999999999998</v>
      </c>
      <c r="G15" s="10">
        <v>5.71</v>
      </c>
      <c r="H15" s="10">
        <v>5.0000000000000001E-3</v>
      </c>
      <c r="I15" s="10"/>
      <c r="L15">
        <f t="shared" si="1"/>
        <v>0.12962310672772104</v>
      </c>
    </row>
    <row r="16" spans="1:13" x14ac:dyDescent="0.25">
      <c r="A16" s="3" t="s">
        <v>79</v>
      </c>
      <c r="B16" s="10">
        <v>546</v>
      </c>
      <c r="C16" s="6"/>
      <c r="D16" s="10">
        <v>5.3999999999999999E-2</v>
      </c>
      <c r="E16" s="6">
        <v>7.8E-2</v>
      </c>
      <c r="F16" s="10">
        <v>0.5</v>
      </c>
      <c r="G16" s="10">
        <v>5.71</v>
      </c>
      <c r="H16" s="10">
        <v>5.0000000000000001E-3</v>
      </c>
      <c r="I16" s="10"/>
      <c r="L16">
        <f t="shared" si="1"/>
        <v>0.1923212398731948</v>
      </c>
    </row>
    <row r="17" spans="1:12" x14ac:dyDescent="0.25">
      <c r="A17" s="3" t="s">
        <v>80</v>
      </c>
      <c r="B17" s="10">
        <v>382</v>
      </c>
      <c r="C17" s="6"/>
      <c r="D17" s="10">
        <v>8.4000000000000005E-2</v>
      </c>
      <c r="E17" s="6">
        <v>7.8E-2</v>
      </c>
      <c r="F17" s="10">
        <v>0.5</v>
      </c>
      <c r="G17" s="10">
        <v>5.71</v>
      </c>
      <c r="H17" s="10">
        <v>5.0000000000000001E-3</v>
      </c>
      <c r="I17" s="10"/>
      <c r="L17">
        <f t="shared" si="1"/>
        <v>0.13455442057062345</v>
      </c>
    </row>
    <row r="18" spans="1:12" x14ac:dyDescent="0.25">
      <c r="A18" s="3" t="s">
        <v>81</v>
      </c>
      <c r="B18" s="6">
        <v>435</v>
      </c>
      <c r="C18" s="6"/>
      <c r="D18" s="10">
        <v>6.5000000000000002E-2</v>
      </c>
      <c r="E18" s="6">
        <v>7.8E-2</v>
      </c>
      <c r="F18" s="10">
        <v>0.5</v>
      </c>
      <c r="G18" s="10">
        <v>5.71</v>
      </c>
      <c r="H18" s="10">
        <v>5.0000000000000001E-3</v>
      </c>
      <c r="I18" s="10"/>
      <c r="L18">
        <f t="shared" si="1"/>
        <v>0.15322296583303979</v>
      </c>
    </row>
    <row r="19" spans="1:12" x14ac:dyDescent="0.25">
      <c r="A19" s="3" t="s">
        <v>24</v>
      </c>
      <c r="B19" s="6"/>
      <c r="C19" s="6">
        <v>1966.2</v>
      </c>
      <c r="D19" s="6">
        <v>5.3499999999999999E-2</v>
      </c>
      <c r="E19" s="6">
        <v>7.8E-2</v>
      </c>
      <c r="F19" s="10">
        <v>0.5</v>
      </c>
      <c r="G19" s="10">
        <v>5.71</v>
      </c>
      <c r="H19" s="10">
        <v>5.0000000000000001E-3</v>
      </c>
      <c r="I19" s="10"/>
      <c r="K19">
        <f t="shared" si="0"/>
        <v>0.29266332256672073</v>
      </c>
    </row>
    <row r="20" spans="1:12" x14ac:dyDescent="0.25">
      <c r="A20" s="3" t="s">
        <v>82</v>
      </c>
      <c r="B20" s="6">
        <v>180</v>
      </c>
      <c r="D20" s="10">
        <v>6.8000000000000005E-2</v>
      </c>
      <c r="E20" s="6">
        <v>2051</v>
      </c>
      <c r="F20" s="10">
        <v>0.5</v>
      </c>
      <c r="G20" s="10">
        <v>5.71</v>
      </c>
      <c r="H20" s="10">
        <v>5.0000000000000001E-3</v>
      </c>
      <c r="I20" s="10"/>
      <c r="L20">
        <f t="shared" si="1"/>
        <v>6.340260655160268E-2</v>
      </c>
    </row>
    <row r="21" spans="1:12" x14ac:dyDescent="0.25">
      <c r="A21" s="3" t="s">
        <v>83</v>
      </c>
      <c r="B21" s="6">
        <v>190</v>
      </c>
      <c r="D21" s="10">
        <v>5.6000000000000001E-2</v>
      </c>
      <c r="E21" s="6">
        <v>2051</v>
      </c>
      <c r="F21" s="10">
        <v>0.5</v>
      </c>
      <c r="G21" s="10">
        <v>5.71</v>
      </c>
      <c r="H21" s="10">
        <v>5.0000000000000001E-3</v>
      </c>
      <c r="I21" s="10"/>
      <c r="L21">
        <f t="shared" si="1"/>
        <v>6.6924973582247277E-2</v>
      </c>
    </row>
    <row r="22" spans="1:12" x14ac:dyDescent="0.25">
      <c r="A22" s="3" t="s">
        <v>85</v>
      </c>
      <c r="B22" s="10">
        <v>215</v>
      </c>
      <c r="D22" s="10">
        <v>3.7999999999999999E-2</v>
      </c>
      <c r="E22" s="6">
        <v>2051</v>
      </c>
      <c r="F22" s="10">
        <v>0.5</v>
      </c>
      <c r="G22" s="10">
        <v>5.71</v>
      </c>
      <c r="H22" s="10">
        <v>5.0000000000000001E-3</v>
      </c>
      <c r="I22" s="10"/>
      <c r="L22">
        <f t="shared" si="1"/>
        <v>7.5730891158858754E-2</v>
      </c>
    </row>
    <row r="23" spans="1:12" x14ac:dyDescent="0.25">
      <c r="A23" s="3" t="s">
        <v>73</v>
      </c>
      <c r="B23" s="6"/>
      <c r="C23" s="10">
        <v>108</v>
      </c>
      <c r="D23" s="10">
        <v>0.35199999999999998</v>
      </c>
      <c r="E23" s="6"/>
      <c r="F23" s="10">
        <v>0.5</v>
      </c>
      <c r="G23" s="10">
        <v>2.13</v>
      </c>
      <c r="H23" s="10">
        <v>5.0000000000000001E-3</v>
      </c>
      <c r="I23" s="10"/>
      <c r="K23">
        <f t="shared" si="0"/>
        <v>1.6075495288986798E-2</v>
      </c>
    </row>
    <row r="24" spans="1:12" x14ac:dyDescent="0.25">
      <c r="A24" s="3" t="s">
        <v>60</v>
      </c>
      <c r="B24" s="10">
        <v>488</v>
      </c>
      <c r="C24" s="6">
        <v>2044.4</v>
      </c>
      <c r="D24" s="10">
        <v>6.4000000000000001E-2</v>
      </c>
      <c r="E24" s="6">
        <v>0.40799999999999997</v>
      </c>
      <c r="F24" s="10">
        <v>0.51800000000000002</v>
      </c>
      <c r="G24" s="10">
        <v>5.69</v>
      </c>
      <c r="H24" s="10">
        <v>1</v>
      </c>
      <c r="I24" s="10"/>
      <c r="J24">
        <v>0.62765957000000006</v>
      </c>
      <c r="K24">
        <f t="shared" si="0"/>
        <v>0.30430317193337603</v>
      </c>
      <c r="L24">
        <f t="shared" si="1"/>
        <v>0.17189151109545614</v>
      </c>
    </row>
    <row r="25" spans="1:12" x14ac:dyDescent="0.25">
      <c r="A25" s="3" t="s">
        <v>59</v>
      </c>
      <c r="B25" s="10">
        <v>1113</v>
      </c>
      <c r="C25" s="6">
        <v>2044.4</v>
      </c>
      <c r="D25" s="10">
        <v>4.4999999999999998E-2</v>
      </c>
      <c r="E25" s="6">
        <v>0.40799999999999997</v>
      </c>
      <c r="F25" s="10">
        <v>0.51800000000000002</v>
      </c>
      <c r="G25" s="10">
        <v>5.74</v>
      </c>
      <c r="H25" s="10">
        <v>1</v>
      </c>
      <c r="I25" s="10"/>
      <c r="J25">
        <v>0.58156028368794332</v>
      </c>
      <c r="K25">
        <f t="shared" si="0"/>
        <v>0.30430317193337603</v>
      </c>
      <c r="L25">
        <f t="shared" si="1"/>
        <v>0.39203945051074324</v>
      </c>
    </row>
    <row r="26" spans="1:12" x14ac:dyDescent="0.25">
      <c r="A26" s="3" t="s">
        <v>17</v>
      </c>
      <c r="B26" s="6"/>
      <c r="C26" s="10">
        <v>348</v>
      </c>
      <c r="D26" s="10">
        <v>0.05</v>
      </c>
      <c r="E26" s="6"/>
      <c r="F26" s="10">
        <v>0.375</v>
      </c>
      <c r="G26" s="10">
        <v>4.59</v>
      </c>
      <c r="H26" s="10">
        <v>1</v>
      </c>
      <c r="I26" s="10"/>
      <c r="K26">
        <f t="shared" si="0"/>
        <v>5.1798818153401899E-2</v>
      </c>
    </row>
    <row r="27" spans="1:12" x14ac:dyDescent="0.25">
      <c r="A27" s="3" t="s">
        <v>64</v>
      </c>
      <c r="B27" s="6"/>
      <c r="C27" s="10">
        <v>754</v>
      </c>
      <c r="D27" s="10">
        <v>4.9000000000000002E-2</v>
      </c>
      <c r="E27" s="6"/>
      <c r="F27" s="10">
        <v>0.375</v>
      </c>
      <c r="G27" s="10">
        <v>4.3499999999999996</v>
      </c>
      <c r="H27" s="10">
        <v>5.0000000000000001E-3</v>
      </c>
      <c r="I27" s="10"/>
      <c r="J27">
        <v>0.44326241134751776</v>
      </c>
      <c r="K27">
        <f t="shared" si="0"/>
        <v>0.11223077266570412</v>
      </c>
    </row>
    <row r="28" spans="1:12" x14ac:dyDescent="0.25">
      <c r="A28" s="3" t="s">
        <v>37</v>
      </c>
      <c r="B28" s="10">
        <v>779</v>
      </c>
      <c r="C28" s="6">
        <v>1353.2</v>
      </c>
      <c r="D28" s="6">
        <v>8.4000000000000005E-2</v>
      </c>
      <c r="E28" s="6">
        <v>0.432</v>
      </c>
      <c r="F28" s="10">
        <v>0.61899999999999999</v>
      </c>
      <c r="G28" s="10">
        <v>5.55</v>
      </c>
      <c r="H28" s="10">
        <v>5.0000000000000001E-3</v>
      </c>
      <c r="I28" s="10"/>
      <c r="J28" s="10">
        <v>0.73167848999999996</v>
      </c>
      <c r="K28">
        <f t="shared" si="0"/>
        <v>0.20142000208386049</v>
      </c>
      <c r="L28">
        <f t="shared" si="1"/>
        <v>0.2743923916872138</v>
      </c>
    </row>
    <row r="29" spans="1:12" x14ac:dyDescent="0.25">
      <c r="A29" s="3" t="s">
        <v>20</v>
      </c>
      <c r="B29" s="6"/>
      <c r="C29" s="10">
        <v>104</v>
      </c>
      <c r="D29" s="10">
        <v>0.57899999999999996</v>
      </c>
      <c r="E29" s="6"/>
      <c r="F29" s="10">
        <v>0.504</v>
      </c>
      <c r="G29" s="10">
        <v>5.03</v>
      </c>
      <c r="H29" s="10">
        <v>5.0000000000000001E-3</v>
      </c>
      <c r="I29" s="10"/>
      <c r="J29"/>
      <c r="K29">
        <f t="shared" si="0"/>
        <v>1.5480106574579879E-2</v>
      </c>
    </row>
    <row r="30" spans="1:12" x14ac:dyDescent="0.25">
      <c r="A30" s="3" t="s">
        <v>68</v>
      </c>
      <c r="B30" s="6"/>
      <c r="C30" s="10">
        <v>1030</v>
      </c>
      <c r="D30" s="10">
        <v>0.08</v>
      </c>
      <c r="E30" s="6"/>
      <c r="F30" s="10">
        <v>0.5</v>
      </c>
      <c r="G30" s="10">
        <v>5.61</v>
      </c>
      <c r="H30" s="10">
        <v>1</v>
      </c>
      <c r="I30" s="10"/>
      <c r="K30">
        <f t="shared" si="0"/>
        <v>0.1533125939597815</v>
      </c>
    </row>
    <row r="31" spans="1:12" x14ac:dyDescent="0.25">
      <c r="A31" s="3" t="s">
        <v>38</v>
      </c>
      <c r="B31" s="6"/>
      <c r="C31" s="10">
        <v>328</v>
      </c>
      <c r="D31" s="10">
        <v>0.20100000000000001</v>
      </c>
      <c r="E31" s="6"/>
      <c r="F31" s="10">
        <v>0.5</v>
      </c>
      <c r="G31" s="10">
        <v>4.76</v>
      </c>
      <c r="H31" s="10">
        <v>1</v>
      </c>
      <c r="I31" s="10"/>
      <c r="K31">
        <f t="shared" si="0"/>
        <v>4.882187458136731E-2</v>
      </c>
    </row>
    <row r="32" spans="1:12" x14ac:dyDescent="0.25">
      <c r="A32" s="3" t="s">
        <v>43</v>
      </c>
      <c r="B32" s="10">
        <v>2839</v>
      </c>
      <c r="C32" s="6">
        <v>5880.7</v>
      </c>
      <c r="D32" s="6">
        <v>0.03</v>
      </c>
      <c r="E32" s="6">
        <v>0.26800000000000002</v>
      </c>
      <c r="F32" s="10">
        <v>0.25</v>
      </c>
      <c r="G32" s="10">
        <v>2.67</v>
      </c>
      <c r="H32" s="10">
        <v>1</v>
      </c>
      <c r="I32" s="10"/>
      <c r="J32" s="10">
        <v>0.14539007000000001</v>
      </c>
      <c r="K32">
        <f t="shared" si="0"/>
        <v>0.87532560320319119</v>
      </c>
      <c r="L32">
        <f t="shared" si="1"/>
        <v>1</v>
      </c>
    </row>
    <row r="33" spans="1:12" x14ac:dyDescent="0.25">
      <c r="A33" s="3" t="s">
        <v>41</v>
      </c>
      <c r="B33" s="6"/>
      <c r="C33" s="10">
        <v>603</v>
      </c>
      <c r="D33" s="10">
        <v>9.8000000000000004E-2</v>
      </c>
      <c r="E33" s="6"/>
      <c r="F33" s="10">
        <v>0.27</v>
      </c>
      <c r="G33" s="10">
        <v>3.28</v>
      </c>
      <c r="H33" s="10">
        <v>0.5</v>
      </c>
      <c r="I33" s="10"/>
      <c r="J33" s="10">
        <v>0.31855791999999999</v>
      </c>
      <c r="K33">
        <f t="shared" si="0"/>
        <v>8.9754848696842943E-2</v>
      </c>
    </row>
    <row r="34" spans="1:12" x14ac:dyDescent="0.25">
      <c r="A34" s="3" t="s">
        <v>21</v>
      </c>
      <c r="B34" s="6"/>
      <c r="C34" s="10">
        <v>1270</v>
      </c>
      <c r="D34" s="10">
        <v>3.1E-2</v>
      </c>
      <c r="E34" s="6"/>
      <c r="F34" s="10">
        <v>0.5</v>
      </c>
      <c r="G34" s="10">
        <v>4.6500000000000004</v>
      </c>
      <c r="H34" s="10">
        <v>1</v>
      </c>
      <c r="I34" s="10"/>
      <c r="K34">
        <f t="shared" si="0"/>
        <v>0.1890359168241966</v>
      </c>
    </row>
    <row r="35" spans="1:12" x14ac:dyDescent="0.25">
      <c r="A35" s="16" t="s">
        <v>36</v>
      </c>
      <c r="B35" s="10"/>
      <c r="C35" s="10">
        <v>1365</v>
      </c>
      <c r="D35" s="10">
        <v>8.6999999999999994E-2</v>
      </c>
      <c r="E35" s="6"/>
      <c r="F35" s="6">
        <v>0.5</v>
      </c>
      <c r="G35" s="10">
        <v>5.0999999999999996</v>
      </c>
      <c r="H35" s="10">
        <v>5.0000000000000001E-3</v>
      </c>
      <c r="I35" s="10"/>
      <c r="K35">
        <f t="shared" si="0"/>
        <v>0.2031763987913609</v>
      </c>
    </row>
    <row r="36" spans="1:12" x14ac:dyDescent="0.25">
      <c r="A36" s="16" t="s">
        <v>35</v>
      </c>
      <c r="B36" s="10"/>
      <c r="C36" s="10">
        <v>1871</v>
      </c>
      <c r="D36" s="10">
        <v>8.4000000000000005E-2</v>
      </c>
      <c r="E36" s="6"/>
      <c r="F36" s="6">
        <v>0.52</v>
      </c>
      <c r="G36" s="10">
        <v>5.85</v>
      </c>
      <c r="H36" s="10">
        <v>5.0000000000000001E-3</v>
      </c>
      <c r="I36" s="10"/>
      <c r="J36" s="10">
        <v>0.71158392000000004</v>
      </c>
      <c r="K36">
        <f t="shared" si="0"/>
        <v>0.27849307116383609</v>
      </c>
    </row>
    <row r="37" spans="1:12" x14ac:dyDescent="0.25">
      <c r="A37" s="16" t="s">
        <v>34</v>
      </c>
      <c r="B37" s="10"/>
      <c r="C37" s="10">
        <v>1294</v>
      </c>
      <c r="D37" s="10">
        <v>8.8999999999999996E-2</v>
      </c>
      <c r="E37" s="6"/>
      <c r="F37" s="6">
        <v>0.53</v>
      </c>
      <c r="G37" s="10">
        <v>5.36</v>
      </c>
      <c r="H37" s="10">
        <v>5.0000000000000001E-3</v>
      </c>
      <c r="I37" s="10"/>
      <c r="J37" s="10">
        <v>0.56028369</v>
      </c>
      <c r="K37">
        <f t="shared" si="0"/>
        <v>0.19260824911063809</v>
      </c>
    </row>
    <row r="38" spans="1:12" x14ac:dyDescent="0.25">
      <c r="A38" s="3" t="s">
        <v>67</v>
      </c>
      <c r="B38" s="10">
        <v>402</v>
      </c>
      <c r="D38" s="10">
        <v>0.17299999999999999</v>
      </c>
      <c r="E38" s="6"/>
      <c r="F38" s="10">
        <v>0.5</v>
      </c>
      <c r="G38" s="10">
        <v>3.91</v>
      </c>
      <c r="H38" s="10">
        <v>1</v>
      </c>
      <c r="I38" s="10"/>
      <c r="J38">
        <v>0.39125295508274238</v>
      </c>
      <c r="L38">
        <f t="shared" si="1"/>
        <v>0.14159915463191264</v>
      </c>
    </row>
    <row r="39" spans="1:12" x14ac:dyDescent="0.25">
      <c r="A39" s="3" t="s">
        <v>63</v>
      </c>
      <c r="B39" s="10">
        <v>108</v>
      </c>
      <c r="D39" s="10">
        <v>0.111</v>
      </c>
      <c r="E39" s="6"/>
      <c r="F39" s="10">
        <v>0.5</v>
      </c>
      <c r="G39" s="10">
        <v>4.32</v>
      </c>
      <c r="H39" s="10">
        <v>5.0000000000000001E-3</v>
      </c>
      <c r="I39" s="10"/>
      <c r="L39">
        <f t="shared" si="1"/>
        <v>3.8041563930961607E-2</v>
      </c>
    </row>
    <row r="40" spans="1:12" x14ac:dyDescent="0.25">
      <c r="A40" s="3" t="s">
        <v>62</v>
      </c>
      <c r="B40" s="10">
        <v>310</v>
      </c>
      <c r="D40" s="10">
        <v>3.4000000000000002E-2</v>
      </c>
      <c r="E40" s="6"/>
      <c r="F40" s="10">
        <v>0.5</v>
      </c>
      <c r="G40" s="10">
        <v>4.58</v>
      </c>
      <c r="H40" s="10">
        <v>5.0000000000000001E-3</v>
      </c>
      <c r="I40" s="10"/>
      <c r="J40">
        <v>0.62293144208037832</v>
      </c>
      <c r="L40">
        <f t="shared" si="1"/>
        <v>0.10919337794998239</v>
      </c>
    </row>
    <row r="41" spans="1:12" x14ac:dyDescent="0.25">
      <c r="A41" s="3" t="s">
        <v>61</v>
      </c>
      <c r="B41" s="10">
        <v>322</v>
      </c>
      <c r="D41" s="10">
        <v>4.2999999999999997E-2</v>
      </c>
      <c r="E41" s="6"/>
      <c r="F41" s="10">
        <v>0.5</v>
      </c>
      <c r="G41" s="10">
        <v>5.17</v>
      </c>
      <c r="H41" s="10">
        <v>5.0000000000000001E-3</v>
      </c>
      <c r="I41" s="10"/>
      <c r="L41">
        <f t="shared" si="1"/>
        <v>0.11342021838675589</v>
      </c>
    </row>
    <row r="42" spans="1:12" x14ac:dyDescent="0.25">
      <c r="A42" s="3" t="s">
        <v>25</v>
      </c>
      <c r="B42" s="6"/>
      <c r="C42" s="6">
        <v>848.6</v>
      </c>
      <c r="D42" s="6">
        <v>3.7999999999999999E-2</v>
      </c>
      <c r="E42" s="6">
        <v>2051</v>
      </c>
      <c r="F42" s="10">
        <v>0.5</v>
      </c>
      <c r="G42" s="10">
        <v>5.71</v>
      </c>
      <c r="H42" s="10">
        <v>5.0000000000000001E-3</v>
      </c>
      <c r="I42" s="10"/>
      <c r="K42">
        <f t="shared" si="0"/>
        <v>0.12631171576142775</v>
      </c>
    </row>
    <row r="43" spans="1:12" x14ac:dyDescent="0.25">
      <c r="A43" s="3" t="s">
        <v>29</v>
      </c>
      <c r="B43" s="6"/>
      <c r="C43" s="6">
        <v>2044.4</v>
      </c>
      <c r="D43" s="6">
        <v>4.4999999999999998E-2</v>
      </c>
      <c r="E43" s="6">
        <v>0.40799999999999997</v>
      </c>
      <c r="F43" s="10">
        <v>0.51800000000000002</v>
      </c>
      <c r="G43" s="10">
        <v>5.74</v>
      </c>
      <c r="H43" s="10">
        <v>1</v>
      </c>
      <c r="I43" s="10"/>
      <c r="J43" s="10">
        <v>0.61229314000000001</v>
      </c>
      <c r="K43">
        <f t="shared" si="0"/>
        <v>0.30430317193337603</v>
      </c>
    </row>
    <row r="44" spans="1:12" x14ac:dyDescent="0.25">
      <c r="A44" s="3" t="s">
        <v>27</v>
      </c>
      <c r="B44" s="6"/>
      <c r="C44" s="6">
        <v>3053.6</v>
      </c>
      <c r="D44" s="6">
        <v>0.08</v>
      </c>
      <c r="E44" s="6">
        <v>0.35899999999999999</v>
      </c>
      <c r="F44" s="6"/>
      <c r="G44" s="6"/>
      <c r="H44" s="6"/>
      <c r="I44" s="6"/>
      <c r="K44">
        <f t="shared" si="0"/>
        <v>0.45451974457824151</v>
      </c>
    </row>
    <row r="45" spans="1:12" x14ac:dyDescent="0.25">
      <c r="A45" s="3" t="s">
        <v>26</v>
      </c>
      <c r="B45" s="6"/>
      <c r="C45" s="6">
        <v>1512</v>
      </c>
      <c r="D45" s="6">
        <v>5.3999999999999999E-2</v>
      </c>
      <c r="E45" s="6">
        <v>2.4E-2</v>
      </c>
      <c r="F45" s="6"/>
      <c r="G45" s="6"/>
      <c r="H45" s="6"/>
      <c r="I45" s="6"/>
      <c r="K45">
        <f t="shared" si="0"/>
        <v>0.22505693404581514</v>
      </c>
    </row>
    <row r="46" spans="1:12" x14ac:dyDescent="0.25">
      <c r="A46" s="3" t="s">
        <v>72</v>
      </c>
      <c r="B46" s="10">
        <v>109</v>
      </c>
      <c r="D46" s="10">
        <v>0.03</v>
      </c>
      <c r="E46" s="6"/>
      <c r="F46" s="10">
        <v>0.5</v>
      </c>
      <c r="G46" s="10">
        <v>5.71</v>
      </c>
      <c r="H46" s="10">
        <v>5.0000000000000001E-3</v>
      </c>
      <c r="I46" s="10"/>
      <c r="L46">
        <f t="shared" si="1"/>
        <v>3.8393800634026067E-2</v>
      </c>
    </row>
    <row r="47" spans="1:12" x14ac:dyDescent="0.25">
      <c r="A47" s="3" t="s">
        <v>71</v>
      </c>
      <c r="B47" s="10">
        <v>254</v>
      </c>
      <c r="D47" s="10">
        <v>4.9000000000000002E-2</v>
      </c>
      <c r="E47" s="6"/>
      <c r="F47" s="10">
        <v>0.5</v>
      </c>
      <c r="G47" s="10">
        <v>5.71</v>
      </c>
      <c r="H47" s="10">
        <v>5.0000000000000001E-3</v>
      </c>
      <c r="I47" s="10"/>
      <c r="L47">
        <f t="shared" si="1"/>
        <v>8.9468122578372666E-2</v>
      </c>
    </row>
    <row r="48" spans="1:12" x14ac:dyDescent="0.25">
      <c r="A48" s="3" t="s">
        <v>30</v>
      </c>
      <c r="B48" s="6"/>
      <c r="C48" s="6">
        <v>3137.1</v>
      </c>
      <c r="D48" s="6">
        <v>3.1E-2</v>
      </c>
      <c r="E48" s="6">
        <v>0.31</v>
      </c>
      <c r="F48" s="6"/>
      <c r="G48" s="6"/>
      <c r="H48" s="6"/>
      <c r="I48" s="6"/>
      <c r="K48">
        <f t="shared" si="0"/>
        <v>0.46694848399148592</v>
      </c>
    </row>
    <row r="49" spans="1:12" x14ac:dyDescent="0.25">
      <c r="A49" s="3" t="s">
        <v>70</v>
      </c>
      <c r="B49" s="10">
        <v>177</v>
      </c>
      <c r="D49" s="10">
        <v>0.13300000000000001</v>
      </c>
      <c r="E49" s="6"/>
      <c r="F49" s="10">
        <v>0.5</v>
      </c>
      <c r="G49" s="10">
        <v>4.62</v>
      </c>
      <c r="H49" s="10">
        <v>5.0000000000000001E-3</v>
      </c>
      <c r="I49" s="10"/>
      <c r="L49">
        <f t="shared" si="1"/>
        <v>6.2345896442409302E-2</v>
      </c>
    </row>
    <row r="50" spans="1:12" x14ac:dyDescent="0.25">
      <c r="A50" s="3" t="s">
        <v>65</v>
      </c>
      <c r="B50" s="10">
        <v>90</v>
      </c>
      <c r="D50" s="10">
        <v>7.9000000000000001E-2</v>
      </c>
      <c r="E50" s="6"/>
      <c r="F50" s="10">
        <v>0.33100000000000002</v>
      </c>
      <c r="G50" s="10">
        <v>4.76</v>
      </c>
      <c r="H50" s="10">
        <v>5.0000000000000001E-3</v>
      </c>
      <c r="I50" s="10"/>
      <c r="L50">
        <f t="shared" si="1"/>
        <v>3.170130327580134E-2</v>
      </c>
    </row>
    <row r="51" spans="1:12" x14ac:dyDescent="0.25">
      <c r="A51" s="3" t="s">
        <v>69</v>
      </c>
      <c r="B51" s="10">
        <v>296</v>
      </c>
      <c r="D51" s="10">
        <v>2.5999999999999999E-2</v>
      </c>
      <c r="E51" s="6"/>
      <c r="F51" s="10">
        <v>0.5</v>
      </c>
      <c r="G51" s="10">
        <v>5.71</v>
      </c>
      <c r="H51" s="10">
        <v>5.0000000000000001E-3</v>
      </c>
      <c r="I51" s="10"/>
      <c r="L51">
        <f t="shared" si="1"/>
        <v>0.10426206410707996</v>
      </c>
    </row>
    <row r="52" spans="1:12" x14ac:dyDescent="0.25">
      <c r="A52" s="3" t="s">
        <v>84</v>
      </c>
      <c r="B52" s="10">
        <v>155</v>
      </c>
      <c r="D52" s="10">
        <v>9.5000000000000001E-2</v>
      </c>
      <c r="E52" s="6"/>
      <c r="F52" s="10">
        <v>0.5</v>
      </c>
      <c r="G52" s="10">
        <v>5.71</v>
      </c>
      <c r="H52" s="10">
        <v>1</v>
      </c>
      <c r="I52" s="10"/>
      <c r="L52">
        <f t="shared" si="1"/>
        <v>5.4596688974991196E-2</v>
      </c>
    </row>
    <row r="53" spans="1:12" x14ac:dyDescent="0.25">
      <c r="A53" s="3" t="s">
        <v>28</v>
      </c>
      <c r="B53" s="6"/>
      <c r="C53" s="6">
        <v>6718.3</v>
      </c>
      <c r="D53" s="6">
        <v>8.6999999999999994E-2</v>
      </c>
      <c r="E53" s="6">
        <v>0.315</v>
      </c>
      <c r="F53" s="6"/>
      <c r="G53" s="6"/>
      <c r="H53" s="6"/>
      <c r="I53" s="6"/>
      <c r="J53" s="10">
        <v>0.63593381000000004</v>
      </c>
      <c r="K53">
        <f t="shared" si="0"/>
        <v>1</v>
      </c>
    </row>
    <row r="58" spans="1:12" x14ac:dyDescent="0.25">
      <c r="A58" s="3"/>
      <c r="B58" s="6"/>
      <c r="C58" s="6"/>
      <c r="D58" s="6"/>
      <c r="E58" s="6"/>
      <c r="F58" s="6"/>
      <c r="G58" s="6"/>
      <c r="H58" s="6"/>
      <c r="I5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B490-94C2-47B1-BC92-F820182855E4}">
  <dimension ref="A2:T84"/>
  <sheetViews>
    <sheetView topLeftCell="A12" zoomScale="95" workbookViewId="0">
      <selection activeCell="J12" sqref="J12"/>
    </sheetView>
  </sheetViews>
  <sheetFormatPr baseColWidth="10" defaultRowHeight="15" x14ac:dyDescent="0.25"/>
  <cols>
    <col min="2" max="2" width="16.85546875" customWidth="1"/>
    <col min="3" max="3" width="17.140625" customWidth="1"/>
    <col min="5" max="5" width="14.28515625" customWidth="1"/>
    <col min="6" max="6" width="16.28515625" customWidth="1"/>
    <col min="7" max="7" width="15.7109375" customWidth="1"/>
    <col min="8" max="8" width="17.5703125" customWidth="1"/>
    <col min="9" max="9" width="15.140625" customWidth="1"/>
    <col min="10" max="10" width="17.7109375" customWidth="1"/>
  </cols>
  <sheetData>
    <row r="2" spans="1:20" s="15" customFormat="1" x14ac:dyDescent="0.25">
      <c r="C2" s="15" t="s">
        <v>537</v>
      </c>
      <c r="K2" s="15" t="s">
        <v>528</v>
      </c>
      <c r="O2" s="15" t="s">
        <v>532</v>
      </c>
    </row>
    <row r="3" spans="1:20" s="74" customFormat="1" ht="51.75" customHeight="1" x14ac:dyDescent="0.25">
      <c r="A3" s="74" t="s">
        <v>542</v>
      </c>
      <c r="B3" s="74" t="s">
        <v>116</v>
      </c>
      <c r="C3" s="74" t="s">
        <v>539</v>
      </c>
      <c r="D3" s="74" t="s">
        <v>552</v>
      </c>
      <c r="E3" s="74" t="s">
        <v>545</v>
      </c>
      <c r="F3" s="74" t="s">
        <v>546</v>
      </c>
      <c r="G3" s="74" t="s">
        <v>547</v>
      </c>
      <c r="H3" s="74" t="s">
        <v>548</v>
      </c>
      <c r="I3" s="74" t="s">
        <v>549</v>
      </c>
      <c r="J3" s="74" t="s">
        <v>550</v>
      </c>
      <c r="K3" s="74" t="s">
        <v>538</v>
      </c>
      <c r="L3" s="74" t="s">
        <v>529</v>
      </c>
      <c r="M3" s="74" t="s">
        <v>530</v>
      </c>
      <c r="N3" s="74" t="s">
        <v>531</v>
      </c>
      <c r="O3" s="74" t="s">
        <v>538</v>
      </c>
      <c r="P3" s="74" t="s">
        <v>529</v>
      </c>
      <c r="Q3" s="74" t="s">
        <v>530</v>
      </c>
      <c r="R3" s="74" t="s">
        <v>531</v>
      </c>
      <c r="S3" s="74" t="s">
        <v>533</v>
      </c>
      <c r="T3" s="74" t="s">
        <v>535</v>
      </c>
    </row>
    <row r="4" spans="1:20" x14ac:dyDescent="0.25">
      <c r="A4" t="s">
        <v>543</v>
      </c>
      <c r="B4" t="s">
        <v>527</v>
      </c>
      <c r="K4">
        <v>27</v>
      </c>
      <c r="L4">
        <v>5.94</v>
      </c>
      <c r="M4">
        <v>3.2</v>
      </c>
      <c r="N4">
        <v>7619</v>
      </c>
      <c r="O4">
        <v>48</v>
      </c>
      <c r="P4">
        <v>5.91</v>
      </c>
      <c r="Q4">
        <v>8.2799999999999994</v>
      </c>
      <c r="R4">
        <v>8807</v>
      </c>
      <c r="S4" t="s">
        <v>534</v>
      </c>
      <c r="T4" t="s">
        <v>536</v>
      </c>
    </row>
    <row r="5" spans="1:20" x14ac:dyDescent="0.25">
      <c r="A5" t="s">
        <v>543</v>
      </c>
      <c r="B5" t="s">
        <v>35</v>
      </c>
      <c r="K5">
        <v>30</v>
      </c>
      <c r="L5">
        <v>5.87</v>
      </c>
      <c r="M5">
        <v>7.21</v>
      </c>
      <c r="N5">
        <v>8970</v>
      </c>
      <c r="O5">
        <v>14</v>
      </c>
      <c r="P5">
        <v>5.87</v>
      </c>
      <c r="Q5">
        <v>12.15</v>
      </c>
      <c r="R5">
        <v>8211</v>
      </c>
      <c r="S5" t="s">
        <v>534</v>
      </c>
      <c r="T5" t="s">
        <v>536</v>
      </c>
    </row>
    <row r="6" spans="1:20" x14ac:dyDescent="0.25">
      <c r="A6" t="s">
        <v>544</v>
      </c>
      <c r="B6" t="s">
        <v>43</v>
      </c>
      <c r="C6">
        <v>2</v>
      </c>
      <c r="D6" t="s">
        <v>540</v>
      </c>
      <c r="E6">
        <v>0</v>
      </c>
      <c r="F6">
        <v>0.19</v>
      </c>
      <c r="G6">
        <v>6.2</v>
      </c>
      <c r="H6">
        <v>6.18</v>
      </c>
      <c r="I6">
        <v>3.24</v>
      </c>
      <c r="J6">
        <v>3.12</v>
      </c>
      <c r="S6" t="s">
        <v>579</v>
      </c>
      <c r="T6" t="s">
        <v>585</v>
      </c>
    </row>
    <row r="7" spans="1:20" x14ac:dyDescent="0.25">
      <c r="A7" t="s">
        <v>544</v>
      </c>
      <c r="B7" t="s">
        <v>43</v>
      </c>
      <c r="C7">
        <v>2.4</v>
      </c>
      <c r="D7" t="s">
        <v>540</v>
      </c>
      <c r="E7">
        <v>3.6</v>
      </c>
      <c r="F7">
        <v>0.43</v>
      </c>
      <c r="G7">
        <v>6.33</v>
      </c>
      <c r="H7">
        <v>6.32</v>
      </c>
      <c r="I7">
        <v>4.2300000000000004</v>
      </c>
      <c r="J7">
        <v>4.34</v>
      </c>
      <c r="S7" t="s">
        <v>580</v>
      </c>
      <c r="T7" t="s">
        <v>585</v>
      </c>
    </row>
    <row r="8" spans="1:20" x14ac:dyDescent="0.25">
      <c r="A8" t="s">
        <v>544</v>
      </c>
      <c r="B8" t="s">
        <v>43</v>
      </c>
      <c r="C8">
        <v>2.8</v>
      </c>
      <c r="D8" t="s">
        <v>540</v>
      </c>
      <c r="E8">
        <v>8.8000000000000007</v>
      </c>
      <c r="F8">
        <v>0.86</v>
      </c>
      <c r="G8">
        <v>6.39</v>
      </c>
      <c r="H8">
        <v>6.4</v>
      </c>
      <c r="I8">
        <v>2.61</v>
      </c>
      <c r="J8">
        <v>2.94</v>
      </c>
      <c r="S8" t="s">
        <v>581</v>
      </c>
      <c r="T8" t="s">
        <v>585</v>
      </c>
    </row>
    <row r="9" spans="1:20" x14ac:dyDescent="0.25">
      <c r="A9" t="s">
        <v>544</v>
      </c>
      <c r="B9" t="s">
        <v>43</v>
      </c>
      <c r="C9">
        <v>2</v>
      </c>
      <c r="D9" t="s">
        <v>541</v>
      </c>
      <c r="E9">
        <v>0</v>
      </c>
      <c r="F9">
        <v>0.09</v>
      </c>
      <c r="G9">
        <v>5.89</v>
      </c>
      <c r="H9">
        <v>5.86</v>
      </c>
      <c r="I9">
        <v>3.47</v>
      </c>
      <c r="J9">
        <v>3.04</v>
      </c>
      <c r="S9" t="s">
        <v>582</v>
      </c>
      <c r="T9" t="s">
        <v>585</v>
      </c>
    </row>
    <row r="10" spans="1:20" x14ac:dyDescent="0.25">
      <c r="A10" t="s">
        <v>544</v>
      </c>
      <c r="B10" t="s">
        <v>43</v>
      </c>
      <c r="C10">
        <v>2.4</v>
      </c>
      <c r="D10" t="s">
        <v>541</v>
      </c>
      <c r="E10">
        <v>3.4</v>
      </c>
      <c r="F10">
        <v>0.47</v>
      </c>
      <c r="G10">
        <v>5.99</v>
      </c>
      <c r="H10">
        <v>5.98</v>
      </c>
      <c r="I10">
        <v>3.53</v>
      </c>
      <c r="J10">
        <v>4.07</v>
      </c>
      <c r="S10" t="s">
        <v>583</v>
      </c>
      <c r="T10" t="s">
        <v>585</v>
      </c>
    </row>
    <row r="11" spans="1:20" x14ac:dyDescent="0.25">
      <c r="A11" t="s">
        <v>544</v>
      </c>
      <c r="B11" t="s">
        <v>43</v>
      </c>
      <c r="C11">
        <v>2.8</v>
      </c>
      <c r="D11" t="s">
        <v>541</v>
      </c>
      <c r="E11">
        <v>10.8</v>
      </c>
      <c r="F11">
        <v>0.8</v>
      </c>
      <c r="G11">
        <v>5.99</v>
      </c>
      <c r="H11">
        <v>5.98</v>
      </c>
      <c r="I11">
        <v>2.02</v>
      </c>
      <c r="J11">
        <v>2.33</v>
      </c>
      <c r="S11" t="s">
        <v>584</v>
      </c>
      <c r="T11" t="s">
        <v>585</v>
      </c>
    </row>
    <row r="13" spans="1:20" x14ac:dyDescent="0.25">
      <c r="A13" s="95" t="s">
        <v>556</v>
      </c>
      <c r="B13" s="96"/>
      <c r="C13" s="97" t="s">
        <v>557</v>
      </c>
      <c r="D13" s="98" t="s">
        <v>558</v>
      </c>
    </row>
    <row r="14" spans="1:20" x14ac:dyDescent="0.25">
      <c r="A14" s="84"/>
      <c r="B14" s="85"/>
      <c r="C14" s="99">
        <v>5.73</v>
      </c>
      <c r="D14" s="100">
        <v>5.59</v>
      </c>
    </row>
    <row r="16" spans="1:20" x14ac:dyDescent="0.25">
      <c r="A16" t="s">
        <v>578</v>
      </c>
    </row>
    <row r="17" spans="1:8" x14ac:dyDescent="0.25">
      <c r="A17" t="s">
        <v>560</v>
      </c>
      <c r="B17" s="8" t="s">
        <v>559</v>
      </c>
      <c r="C17" s="8"/>
      <c r="D17" s="8"/>
      <c r="E17" s="8"/>
      <c r="F17" s="8"/>
      <c r="G17" s="8"/>
      <c r="H17" s="8"/>
    </row>
    <row r="18" spans="1:8" x14ac:dyDescent="0.25">
      <c r="A18" t="s">
        <v>559</v>
      </c>
      <c r="B18" s="8" t="s">
        <v>555</v>
      </c>
      <c r="C18" s="8">
        <v>2</v>
      </c>
      <c r="D18" s="8">
        <v>2</v>
      </c>
      <c r="E18" s="8">
        <v>2.4</v>
      </c>
      <c r="F18" s="8">
        <v>2.4</v>
      </c>
      <c r="G18" s="8">
        <v>2.8</v>
      </c>
      <c r="H18" s="8">
        <v>2.8</v>
      </c>
    </row>
    <row r="19" spans="1:8" x14ac:dyDescent="0.25">
      <c r="B19" t="s">
        <v>551</v>
      </c>
      <c r="C19" t="s">
        <v>553</v>
      </c>
      <c r="D19" t="s">
        <v>554</v>
      </c>
      <c r="E19" t="s">
        <v>553</v>
      </c>
      <c r="F19" t="s">
        <v>554</v>
      </c>
      <c r="G19" t="s">
        <v>553</v>
      </c>
      <c r="H19" t="s">
        <v>554</v>
      </c>
    </row>
    <row r="20" spans="1:8" x14ac:dyDescent="0.25">
      <c r="B20">
        <v>6</v>
      </c>
      <c r="C20">
        <f>1/(1+10^((B20-5.73)*3.24))</f>
        <v>0.11770952106348752</v>
      </c>
      <c r="D20">
        <f>1/(1+10^((B20-5.73)*3.12))</f>
        <v>0.12568107303553813</v>
      </c>
      <c r="E20">
        <f>1/(1+10^((B20-5.73)*4.23))</f>
        <v>6.7246095881126747E-2</v>
      </c>
      <c r="F20">
        <f>1/(1+10^((B20-5.73)*4.34))</f>
        <v>6.3081473145288988E-2</v>
      </c>
      <c r="G20">
        <f>1/(1+10^((B20-5.73)*2.61))</f>
        <v>0.16484224423895721</v>
      </c>
      <c r="H20">
        <f>1/(1+10^((B20-5.73)*2.94))</f>
        <v>0.13850151337623656</v>
      </c>
    </row>
    <row r="21" spans="1:8" x14ac:dyDescent="0.25">
      <c r="B21">
        <v>5.75</v>
      </c>
      <c r="C21">
        <f t="shared" ref="C21:C26" si="0">1/(1+10^((B21-5.73)*3.24))</f>
        <v>0.46276717171592252</v>
      </c>
      <c r="D21">
        <f t="shared" ref="D21:D26" si="1">1/(1+10^((B21-5.73)*3.12))</f>
        <v>0.46414134113273336</v>
      </c>
      <c r="E21">
        <f t="shared" ref="E21:E26" si="2">1/(1+10^((B21-5.73)*4.23))</f>
        <v>0.45145374179844805</v>
      </c>
      <c r="F21">
        <f t="shared" ref="F21:F26" si="3">1/(1+10^((B21-5.73)*4.34))</f>
        <v>0.45019956960902263</v>
      </c>
      <c r="G21">
        <f t="shared" ref="G21:G26" si="4">1/(1+10^((B21-5.73)*2.61))</f>
        <v>0.46998738808311408</v>
      </c>
      <c r="H21">
        <f t="shared" ref="H21:H26" si="5">1/(1+10^((B21-5.73)*2.94))</f>
        <v>0.46620361015368644</v>
      </c>
    </row>
    <row r="22" spans="1:8" x14ac:dyDescent="0.25">
      <c r="B22">
        <v>5.5</v>
      </c>
      <c r="C22">
        <f t="shared" si="0"/>
        <v>0.84759822102420435</v>
      </c>
      <c r="D22">
        <f t="shared" si="1"/>
        <v>0.83920639113808371</v>
      </c>
      <c r="E22">
        <f t="shared" si="2"/>
        <v>0.90380054755291273</v>
      </c>
      <c r="F22">
        <f t="shared" si="3"/>
        <v>0.90874779449796961</v>
      </c>
      <c r="G22">
        <f t="shared" si="4"/>
        <v>0.79935080685882021</v>
      </c>
      <c r="H22">
        <f t="shared" si="5"/>
        <v>0.82592360688573585</v>
      </c>
    </row>
    <row r="23" spans="1:8" x14ac:dyDescent="0.25">
      <c r="B23">
        <v>5.25</v>
      </c>
      <c r="C23">
        <f t="shared" si="0"/>
        <v>0.9729061362459317</v>
      </c>
      <c r="D23">
        <f t="shared" si="1"/>
        <v>0.96918193887085613</v>
      </c>
      <c r="E23">
        <f t="shared" si="2"/>
        <v>0.99076218159422413</v>
      </c>
      <c r="F23">
        <f t="shared" si="3"/>
        <v>0.99181103647615398</v>
      </c>
      <c r="G23">
        <f t="shared" si="4"/>
        <v>0.94708382783605116</v>
      </c>
      <c r="H23">
        <f t="shared" si="5"/>
        <v>0.96265183713499225</v>
      </c>
    </row>
    <row r="24" spans="1:8" x14ac:dyDescent="0.25">
      <c r="B24">
        <v>4.75</v>
      </c>
      <c r="C24">
        <f t="shared" si="0"/>
        <v>0.99933240976976456</v>
      </c>
      <c r="D24">
        <f t="shared" si="1"/>
        <v>0.99912497630073105</v>
      </c>
      <c r="E24">
        <f t="shared" si="2"/>
        <v>0.99992845670666741</v>
      </c>
      <c r="F24">
        <f t="shared" si="3"/>
        <v>0.99994418180895261</v>
      </c>
      <c r="G24">
        <f t="shared" si="4"/>
        <v>0.99723942570381008</v>
      </c>
      <c r="H24">
        <f t="shared" si="5"/>
        <v>0.99868710666668326</v>
      </c>
    </row>
    <row r="25" spans="1:8" x14ac:dyDescent="0.25">
      <c r="B25">
        <v>4.5</v>
      </c>
      <c r="C25">
        <f t="shared" si="0"/>
        <v>0.99989654414663665</v>
      </c>
      <c r="D25">
        <f t="shared" si="1"/>
        <v>0.99985467615429791</v>
      </c>
      <c r="E25">
        <f t="shared" si="2"/>
        <v>0.99999373245763779</v>
      </c>
      <c r="F25">
        <f t="shared" si="3"/>
        <v>0.9999954101551366</v>
      </c>
      <c r="G25">
        <f t="shared" si="4"/>
        <v>0.99938421021051416</v>
      </c>
      <c r="H25">
        <f t="shared" si="5"/>
        <v>0.99975806710785442</v>
      </c>
    </row>
    <row r="26" spans="1:8" x14ac:dyDescent="0.25">
      <c r="B26">
        <v>4.25</v>
      </c>
      <c r="C26">
        <f t="shared" si="0"/>
        <v>0.99998397518440996</v>
      </c>
      <c r="D26">
        <f t="shared" si="1"/>
        <v>0.9999758793212602</v>
      </c>
      <c r="E26">
        <f t="shared" si="2"/>
        <v>0.99999945096534038</v>
      </c>
      <c r="F26">
        <f t="shared" si="3"/>
        <v>0.99999962260178987</v>
      </c>
      <c r="G26">
        <f t="shared" si="4"/>
        <v>0.99986286748531217</v>
      </c>
      <c r="H26">
        <f t="shared" si="5"/>
        <v>0.99995545687784215</v>
      </c>
    </row>
    <row r="28" spans="1:8" x14ac:dyDescent="0.25">
      <c r="A28" t="s">
        <v>552</v>
      </c>
      <c r="B28">
        <v>6</v>
      </c>
      <c r="C28">
        <f>1/(1+10^((B28-5.73)*3.47))</f>
        <v>0.10365177910139588</v>
      </c>
      <c r="D28">
        <f>1/(1+10^((B28-5.73)*3.04))</f>
        <v>0.13124881998481477</v>
      </c>
      <c r="E28">
        <f>1/(1+10^((B28-5.73)*3.53))</f>
        <v>0.10023701453968058</v>
      </c>
      <c r="F28">
        <f>1/(1+10^((B28-5.73)*4.07))</f>
        <v>7.3760412813981782E-2</v>
      </c>
      <c r="G28">
        <f>1/(1+10^((B28-5.73)*2.02))</f>
        <v>0.22169258524346416</v>
      </c>
      <c r="H28">
        <f>1/(1+10^((B28-5.73)*2.33))</f>
        <v>0.19022385506378933</v>
      </c>
    </row>
    <row r="29" spans="1:8" x14ac:dyDescent="0.25">
      <c r="B29">
        <v>5.75</v>
      </c>
      <c r="C29">
        <f t="shared" ref="C29:C34" si="6">1/(1+10^((B29-5.73)*3.47))</f>
        <v>0.46013494489295959</v>
      </c>
      <c r="D29">
        <f t="shared" ref="D29:D34" si="7">1/(1+10^((B29-5.73)*3.04))</f>
        <v>0.4650577579773511</v>
      </c>
      <c r="E29">
        <f t="shared" ref="E29:E34" si="8">1/(1+10^((B29-5.73)*3.53))</f>
        <v>0.45944863658377927</v>
      </c>
      <c r="F29">
        <f t="shared" ref="F29:F34" si="9">1/(1+10^((B29-5.73)*4.07))</f>
        <v>0.45327908944899864</v>
      </c>
      <c r="G29">
        <f t="shared" ref="G29:G34" si="10">1/(1+10^((B29-5.73)*2.02))</f>
        <v>0.47676064671200391</v>
      </c>
      <c r="H29">
        <f t="shared" ref="H29:H34" si="11">1/(1+10^((B29-5.73)*2.33))</f>
        <v>0.47320059140390602</v>
      </c>
    </row>
    <row r="30" spans="1:8" x14ac:dyDescent="0.25">
      <c r="B30">
        <v>5.5</v>
      </c>
      <c r="C30">
        <f t="shared" si="6"/>
        <v>0.86267565335188401</v>
      </c>
      <c r="D30">
        <f t="shared" si="7"/>
        <v>0.83340687376456313</v>
      </c>
      <c r="E30">
        <f t="shared" si="8"/>
        <v>0.86639680551883813</v>
      </c>
      <c r="F30">
        <f t="shared" si="9"/>
        <v>0.89617695288181365</v>
      </c>
      <c r="G30">
        <f t="shared" si="10"/>
        <v>0.74455527235775831</v>
      </c>
      <c r="H30">
        <f t="shared" si="11"/>
        <v>0.77451010340117699</v>
      </c>
    </row>
    <row r="31" spans="1:8" x14ac:dyDescent="0.25">
      <c r="B31">
        <v>5.25</v>
      </c>
      <c r="C31">
        <f t="shared" si="6"/>
        <v>0.97885925673435492</v>
      </c>
      <c r="D31">
        <f t="shared" si="7"/>
        <v>0.96642857601089271</v>
      </c>
      <c r="E31">
        <f t="shared" si="8"/>
        <v>0.98018884679402796</v>
      </c>
      <c r="F31">
        <f t="shared" si="9"/>
        <v>0.98899489852525868</v>
      </c>
      <c r="G31">
        <f t="shared" si="10"/>
        <v>0.9031378622741103</v>
      </c>
      <c r="H31">
        <f t="shared" si="11"/>
        <v>0.92924907269214008</v>
      </c>
    </row>
    <row r="32" spans="1:8" x14ac:dyDescent="0.25">
      <c r="B32">
        <v>4.75</v>
      </c>
      <c r="C32">
        <f t="shared" si="6"/>
        <v>0.99960260044426463</v>
      </c>
      <c r="D32">
        <f t="shared" si="7"/>
        <v>0.99895204016413863</v>
      </c>
      <c r="E32">
        <f t="shared" si="8"/>
        <v>0.999652904301083</v>
      </c>
      <c r="F32">
        <f t="shared" si="9"/>
        <v>0.99989735083575748</v>
      </c>
      <c r="G32">
        <f t="shared" si="10"/>
        <v>0.98962777626226017</v>
      </c>
      <c r="H32">
        <f t="shared" si="11"/>
        <v>0.99481982500240973</v>
      </c>
    </row>
    <row r="33" spans="1:8" x14ac:dyDescent="0.25">
      <c r="B33">
        <v>4.5</v>
      </c>
      <c r="C33">
        <f t="shared" si="6"/>
        <v>0.99994606426822974</v>
      </c>
      <c r="D33">
        <f t="shared" si="7"/>
        <v>0.99981772763320431</v>
      </c>
      <c r="E33">
        <f t="shared" si="8"/>
        <v>0.99995449278729232</v>
      </c>
      <c r="F33">
        <f t="shared" si="9"/>
        <v>0.99999013957310379</v>
      </c>
      <c r="G33">
        <f t="shared" si="10"/>
        <v>0.99673427663512926</v>
      </c>
      <c r="H33">
        <f t="shared" si="11"/>
        <v>0.9986400936608294</v>
      </c>
    </row>
    <row r="34" spans="1:8" x14ac:dyDescent="0.25">
      <c r="B34">
        <v>4.25</v>
      </c>
      <c r="C34">
        <f t="shared" si="6"/>
        <v>0.99999268192557789</v>
      </c>
      <c r="D34">
        <f t="shared" si="7"/>
        <v>0.99996831992206592</v>
      </c>
      <c r="E34">
        <f t="shared" si="8"/>
        <v>0.99999403517908014</v>
      </c>
      <c r="F34">
        <f t="shared" si="9"/>
        <v>0.99999905289181767</v>
      </c>
      <c r="G34">
        <f t="shared" si="10"/>
        <v>0.99897681207170153</v>
      </c>
      <c r="H34">
        <f t="shared" si="11"/>
        <v>0.99964400379748608</v>
      </c>
    </row>
    <row r="36" spans="1:8" x14ac:dyDescent="0.25">
      <c r="A36" t="s">
        <v>561</v>
      </c>
      <c r="B36" s="8" t="s">
        <v>559</v>
      </c>
      <c r="C36" s="8"/>
      <c r="D36" s="8"/>
      <c r="E36" s="8"/>
      <c r="F36" s="8"/>
      <c r="G36" s="8"/>
      <c r="H36" s="8"/>
    </row>
    <row r="37" spans="1:8" x14ac:dyDescent="0.25">
      <c r="A37" t="s">
        <v>559</v>
      </c>
      <c r="B37" s="8" t="s">
        <v>555</v>
      </c>
      <c r="C37" s="8">
        <v>2</v>
      </c>
      <c r="D37" s="8">
        <v>2</v>
      </c>
      <c r="E37" s="8">
        <v>2.4</v>
      </c>
      <c r="F37" s="8">
        <v>2.4</v>
      </c>
      <c r="G37" s="8">
        <v>2.8</v>
      </c>
      <c r="H37" s="8">
        <v>2.8</v>
      </c>
    </row>
    <row r="38" spans="1:8" x14ac:dyDescent="0.25">
      <c r="B38" t="s">
        <v>551</v>
      </c>
      <c r="C38" t="s">
        <v>553</v>
      </c>
      <c r="D38" t="s">
        <v>554</v>
      </c>
      <c r="E38" t="s">
        <v>553</v>
      </c>
      <c r="F38" t="s">
        <v>554</v>
      </c>
      <c r="G38" t="s">
        <v>553</v>
      </c>
      <c r="H38" t="s">
        <v>554</v>
      </c>
    </row>
    <row r="39" spans="1:8" x14ac:dyDescent="0.25">
      <c r="B39">
        <v>6</v>
      </c>
      <c r="C39">
        <f>1/(1+10^((B39-5.59)*3.24))</f>
        <v>4.4841037766217007E-2</v>
      </c>
      <c r="D39">
        <f>1/(1+10^((B39-5.59)*3.12))</f>
        <v>4.995119866687945E-2</v>
      </c>
      <c r="E39">
        <f>1/(1+10^((B39-5.59)*4.23))</f>
        <v>1.8103629570262254E-2</v>
      </c>
      <c r="F39">
        <f>1/(1+10^((B39-5.59)*4.34))</f>
        <v>1.6347142850771299E-2</v>
      </c>
      <c r="G39">
        <f>1/(1+10^((B39-5.59)*2.61))</f>
        <v>7.8421032274771652E-2</v>
      </c>
      <c r="H39">
        <f>1/(1+10^((B39-5.59)*2.94))</f>
        <v>5.8660566407558595E-2</v>
      </c>
    </row>
    <row r="40" spans="1:8" x14ac:dyDescent="0.25">
      <c r="B40">
        <v>5.75</v>
      </c>
      <c r="C40">
        <f t="shared" ref="C40:C45" si="12">1/(1+10^((B40-5.59)*3.24))</f>
        <v>0.23260496681550802</v>
      </c>
      <c r="D40">
        <f t="shared" ref="D40:D45" si="13">1/(1+10^((B40-5.59)*3.12))</f>
        <v>0.24058946972453424</v>
      </c>
      <c r="E40">
        <f t="shared" ref="E40:E45" si="14">1/(1+10^((B40-5.59)*4.23))</f>
        <v>0.17387785169648914</v>
      </c>
      <c r="F40">
        <f t="shared" ref="F40:F45" si="15">1/(1+10^((B40-5.59)*4.34))</f>
        <v>0.1681333008247384</v>
      </c>
      <c r="G40">
        <f t="shared" ref="G40:G45" si="16">1/(1+10^((B40-5.59)*2.61))</f>
        <v>0.27656605869592071</v>
      </c>
      <c r="H40">
        <f t="shared" ref="H40:H45" si="17">1/(1+10^((B40-5.59)*2.94))</f>
        <v>0.25291301141219025</v>
      </c>
    </row>
    <row r="41" spans="1:8" x14ac:dyDescent="0.25">
      <c r="B41">
        <v>5.5</v>
      </c>
      <c r="C41">
        <f t="shared" si="12"/>
        <v>0.6618241395640172</v>
      </c>
      <c r="D41">
        <f t="shared" si="13"/>
        <v>0.65623617803403911</v>
      </c>
      <c r="E41">
        <f t="shared" si="14"/>
        <v>0.70611594741839412</v>
      </c>
      <c r="F41">
        <f t="shared" si="15"/>
        <v>0.71082407731473263</v>
      </c>
      <c r="G41">
        <f t="shared" si="16"/>
        <v>0.63201646212582474</v>
      </c>
      <c r="H41">
        <f t="shared" si="17"/>
        <v>0.64777289581618702</v>
      </c>
    </row>
    <row r="42" spans="1:8" x14ac:dyDescent="0.25">
      <c r="B42">
        <v>5.25</v>
      </c>
      <c r="C42">
        <f t="shared" si="12"/>
        <v>0.92666320616615183</v>
      </c>
      <c r="D42">
        <f t="shared" si="13"/>
        <v>0.92001731131173758</v>
      </c>
      <c r="E42">
        <f t="shared" si="14"/>
        <v>0.96482387141767401</v>
      </c>
      <c r="F42">
        <f t="shared" si="15"/>
        <v>0.96763240697182773</v>
      </c>
      <c r="G42">
        <f t="shared" si="16"/>
        <v>0.88527029150813286</v>
      </c>
      <c r="H42">
        <f t="shared" si="17"/>
        <v>0.90901476188957209</v>
      </c>
    </row>
    <row r="43" spans="1:8" x14ac:dyDescent="0.25">
      <c r="B43">
        <v>4.75</v>
      </c>
      <c r="C43">
        <f t="shared" si="12"/>
        <v>0.99810514364032332</v>
      </c>
      <c r="D43">
        <f t="shared" si="13"/>
        <v>0.99761130137054443</v>
      </c>
      <c r="E43">
        <f t="shared" si="14"/>
        <v>0.99972030898516384</v>
      </c>
      <c r="F43">
        <f t="shared" si="15"/>
        <v>0.9997738993584504</v>
      </c>
      <c r="G43">
        <f t="shared" si="16"/>
        <v>0.99362000516928606</v>
      </c>
      <c r="H43">
        <f t="shared" si="17"/>
        <v>0.99661989995612432</v>
      </c>
    </row>
    <row r="44" spans="1:8" x14ac:dyDescent="0.25">
      <c r="B44">
        <v>4.5</v>
      </c>
      <c r="C44">
        <f t="shared" si="12"/>
        <v>0.99970605077418651</v>
      </c>
      <c r="D44">
        <f t="shared" si="13"/>
        <v>0.99960278333871277</v>
      </c>
      <c r="E44">
        <f t="shared" si="14"/>
        <v>0.99997549304481304</v>
      </c>
      <c r="F44">
        <f t="shared" si="15"/>
        <v>0.99998140518232903</v>
      </c>
      <c r="G44">
        <f t="shared" si="16"/>
        <v>0.99857281675175369</v>
      </c>
      <c r="H44">
        <f t="shared" si="17"/>
        <v>0.99937607993813693</v>
      </c>
    </row>
    <row r="45" spans="1:8" x14ac:dyDescent="0.25">
      <c r="B45">
        <v>4.25</v>
      </c>
      <c r="C45">
        <f t="shared" si="12"/>
        <v>0.99995446134259547</v>
      </c>
      <c r="D45">
        <f t="shared" si="13"/>
        <v>0.99993405659622425</v>
      </c>
      <c r="E45">
        <f t="shared" si="14"/>
        <v>0.99999785316301948</v>
      </c>
      <c r="F45">
        <f t="shared" si="15"/>
        <v>0.99999847102869122</v>
      </c>
      <c r="G45">
        <f t="shared" si="16"/>
        <v>0.99968197456059593</v>
      </c>
      <c r="H45">
        <f t="shared" si="17"/>
        <v>0.99988509204563514</v>
      </c>
    </row>
    <row r="47" spans="1:8" x14ac:dyDescent="0.25">
      <c r="A47" t="s">
        <v>552</v>
      </c>
      <c r="B47">
        <v>6</v>
      </c>
      <c r="C47">
        <f>1/(1+10^((B47-5.59)*3.47))</f>
        <v>3.6407706220262147E-2</v>
      </c>
      <c r="D47">
        <f>1/(1+10^((B47-5.59)*3.04))</f>
        <v>5.3659594142994683E-2</v>
      </c>
      <c r="E47">
        <f>1/(1+10^((B47-5.59)*3.53))</f>
        <v>3.4471876736166307E-2</v>
      </c>
      <c r="F47">
        <f>1/(1+10^((B47-5.59)*4.07))</f>
        <v>2.0993534348967956E-2</v>
      </c>
      <c r="G47">
        <f>1/(1+10^((B47-5.59)*2.02))</f>
        <v>0.12931815215578329</v>
      </c>
      <c r="H47">
        <f>1/(1+10^((B47-5.59)*2.33))</f>
        <v>9.9781066765725068E-2</v>
      </c>
    </row>
    <row r="48" spans="1:8" x14ac:dyDescent="0.25">
      <c r="B48">
        <v>5.75</v>
      </c>
      <c r="C48">
        <f>1/(1+10^((B48-5.59)*3.47))</f>
        <v>0.2178235124274146</v>
      </c>
      <c r="D48">
        <f>1/(1+10^((B48-5.59)*3.04))</f>
        <v>0.2460154776403761</v>
      </c>
      <c r="E48">
        <f>1/(1+10^((B48-5.59)*3.53))</f>
        <v>0.21408086961961426</v>
      </c>
      <c r="F48">
        <f>1/(1+10^((B48-5.59)*4.07))</f>
        <v>0.18250855152230538</v>
      </c>
      <c r="G48">
        <f>1/(1+10^((B48-5.59)*2.02))</f>
        <v>0.32208738509452595</v>
      </c>
      <c r="H48">
        <f>1/(1+10^((B48-5.59)*2.33))</f>
        <v>0.2976729615926712</v>
      </c>
    </row>
    <row r="49" spans="1:8" x14ac:dyDescent="0.25">
      <c r="B49">
        <v>5.5</v>
      </c>
      <c r="C49">
        <f>1/(1+10^((B49-5.59)*3.47))</f>
        <v>0.67240821081565527</v>
      </c>
      <c r="D49">
        <f>1/(1+10^((B49-5.59)*3.04))</f>
        <v>0.6524865782930046</v>
      </c>
      <c r="E49">
        <f>1/(1+10^((B49-5.59)*3.53))</f>
        <v>0.67514121233666324</v>
      </c>
      <c r="F49">
        <f>1/(1+10^((B49-5.59)*4.07))</f>
        <v>0.6991885768637065</v>
      </c>
      <c r="G49">
        <f>1/(1+10^((B49-5.59)*2.02))</f>
        <v>0.60315058007268052</v>
      </c>
      <c r="H49">
        <f>1/(1+10^((B49-5.59)*2.33))</f>
        <v>0.61842112868142263</v>
      </c>
    </row>
    <row r="50" spans="1:8" x14ac:dyDescent="0.25">
      <c r="B50">
        <v>5.25</v>
      </c>
      <c r="C50">
        <f>1/(1+10^((B50-5.59)*3.47))</f>
        <v>0.93799850704618692</v>
      </c>
      <c r="D50">
        <f>1/(1+10^((B50-5.59)*3.04))</f>
        <v>0.91528570881754467</v>
      </c>
      <c r="E50">
        <f>1/(1+10^((B50-5.59)*3.53))</f>
        <v>0.94067476161292018</v>
      </c>
      <c r="F50">
        <f>1/(1+10^((B50-5.59)*4.07))</f>
        <v>0.96031611198396882</v>
      </c>
      <c r="G50">
        <f>1/(1+10^((B50-5.59)*2.02))</f>
        <v>0.82940488566345905</v>
      </c>
      <c r="H50">
        <f>1/(1+10^((B50-5.59)*2.33))</f>
        <v>0.86105831402848965</v>
      </c>
    </row>
    <row r="51" spans="1:8" x14ac:dyDescent="0.25">
      <c r="B51">
        <v>4.75</v>
      </c>
      <c r="C51">
        <f>1/(1+10^((B51-5.59)*3.47))</f>
        <v>0.99878473246817701</v>
      </c>
      <c r="D51">
        <f>1/(1+10^((B51-5.59)*3.04))</f>
        <v>0.99721267384886814</v>
      </c>
      <c r="E51">
        <f>1/(1+10^((B51-5.59)*3.53))</f>
        <v>0.99891774468341388</v>
      </c>
      <c r="F51">
        <f>1/(1+10^((B51-5.59)*4.07))</f>
        <v>0.99961890393847297</v>
      </c>
      <c r="G51">
        <f>1/(1+10^((B51-5.59)*2.02))</f>
        <v>0.98029587405577634</v>
      </c>
      <c r="H51">
        <f>1/(1+10^((B51-5.59)*2.33))</f>
        <v>0.98908475450670053</v>
      </c>
    </row>
    <row r="52" spans="1:8" x14ac:dyDescent="0.25">
      <c r="B52">
        <v>4.5</v>
      </c>
      <c r="C52">
        <f>1/(1+10^((B52-5.59)*3.47))</f>
        <v>0.99983494514185467</v>
      </c>
      <c r="D52">
        <f>1/(1+10^((B52-5.59)*3.04))</f>
        <v>0.99951450015130794</v>
      </c>
      <c r="E52">
        <f>1/(1+10^((B52-5.59)*3.53))</f>
        <v>0.999858016351165</v>
      </c>
      <c r="F52">
        <f>1/(1+10^((B52-5.59)*4.07))</f>
        <v>0.9999633828872676</v>
      </c>
      <c r="G52">
        <f>1/(1+10^((B52-5.59)*2.02))</f>
        <v>0.99375575897234902</v>
      </c>
      <c r="H52">
        <f>1/(1+10^((B52-5.59)*2.33))</f>
        <v>0.99712228075821918</v>
      </c>
    </row>
    <row r="53" spans="1:8" x14ac:dyDescent="0.25">
      <c r="B53">
        <v>4.25</v>
      </c>
      <c r="C53">
        <f>1/(1+10^((B53-5.59)*3.47))</f>
        <v>0.99997760297818616</v>
      </c>
      <c r="D53">
        <f>1/(1+10^((B53-5.59)*3.04))</f>
        <v>0.99991559593908752</v>
      </c>
      <c r="E53">
        <f>1/(1+10^((B53-5.59)*3.53))</f>
        <v>0.9999813880482985</v>
      </c>
      <c r="F53">
        <f>1/(1+10^((B53-5.59)*4.07))</f>
        <v>0.99999648278859699</v>
      </c>
      <c r="G53">
        <f t="shared" ref="G48:G53" si="18">1/(1+10^((B53-5.73)*2.02))</f>
        <v>0.99897681207170153</v>
      </c>
      <c r="H53">
        <f>1/(1+10^((B53-5.59)*2.33))</f>
        <v>0.99924582463486522</v>
      </c>
    </row>
    <row r="55" spans="1:8" x14ac:dyDescent="0.25">
      <c r="A55" t="s">
        <v>562</v>
      </c>
      <c r="B55" t="s">
        <v>563</v>
      </c>
    </row>
    <row r="56" spans="1:8" x14ac:dyDescent="0.25">
      <c r="A56">
        <v>6.18</v>
      </c>
      <c r="B56" s="8" t="s">
        <v>559</v>
      </c>
      <c r="C56" s="8"/>
      <c r="D56" s="8"/>
      <c r="E56" s="8"/>
      <c r="F56" s="8"/>
      <c r="G56" s="8"/>
      <c r="H56" s="8"/>
    </row>
    <row r="57" spans="1:8" x14ac:dyDescent="0.25">
      <c r="A57" t="s">
        <v>559</v>
      </c>
      <c r="B57" s="8" t="s">
        <v>555</v>
      </c>
      <c r="C57" s="8">
        <v>2</v>
      </c>
      <c r="D57" s="8">
        <v>2</v>
      </c>
      <c r="E57" s="8">
        <v>2.4</v>
      </c>
      <c r="F57" s="8">
        <v>2.4</v>
      </c>
      <c r="G57" s="8">
        <v>2.8</v>
      </c>
      <c r="H57" s="8">
        <v>2.8</v>
      </c>
    </row>
    <row r="58" spans="1:8" x14ac:dyDescent="0.25">
      <c r="B58" t="s">
        <v>551</v>
      </c>
      <c r="C58" t="s">
        <v>564</v>
      </c>
      <c r="D58" t="s">
        <v>565</v>
      </c>
      <c r="E58" t="s">
        <v>566</v>
      </c>
      <c r="F58" t="s">
        <v>567</v>
      </c>
      <c r="G58" t="s">
        <v>568</v>
      </c>
      <c r="H58" t="s">
        <v>569</v>
      </c>
    </row>
    <row r="59" spans="1:8" x14ac:dyDescent="0.25">
      <c r="B59">
        <v>7</v>
      </c>
      <c r="C59">
        <f t="shared" ref="C59:C62" si="19">1/(1+10^((B59-$A$56)*3.24))</f>
        <v>2.1990945068637341E-3</v>
      </c>
      <c r="D59">
        <f t="shared" ref="D59:D62" si="20">1/(1+10^((B59-$A$56)*3.12))</f>
        <v>2.7567735619030741E-3</v>
      </c>
      <c r="E59">
        <f t="shared" ref="E59:E62" si="21">1/(1+10^((B59-$A$56)*4.23))</f>
        <v>3.3982270439696869E-4</v>
      </c>
      <c r="F59">
        <f t="shared" ref="F59:F62" si="22">1/(1+10^((B59-$A$56)*4.34))</f>
        <v>2.7610868714517421E-4</v>
      </c>
      <c r="G59">
        <f t="shared" ref="G59:G62" si="23">1/(1+10^((B59-$A$56)*2.61))</f>
        <v>7.1889687213112013E-3</v>
      </c>
      <c r="H59">
        <f t="shared" ref="H59:H62" si="24">1/(1+10^((B59-$A$56)*2.94))</f>
        <v>3.8682699499621768E-3</v>
      </c>
    </row>
    <row r="60" spans="1:8" x14ac:dyDescent="0.25">
      <c r="B60">
        <v>6.75</v>
      </c>
      <c r="C60">
        <f t="shared" si="19"/>
        <v>1.4030192065310282E-2</v>
      </c>
      <c r="D60">
        <f t="shared" si="20"/>
        <v>1.6384209483465362E-2</v>
      </c>
      <c r="E60">
        <f t="shared" si="21"/>
        <v>3.8656090921970381E-3</v>
      </c>
      <c r="F60">
        <f t="shared" si="22"/>
        <v>3.3476780358412902E-3</v>
      </c>
      <c r="G60">
        <f t="shared" si="23"/>
        <v>3.1506257562856618E-2</v>
      </c>
      <c r="H60">
        <f t="shared" si="24"/>
        <v>2.0660147962889439E-2</v>
      </c>
    </row>
    <row r="61" spans="1:8" x14ac:dyDescent="0.25">
      <c r="B61">
        <v>6.5</v>
      </c>
      <c r="C61">
        <f t="shared" si="19"/>
        <v>8.4144717143945419E-2</v>
      </c>
      <c r="D61">
        <f t="shared" si="20"/>
        <v>9.1214024205255401E-2</v>
      </c>
      <c r="E61">
        <f t="shared" si="21"/>
        <v>4.2420411791256364E-2</v>
      </c>
      <c r="F61">
        <f t="shared" si="22"/>
        <v>3.9247458767000365E-2</v>
      </c>
      <c r="G61">
        <f t="shared" si="23"/>
        <v>0.12751415307936656</v>
      </c>
      <c r="H61">
        <f t="shared" si="24"/>
        <v>0.10282042145512539</v>
      </c>
    </row>
    <row r="62" spans="1:8" x14ac:dyDescent="0.25">
      <c r="B62">
        <v>6.25</v>
      </c>
      <c r="C62">
        <f t="shared" si="19"/>
        <v>0.37233179803371713</v>
      </c>
      <c r="D62">
        <f t="shared" si="20"/>
        <v>0.37686302062237481</v>
      </c>
      <c r="E62">
        <f t="shared" si="21"/>
        <v>0.33586069552286596</v>
      </c>
      <c r="F62">
        <f t="shared" si="22"/>
        <v>0.33191747196932375</v>
      </c>
      <c r="G62">
        <f t="shared" si="23"/>
        <v>0.39635349411105558</v>
      </c>
      <c r="H62">
        <f t="shared" si="24"/>
        <v>0.38370020066670735</v>
      </c>
    </row>
    <row r="63" spans="1:8" x14ac:dyDescent="0.25">
      <c r="B63">
        <v>6</v>
      </c>
      <c r="C63">
        <f>1/(1+10^((B63-$A$56)*3.24))</f>
        <v>0.79296112599566526</v>
      </c>
      <c r="D63">
        <f>1/(1+10^((B63-$A$56)*3.12))</f>
        <v>0.78467680509441751</v>
      </c>
      <c r="E63">
        <f>1/(1+10^((B63-$A$56)*4.23))</f>
        <v>0.85235448740861075</v>
      </c>
      <c r="F63">
        <f>1/(1+10^((B63-$A$56)*4.34))</f>
        <v>0.85800029639751885</v>
      </c>
      <c r="G63">
        <f>1/(1+10^((B63-$A$56)*2.61))</f>
        <v>0.74682585815238001</v>
      </c>
      <c r="H63">
        <f>1/(1+10^((B63-$A$56)*2.94))</f>
        <v>0.77180440652996651</v>
      </c>
    </row>
    <row r="64" spans="1:8" x14ac:dyDescent="0.25">
      <c r="B64">
        <v>5.75</v>
      </c>
      <c r="C64">
        <f t="shared" ref="C64:C70" si="25">1/(1+10^((B64-$A$56)*3.24))</f>
        <v>0.96113278767350852</v>
      </c>
      <c r="D64">
        <f t="shared" ref="D64:D70" si="26">1/(1+10^((B64-$A$56)*3.12))</f>
        <v>0.95644289131320503</v>
      </c>
      <c r="E64">
        <f t="shared" ref="E64:E70" si="27">1/(1+10^((B64-$A$56)*4.23))</f>
        <v>0.9850528113840723</v>
      </c>
      <c r="F64">
        <f t="shared" ref="F64:F70" si="28">1/(1+10^((B64-$A$56)*4.34))</f>
        <v>0.98657451777605021</v>
      </c>
      <c r="G64">
        <f t="shared" ref="G64:G70" si="29">1/(1+10^((B64-$A$56)*2.61))</f>
        <v>0.92983719927287289</v>
      </c>
      <c r="H64">
        <f t="shared" ref="H64:H70" si="30">1/(1+10^((B64-$A$56)*2.94))</f>
        <v>0.9483840143416824</v>
      </c>
    </row>
    <row r="65" spans="1:8" x14ac:dyDescent="0.25">
      <c r="B65">
        <v>5.5</v>
      </c>
      <c r="C65">
        <f t="shared" si="25"/>
        <v>0.99377573053087387</v>
      </c>
      <c r="D65">
        <f t="shared" si="26"/>
        <v>0.99249881293590958</v>
      </c>
      <c r="E65">
        <f t="shared" si="27"/>
        <v>0.99867253491754948</v>
      </c>
      <c r="F65">
        <f t="shared" si="28"/>
        <v>0.9988823281062541</v>
      </c>
      <c r="G65">
        <f t="shared" si="29"/>
        <v>0.98348166506631385</v>
      </c>
      <c r="H65">
        <f t="shared" si="30"/>
        <v>0.99008093586838053</v>
      </c>
    </row>
    <row r="66" spans="1:8" x14ac:dyDescent="0.25">
      <c r="B66">
        <v>5.25</v>
      </c>
      <c r="C66">
        <f t="shared" si="25"/>
        <v>0.9990308769767331</v>
      </c>
      <c r="D66">
        <f t="shared" si="26"/>
        <v>0.99874727539502395</v>
      </c>
      <c r="E66">
        <f t="shared" si="27"/>
        <v>0.99988357414553808</v>
      </c>
      <c r="F66">
        <f t="shared" si="28"/>
        <v>0.99990800588503093</v>
      </c>
      <c r="G66">
        <f t="shared" si="29"/>
        <v>0.99627540198283304</v>
      </c>
      <c r="H66">
        <f t="shared" si="30"/>
        <v>0.9981592287339065</v>
      </c>
    </row>
    <row r="67" spans="1:8" x14ac:dyDescent="0.25">
      <c r="B67">
        <v>4.75</v>
      </c>
      <c r="C67">
        <f t="shared" si="25"/>
        <v>0.99997673034770074</v>
      </c>
      <c r="D67">
        <f t="shared" si="26"/>
        <v>0.9999654550159065</v>
      </c>
      <c r="E67">
        <f t="shared" si="27"/>
        <v>0.99999910648959978</v>
      </c>
      <c r="F67">
        <f t="shared" si="28"/>
        <v>0.99999937798661553</v>
      </c>
      <c r="G67">
        <f t="shared" si="29"/>
        <v>0.99981480913288445</v>
      </c>
      <c r="H67">
        <f t="shared" si="30"/>
        <v>0.99993751541892761</v>
      </c>
    </row>
    <row r="68" spans="1:8" x14ac:dyDescent="0.25">
      <c r="B68">
        <v>4.5</v>
      </c>
      <c r="C68">
        <f t="shared" si="25"/>
        <v>0.99999639588670319</v>
      </c>
      <c r="D68">
        <f t="shared" si="26"/>
        <v>0.99999426679448333</v>
      </c>
      <c r="E68">
        <f t="shared" si="27"/>
        <v>0.99999992172916519</v>
      </c>
      <c r="F68">
        <f t="shared" si="28"/>
        <v>0.99999994885537746</v>
      </c>
      <c r="G68">
        <f t="shared" si="29"/>
        <v>0.99995877296566615</v>
      </c>
      <c r="H68">
        <f t="shared" si="30"/>
        <v>0.99998849742683282</v>
      </c>
    </row>
    <row r="69" spans="1:8" x14ac:dyDescent="0.25">
      <c r="B69">
        <v>4.25</v>
      </c>
      <c r="C69">
        <f t="shared" si="25"/>
        <v>0.99999944178724276</v>
      </c>
      <c r="D69">
        <f t="shared" si="26"/>
        <v>0.99999904852016885</v>
      </c>
      <c r="E69">
        <f t="shared" si="27"/>
        <v>0.99999999314353927</v>
      </c>
      <c r="F69">
        <f t="shared" si="28"/>
        <v>0.9999999957946708</v>
      </c>
      <c r="G69">
        <f t="shared" si="29"/>
        <v>0.99999082309967779</v>
      </c>
      <c r="H69">
        <f t="shared" si="30"/>
        <v>0.99999788261866485</v>
      </c>
    </row>
    <row r="70" spans="1:8" x14ac:dyDescent="0.25">
      <c r="B70">
        <v>4</v>
      </c>
      <c r="C70">
        <f t="shared" si="25"/>
        <v>0.99999991354303963</v>
      </c>
      <c r="D70">
        <f t="shared" si="26"/>
        <v>0.99999984209352777</v>
      </c>
      <c r="E70">
        <f t="shared" si="27"/>
        <v>0.99999999939937978</v>
      </c>
      <c r="F70">
        <f t="shared" si="28"/>
        <v>0.99999999965421993</v>
      </c>
      <c r="G70">
        <f t="shared" si="29"/>
        <v>0.99999795732575636</v>
      </c>
      <c r="H70">
        <f t="shared" si="30"/>
        <v>0.99999961023769868</v>
      </c>
    </row>
    <row r="72" spans="1:8" x14ac:dyDescent="0.25">
      <c r="B72" t="s">
        <v>551</v>
      </c>
      <c r="C72" t="s">
        <v>570</v>
      </c>
      <c r="D72" t="s">
        <v>571</v>
      </c>
      <c r="E72" t="s">
        <v>572</v>
      </c>
      <c r="F72" t="s">
        <v>573</v>
      </c>
      <c r="G72" t="s">
        <v>574</v>
      </c>
      <c r="H72" t="s">
        <v>575</v>
      </c>
    </row>
    <row r="73" spans="1:8" x14ac:dyDescent="0.25">
      <c r="A73" t="s">
        <v>552</v>
      </c>
      <c r="B73">
        <v>7</v>
      </c>
      <c r="C73">
        <f t="shared" ref="C73:C76" si="31">1/(1+10^((B73-$A$56)*3.47))</f>
        <v>1.4255434292650122E-3</v>
      </c>
      <c r="D73">
        <f t="shared" ref="D73:D76" si="32">1/(1+10^((B73-$A$56)*3.04))</f>
        <v>3.2048368231257255E-3</v>
      </c>
      <c r="E73">
        <f t="shared" ref="E73:E76" si="33">1/(1+10^((B73-$A$56)*3.53))</f>
        <v>1.2730538291483705E-3</v>
      </c>
      <c r="F73">
        <f t="shared" ref="F73:F76" si="34">1/(1+10^((B73-$A$56)*4.07))</f>
        <v>4.5962150769907946E-4</v>
      </c>
      <c r="G73">
        <f t="shared" ref="G73:G76" si="35">1/(1+10^((B73-$A$56)*2.02))</f>
        <v>2.1583592211988727E-2</v>
      </c>
      <c r="H73">
        <f t="shared" ref="H73:H76" si="36">1/(1+10^((B73-$A$56)*2.33))</f>
        <v>1.2136596042304673E-2</v>
      </c>
    </row>
    <row r="74" spans="1:8" x14ac:dyDescent="0.25">
      <c r="B74">
        <v>6.75</v>
      </c>
      <c r="C74">
        <f t="shared" si="31"/>
        <v>1.0412480697450944E-2</v>
      </c>
      <c r="D74">
        <f t="shared" si="32"/>
        <v>1.8165127609807121E-2</v>
      </c>
      <c r="E74">
        <f t="shared" si="33"/>
        <v>9.6315634667470118E-3</v>
      </c>
      <c r="F74">
        <f t="shared" si="34"/>
        <v>4.7645931086410511E-3</v>
      </c>
      <c r="G74">
        <f t="shared" si="35"/>
        <v>6.5915303617451015E-2</v>
      </c>
      <c r="H74">
        <f t="shared" si="36"/>
        <v>4.4870633206506763E-2</v>
      </c>
    </row>
    <row r="75" spans="1:8" x14ac:dyDescent="0.25">
      <c r="B75">
        <v>6.5</v>
      </c>
      <c r="C75">
        <f t="shared" si="31"/>
        <v>7.197161681465393E-2</v>
      </c>
      <c r="D75">
        <f t="shared" si="32"/>
        <v>9.621947416180282E-2</v>
      </c>
      <c r="E75">
        <f t="shared" si="33"/>
        <v>6.9074081983497126E-2</v>
      </c>
      <c r="F75">
        <f t="shared" si="34"/>
        <v>4.7476188043686765E-2</v>
      </c>
      <c r="G75">
        <f t="shared" si="35"/>
        <v>0.18416335172452389</v>
      </c>
      <c r="H75">
        <f t="shared" si="36"/>
        <v>0.15228284205098605</v>
      </c>
    </row>
    <row r="76" spans="1:8" x14ac:dyDescent="0.25">
      <c r="B76">
        <v>6.25</v>
      </c>
      <c r="C76">
        <f t="shared" si="31"/>
        <v>0.36370992325168455</v>
      </c>
      <c r="D76">
        <f t="shared" si="32"/>
        <v>0.37989589801176199</v>
      </c>
      <c r="E76">
        <f t="shared" si="33"/>
        <v>0.36147480833030032</v>
      </c>
      <c r="F76">
        <f t="shared" si="34"/>
        <v>0.34163726722498927</v>
      </c>
      <c r="G76">
        <f t="shared" si="35"/>
        <v>0.41931511725392739</v>
      </c>
      <c r="H76">
        <f t="shared" si="36"/>
        <v>0.40720023657930299</v>
      </c>
    </row>
    <row r="77" spans="1:8" x14ac:dyDescent="0.25">
      <c r="B77">
        <v>6</v>
      </c>
      <c r="C77">
        <f>1/(1+10^((B77-$A$56)*3.47))</f>
        <v>0.80817492681417624</v>
      </c>
      <c r="D77">
        <f>1/(1+10^((B77-$A$56)*3.04))</f>
        <v>0.77902172889127097</v>
      </c>
      <c r="E77">
        <f>1/(1+10^((B77-$A$56)*3.53))</f>
        <v>0.81200063974331615</v>
      </c>
      <c r="F77">
        <f>1/(1+10^((B77-$A$56)*4.07))</f>
        <v>0.8438125967630481</v>
      </c>
      <c r="G77">
        <f>1/(1+10^((B77-$A$56)*2.02))</f>
        <v>0.69787938034031338</v>
      </c>
      <c r="H77">
        <f>1/(1+10^((B77-$A$56)*2.33))</f>
        <v>0.72426242380362871</v>
      </c>
    </row>
    <row r="78" spans="1:8" x14ac:dyDescent="0.25">
      <c r="B78">
        <v>5.75</v>
      </c>
      <c r="C78">
        <f t="shared" ref="C78:C84" si="37">1/(1+10^((B78-5.73)*3.47))</f>
        <v>0.46013494489295959</v>
      </c>
      <c r="D78">
        <f t="shared" ref="D78:D84" si="38">1/(1+10^((B78-5.73)*3.04))</f>
        <v>0.4650577579773511</v>
      </c>
      <c r="E78">
        <f t="shared" ref="E78:E84" si="39">1/(1+10^((B78-5.73)*3.53))</f>
        <v>0.45944863658377927</v>
      </c>
      <c r="F78">
        <f t="shared" ref="F78:F84" si="40">1/(1+10^((B78-5.73)*4.07))</f>
        <v>0.45327908944899864</v>
      </c>
      <c r="G78">
        <f t="shared" ref="G78:G84" si="41">1/(1+10^((B78-5.73)*2.02))</f>
        <v>0.47676064671200391</v>
      </c>
      <c r="H78">
        <f t="shared" ref="H78:H84" si="42">1/(1+10^((B78-5.73)*2.33))</f>
        <v>0.47320059140390602</v>
      </c>
    </row>
    <row r="79" spans="1:8" x14ac:dyDescent="0.25">
      <c r="B79">
        <v>5.5</v>
      </c>
      <c r="C79">
        <f t="shared" si="37"/>
        <v>0.86267565335188401</v>
      </c>
      <c r="D79">
        <f t="shared" si="38"/>
        <v>0.83340687376456313</v>
      </c>
      <c r="E79">
        <f t="shared" si="39"/>
        <v>0.86639680551883813</v>
      </c>
      <c r="F79">
        <f t="shared" si="40"/>
        <v>0.89617695288181365</v>
      </c>
      <c r="G79">
        <f t="shared" si="41"/>
        <v>0.74455527235775831</v>
      </c>
      <c r="H79">
        <f t="shared" si="42"/>
        <v>0.77451010340117699</v>
      </c>
    </row>
    <row r="80" spans="1:8" x14ac:dyDescent="0.25">
      <c r="B80">
        <v>5.25</v>
      </c>
      <c r="C80">
        <f t="shared" si="37"/>
        <v>0.97885925673435492</v>
      </c>
      <c r="D80">
        <f t="shared" si="38"/>
        <v>0.96642857601089271</v>
      </c>
      <c r="E80">
        <f t="shared" si="39"/>
        <v>0.98018884679402796</v>
      </c>
      <c r="F80">
        <f t="shared" si="40"/>
        <v>0.98899489852525868</v>
      </c>
      <c r="G80">
        <f t="shared" si="41"/>
        <v>0.9031378622741103</v>
      </c>
      <c r="H80">
        <f t="shared" si="42"/>
        <v>0.92924907269214008</v>
      </c>
    </row>
    <row r="81" spans="2:8" x14ac:dyDescent="0.25">
      <c r="B81">
        <v>4.75</v>
      </c>
      <c r="C81">
        <f t="shared" si="37"/>
        <v>0.99960260044426463</v>
      </c>
      <c r="D81">
        <f t="shared" si="38"/>
        <v>0.99895204016413863</v>
      </c>
      <c r="E81">
        <f t="shared" si="39"/>
        <v>0.999652904301083</v>
      </c>
      <c r="F81">
        <f t="shared" si="40"/>
        <v>0.99989735083575748</v>
      </c>
      <c r="G81">
        <f t="shared" si="41"/>
        <v>0.98962777626226017</v>
      </c>
      <c r="H81">
        <f t="shared" si="42"/>
        <v>0.99481982500240973</v>
      </c>
    </row>
    <row r="82" spans="2:8" x14ac:dyDescent="0.25">
      <c r="B82">
        <v>4.5</v>
      </c>
      <c r="C82">
        <f t="shared" si="37"/>
        <v>0.99994606426822974</v>
      </c>
      <c r="D82">
        <f t="shared" si="38"/>
        <v>0.99981772763320431</v>
      </c>
      <c r="E82">
        <f t="shared" si="39"/>
        <v>0.99995449278729232</v>
      </c>
      <c r="F82">
        <f t="shared" si="40"/>
        <v>0.99999013957310379</v>
      </c>
      <c r="G82">
        <f t="shared" si="41"/>
        <v>0.99673427663512926</v>
      </c>
      <c r="H82">
        <f t="shared" si="42"/>
        <v>0.9986400936608294</v>
      </c>
    </row>
    <row r="83" spans="2:8" x14ac:dyDescent="0.25">
      <c r="B83">
        <v>4.25</v>
      </c>
      <c r="C83">
        <f t="shared" si="37"/>
        <v>0.99999268192557789</v>
      </c>
      <c r="D83">
        <f t="shared" si="38"/>
        <v>0.99996831992206592</v>
      </c>
      <c r="E83">
        <f t="shared" si="39"/>
        <v>0.99999403517908014</v>
      </c>
      <c r="F83">
        <f t="shared" si="40"/>
        <v>0.99999905289181767</v>
      </c>
      <c r="G83">
        <f t="shared" si="41"/>
        <v>0.99897681207170153</v>
      </c>
      <c r="H83">
        <f t="shared" si="42"/>
        <v>0.99964400379748608</v>
      </c>
    </row>
    <row r="84" spans="2:8" x14ac:dyDescent="0.25">
      <c r="B84">
        <v>4</v>
      </c>
      <c r="C84">
        <f t="shared" si="37"/>
        <v>0.99999900711358447</v>
      </c>
      <c r="D84">
        <f t="shared" si="38"/>
        <v>0.99999449448932598</v>
      </c>
      <c r="E84">
        <f t="shared" si="39"/>
        <v>0.99999921819280935</v>
      </c>
      <c r="F84">
        <f t="shared" si="40"/>
        <v>0.99999990902963021</v>
      </c>
      <c r="G84">
        <f t="shared" si="41"/>
        <v>0.9996799182093361</v>
      </c>
      <c r="H84">
        <f t="shared" si="42"/>
        <v>0.99990687644323795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563F-4411-4DE0-BD47-8EB6093E2A4B}">
  <dimension ref="A1:M13"/>
  <sheetViews>
    <sheetView workbookViewId="0">
      <selection activeCell="C2" sqref="C2"/>
    </sheetView>
  </sheetViews>
  <sheetFormatPr baseColWidth="10" defaultRowHeight="15" x14ac:dyDescent="0.25"/>
  <cols>
    <col min="2" max="2" width="18.42578125" customWidth="1"/>
    <col min="3" max="3" width="18.7109375" customWidth="1"/>
    <col min="4" max="4" width="14.85546875" customWidth="1"/>
  </cols>
  <sheetData>
    <row r="1" spans="1:13" s="12" customFormat="1" x14ac:dyDescent="0.25">
      <c r="C1" s="18"/>
      <c r="D1" s="69" t="s">
        <v>46</v>
      </c>
      <c r="E1" s="87"/>
      <c r="F1" s="87"/>
      <c r="G1" s="87"/>
      <c r="H1" s="87"/>
      <c r="I1" s="87"/>
      <c r="J1" s="87"/>
      <c r="K1" s="13"/>
      <c r="L1" s="13"/>
    </row>
    <row r="2" spans="1:13" s="57" customFormat="1" ht="30" x14ac:dyDescent="0.25">
      <c r="C2" s="58" t="s">
        <v>47</v>
      </c>
      <c r="D2" s="58"/>
      <c r="E2" s="58"/>
      <c r="F2" s="58"/>
      <c r="G2" s="58" t="s">
        <v>577</v>
      </c>
      <c r="H2" s="88" t="s">
        <v>48</v>
      </c>
      <c r="I2" s="89"/>
      <c r="J2" s="90"/>
      <c r="K2" s="58" t="s">
        <v>111</v>
      </c>
      <c r="L2" s="58" t="s">
        <v>112</v>
      </c>
    </row>
    <row r="3" spans="1:13" s="57" customFormat="1" ht="75" x14ac:dyDescent="0.25">
      <c r="A3" s="59" t="s">
        <v>115</v>
      </c>
      <c r="B3" s="59" t="s">
        <v>116</v>
      </c>
      <c r="C3" s="59" t="s">
        <v>44</v>
      </c>
      <c r="D3" s="59" t="s">
        <v>45</v>
      </c>
      <c r="E3" s="59" t="s">
        <v>50</v>
      </c>
      <c r="F3" s="59" t="s">
        <v>49</v>
      </c>
      <c r="G3" s="59" t="s">
        <v>51</v>
      </c>
      <c r="H3" s="59" t="s">
        <v>52</v>
      </c>
      <c r="I3" s="59" t="s">
        <v>53</v>
      </c>
      <c r="J3" s="59" t="s">
        <v>54</v>
      </c>
      <c r="K3" s="59" t="s">
        <v>110</v>
      </c>
      <c r="L3" s="59" t="s">
        <v>91</v>
      </c>
      <c r="M3" s="57" t="s">
        <v>526</v>
      </c>
    </row>
    <row r="4" spans="1:13" x14ac:dyDescent="0.25">
      <c r="A4" s="10" t="s">
        <v>113</v>
      </c>
      <c r="B4" s="22" t="s">
        <v>40</v>
      </c>
      <c r="C4" s="10">
        <v>193.3</v>
      </c>
      <c r="D4" s="10">
        <v>2.2810000000000001</v>
      </c>
      <c r="E4" s="10">
        <v>3.1669999999999998</v>
      </c>
      <c r="F4" s="10">
        <v>1.198</v>
      </c>
      <c r="G4" s="10">
        <v>3.6</v>
      </c>
      <c r="H4" s="10">
        <v>357</v>
      </c>
      <c r="I4" s="10">
        <v>237</v>
      </c>
      <c r="J4" s="10">
        <v>303</v>
      </c>
      <c r="K4" s="10"/>
      <c r="L4" s="2">
        <f>(55.2+53.8)/2</f>
        <v>54.5</v>
      </c>
      <c r="M4">
        <f>C4/G4</f>
        <v>53.694444444444443</v>
      </c>
    </row>
    <row r="5" spans="1:13" x14ac:dyDescent="0.25">
      <c r="A5" s="10" t="s">
        <v>113</v>
      </c>
      <c r="B5" s="22" t="s">
        <v>38</v>
      </c>
      <c r="C5" s="10">
        <v>158</v>
      </c>
      <c r="D5" s="10">
        <v>2.9870000000000001</v>
      </c>
      <c r="E5" s="10">
        <v>3.67</v>
      </c>
      <c r="F5" s="10">
        <v>2.2280000000000002</v>
      </c>
      <c r="G5" s="10">
        <v>5</v>
      </c>
      <c r="H5" s="10">
        <v>242</v>
      </c>
      <c r="I5" s="10">
        <v>166</v>
      </c>
      <c r="J5" s="10">
        <v>206</v>
      </c>
      <c r="K5" s="10">
        <v>328</v>
      </c>
      <c r="L5" s="6">
        <f>(54.6+60.4)/2</f>
        <v>57.5</v>
      </c>
      <c r="M5">
        <f t="shared" ref="M5:M13" si="0">C5/G5</f>
        <v>31.6</v>
      </c>
    </row>
    <row r="6" spans="1:13" x14ac:dyDescent="0.25">
      <c r="A6" s="10" t="s">
        <v>113</v>
      </c>
      <c r="B6" s="22" t="s">
        <v>39</v>
      </c>
      <c r="C6" s="10">
        <v>62.7</v>
      </c>
      <c r="D6" s="10">
        <v>2.5409999999999999</v>
      </c>
      <c r="E6" s="10">
        <v>4.4059999999999997</v>
      </c>
      <c r="F6" s="10">
        <v>1.482</v>
      </c>
      <c r="G6" s="10">
        <v>17</v>
      </c>
      <c r="H6" s="10">
        <v>353</v>
      </c>
      <c r="I6" s="10">
        <v>274</v>
      </c>
      <c r="J6" s="10">
        <v>299</v>
      </c>
      <c r="K6" s="10">
        <v>1030</v>
      </c>
      <c r="L6" s="2">
        <f>(50.5+51)/2</f>
        <v>50.75</v>
      </c>
      <c r="M6">
        <f t="shared" si="0"/>
        <v>3.6882352941176473</v>
      </c>
    </row>
    <row r="7" spans="1:13" x14ac:dyDescent="0.25">
      <c r="A7" s="10" t="s">
        <v>114</v>
      </c>
      <c r="B7" s="22" t="s">
        <v>37</v>
      </c>
      <c r="C7" s="10">
        <v>66</v>
      </c>
      <c r="D7" s="10">
        <v>2.1459999999999999</v>
      </c>
      <c r="E7" s="10">
        <v>2.5409999999999999</v>
      </c>
      <c r="F7" s="10">
        <v>1.365</v>
      </c>
      <c r="G7" s="10">
        <v>16.7</v>
      </c>
      <c r="H7" s="10">
        <v>326</v>
      </c>
      <c r="I7" s="10">
        <v>278</v>
      </c>
      <c r="J7" s="10">
        <v>301</v>
      </c>
      <c r="K7" s="10">
        <v>1353.2</v>
      </c>
      <c r="L7" s="2">
        <v>57.7</v>
      </c>
      <c r="M7">
        <f t="shared" si="0"/>
        <v>3.9520958083832336</v>
      </c>
    </row>
    <row r="8" spans="1:13" x14ac:dyDescent="0.25">
      <c r="A8" s="10" t="s">
        <v>114</v>
      </c>
      <c r="B8" s="22" t="s">
        <v>34</v>
      </c>
      <c r="C8" s="10">
        <v>70.3</v>
      </c>
      <c r="D8" s="10">
        <v>2.048</v>
      </c>
      <c r="E8" s="10">
        <v>3.4009999999999998</v>
      </c>
      <c r="F8" s="10">
        <v>1.988</v>
      </c>
      <c r="G8" s="10">
        <v>14.3</v>
      </c>
      <c r="H8" s="10">
        <v>254</v>
      </c>
      <c r="I8" s="10">
        <v>207</v>
      </c>
      <c r="J8" s="10">
        <v>209</v>
      </c>
      <c r="K8" s="10">
        <v>1294</v>
      </c>
      <c r="L8" s="2">
        <v>49.4</v>
      </c>
      <c r="M8">
        <f t="shared" si="0"/>
        <v>4.9160839160839158</v>
      </c>
    </row>
    <row r="9" spans="1:13" x14ac:dyDescent="0.25">
      <c r="A9" s="10" t="s">
        <v>114</v>
      </c>
      <c r="B9" s="22" t="s">
        <v>35</v>
      </c>
      <c r="C9" s="10">
        <v>65.599999999999994</v>
      </c>
      <c r="D9" s="10">
        <v>2.173</v>
      </c>
      <c r="E9" s="10">
        <v>3.5310000000000001</v>
      </c>
      <c r="F9" s="10">
        <v>2.0710000000000002</v>
      </c>
      <c r="G9" s="10">
        <v>12.7</v>
      </c>
      <c r="H9" s="10">
        <v>293</v>
      </c>
      <c r="I9" s="10">
        <v>240</v>
      </c>
      <c r="J9" s="10">
        <v>243</v>
      </c>
      <c r="K9" s="10">
        <v>1871</v>
      </c>
      <c r="L9" s="2">
        <v>54.5</v>
      </c>
      <c r="M9">
        <f t="shared" si="0"/>
        <v>5.1653543307086611</v>
      </c>
    </row>
    <row r="10" spans="1:13" x14ac:dyDescent="0.25">
      <c r="A10" s="10" t="s">
        <v>114</v>
      </c>
      <c r="B10" s="22" t="s">
        <v>36</v>
      </c>
      <c r="C10" s="10">
        <v>68.3</v>
      </c>
      <c r="D10" s="10">
        <v>1.97</v>
      </c>
      <c r="E10" s="10">
        <v>2.4820000000000002</v>
      </c>
      <c r="F10" s="10">
        <v>2.0299999999999998</v>
      </c>
      <c r="G10" s="10">
        <v>16.7</v>
      </c>
      <c r="H10" s="10">
        <v>204</v>
      </c>
      <c r="I10" s="10">
        <v>189</v>
      </c>
      <c r="J10" s="10">
        <v>187</v>
      </c>
      <c r="K10" s="10">
        <v>1365</v>
      </c>
      <c r="L10" s="2">
        <v>45.7</v>
      </c>
      <c r="M10">
        <f t="shared" si="0"/>
        <v>4.0898203592814371</v>
      </c>
    </row>
    <row r="11" spans="1:13" x14ac:dyDescent="0.25">
      <c r="A11" s="10" t="s">
        <v>98</v>
      </c>
      <c r="B11" s="22" t="s">
        <v>41</v>
      </c>
      <c r="C11" s="10">
        <v>77.3</v>
      </c>
      <c r="D11" s="10">
        <v>3.0070000000000001</v>
      </c>
      <c r="E11" s="10">
        <v>3.3210000000000002</v>
      </c>
      <c r="F11" s="10">
        <v>1.085</v>
      </c>
      <c r="G11" s="10">
        <v>7.3</v>
      </c>
      <c r="H11" s="10">
        <v>269</v>
      </c>
      <c r="I11" s="10">
        <v>212</v>
      </c>
      <c r="J11" s="10">
        <v>261</v>
      </c>
      <c r="K11" s="10">
        <v>603</v>
      </c>
      <c r="L11" s="2">
        <v>20.5</v>
      </c>
      <c r="M11">
        <f t="shared" si="0"/>
        <v>10.58904109589041</v>
      </c>
    </row>
    <row r="12" spans="1:13" x14ac:dyDescent="0.25">
      <c r="A12" s="10" t="s">
        <v>99</v>
      </c>
      <c r="B12" s="22" t="s">
        <v>42</v>
      </c>
      <c r="C12" s="10">
        <v>50.7</v>
      </c>
      <c r="D12" s="10">
        <v>2.7330000000000001</v>
      </c>
      <c r="E12" s="10">
        <v>4.4130000000000003</v>
      </c>
      <c r="F12" s="10">
        <v>1.012</v>
      </c>
      <c r="G12" s="10">
        <v>10.7</v>
      </c>
      <c r="H12" s="10">
        <v>261</v>
      </c>
      <c r="I12" s="10">
        <v>212</v>
      </c>
      <c r="J12" s="10">
        <v>245</v>
      </c>
      <c r="K12" s="10">
        <v>2044.4</v>
      </c>
      <c r="L12" s="20">
        <v>24.1</v>
      </c>
      <c r="M12">
        <f t="shared" si="0"/>
        <v>4.7383177570093462</v>
      </c>
    </row>
    <row r="13" spans="1:13" x14ac:dyDescent="0.25">
      <c r="A13" s="10" t="s">
        <v>99</v>
      </c>
      <c r="B13" s="22" t="s">
        <v>43</v>
      </c>
      <c r="C13" s="10">
        <v>19.5</v>
      </c>
      <c r="D13" s="10">
        <v>2.0329999999999999</v>
      </c>
      <c r="E13" s="10">
        <v>3.359</v>
      </c>
      <c r="F13" s="10">
        <v>1.26</v>
      </c>
      <c r="G13" s="10">
        <v>19.3</v>
      </c>
      <c r="H13" s="10">
        <v>365</v>
      </c>
      <c r="I13" s="10">
        <v>296</v>
      </c>
      <c r="J13" s="10">
        <v>313</v>
      </c>
      <c r="K13" s="10">
        <v>5880.7</v>
      </c>
      <c r="L13" s="2">
        <v>8.6999999999999993</v>
      </c>
      <c r="M13">
        <f t="shared" si="0"/>
        <v>1.0103626943005182</v>
      </c>
    </row>
  </sheetData>
  <mergeCells count="2">
    <mergeCell ref="D1:J1"/>
    <mergeCell ref="H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8833-1E52-4DD5-ADCC-0237CE1F0F10}">
  <dimension ref="A1:W202"/>
  <sheetViews>
    <sheetView workbookViewId="0">
      <selection activeCell="G2" sqref="G2"/>
    </sheetView>
  </sheetViews>
  <sheetFormatPr baseColWidth="10" defaultRowHeight="15" x14ac:dyDescent="0.25"/>
  <cols>
    <col min="1" max="12" width="11.42578125" style="45"/>
  </cols>
  <sheetData>
    <row r="1" spans="1:23" ht="15.75" thickBot="1" x14ac:dyDescent="0.3">
      <c r="B1" s="45" t="s">
        <v>453</v>
      </c>
      <c r="I1" s="45" t="s">
        <v>457</v>
      </c>
      <c r="J1" s="45" t="s">
        <v>458</v>
      </c>
      <c r="K1" s="45" t="s">
        <v>459</v>
      </c>
    </row>
    <row r="2" spans="1:23" ht="15.75" thickBot="1" x14ac:dyDescent="0.3">
      <c r="A2" s="54" t="s">
        <v>249</v>
      </c>
      <c r="B2" s="54" t="s">
        <v>451</v>
      </c>
      <c r="C2" s="54" t="s">
        <v>3</v>
      </c>
      <c r="D2" s="54" t="s">
        <v>452</v>
      </c>
      <c r="E2" s="54" t="s">
        <v>188</v>
      </c>
      <c r="F2" s="54" t="s">
        <v>454</v>
      </c>
      <c r="G2" s="54" t="s">
        <v>455</v>
      </c>
      <c r="H2" s="54" t="s">
        <v>456</v>
      </c>
      <c r="I2" s="54" t="s">
        <v>476</v>
      </c>
      <c r="J2" s="54" t="s">
        <v>461</v>
      </c>
      <c r="K2" s="54" t="s">
        <v>460</v>
      </c>
      <c r="L2" s="55" t="s">
        <v>475</v>
      </c>
      <c r="M2" s="30" t="s">
        <v>107</v>
      </c>
      <c r="N2" s="30" t="s">
        <v>226</v>
      </c>
      <c r="O2" s="30" t="s">
        <v>227</v>
      </c>
      <c r="P2" s="30" t="s">
        <v>228</v>
      </c>
      <c r="Q2" s="30" t="s">
        <v>449</v>
      </c>
      <c r="R2" s="31" t="s">
        <v>229</v>
      </c>
      <c r="S2" s="30" t="s">
        <v>230</v>
      </c>
      <c r="T2" s="30" t="s">
        <v>450</v>
      </c>
      <c r="U2" s="30" t="s">
        <v>231</v>
      </c>
      <c r="V2" s="30" t="s">
        <v>232</v>
      </c>
      <c r="W2" s="30" t="s">
        <v>233</v>
      </c>
    </row>
    <row r="3" spans="1:23" x14ac:dyDescent="0.25">
      <c r="A3" s="45">
        <v>1</v>
      </c>
      <c r="B3" s="45">
        <v>0</v>
      </c>
      <c r="C3" s="45">
        <v>23</v>
      </c>
      <c r="D3" s="45">
        <v>90.7</v>
      </c>
      <c r="E3" s="45">
        <v>182</v>
      </c>
      <c r="F3" s="45">
        <v>27.4</v>
      </c>
      <c r="G3" s="45">
        <v>46.3</v>
      </c>
      <c r="H3" s="45">
        <v>39.299999999999997</v>
      </c>
      <c r="I3" s="45">
        <f>G3+H3</f>
        <v>85.6</v>
      </c>
      <c r="J3" s="45">
        <v>6547</v>
      </c>
      <c r="K3" s="45">
        <v>11620</v>
      </c>
      <c r="L3" s="45" t="s">
        <v>103</v>
      </c>
      <c r="M3" s="32" t="s">
        <v>234</v>
      </c>
      <c r="N3" s="33">
        <v>1007</v>
      </c>
      <c r="O3" s="33">
        <v>300</v>
      </c>
      <c r="P3" s="33">
        <v>228</v>
      </c>
      <c r="Q3" s="33">
        <v>20</v>
      </c>
      <c r="R3" s="33">
        <v>0.76</v>
      </c>
      <c r="S3" s="33">
        <v>18</v>
      </c>
      <c r="T3" s="33">
        <v>4</v>
      </c>
      <c r="U3" s="34">
        <v>4203</v>
      </c>
      <c r="V3" s="34">
        <v>1261</v>
      </c>
      <c r="W3" s="34">
        <v>142</v>
      </c>
    </row>
    <row r="4" spans="1:23" x14ac:dyDescent="0.25">
      <c r="A4" s="45">
        <v>1</v>
      </c>
      <c r="B4" s="45">
        <v>0</v>
      </c>
      <c r="C4" s="45">
        <v>23</v>
      </c>
      <c r="D4" s="45">
        <v>90.7</v>
      </c>
      <c r="E4" s="45">
        <v>182</v>
      </c>
      <c r="F4" s="45">
        <v>27.4</v>
      </c>
      <c r="G4" s="45">
        <v>46.3</v>
      </c>
      <c r="H4" s="45">
        <v>39.299999999999997</v>
      </c>
      <c r="I4" s="45">
        <f t="shared" ref="I4:I71" si="0">G4+H4</f>
        <v>85.6</v>
      </c>
      <c r="J4" s="45">
        <v>6547</v>
      </c>
      <c r="K4" s="45">
        <v>11620</v>
      </c>
      <c r="L4" s="45" t="s">
        <v>103</v>
      </c>
      <c r="M4" s="35" t="s">
        <v>235</v>
      </c>
      <c r="N4" s="36">
        <v>228</v>
      </c>
      <c r="O4" s="36">
        <v>242</v>
      </c>
      <c r="P4" s="36">
        <v>102</v>
      </c>
      <c r="Q4" s="36">
        <v>40</v>
      </c>
      <c r="R4" s="36">
        <v>0.42</v>
      </c>
      <c r="S4" s="36">
        <v>13</v>
      </c>
      <c r="T4" s="36">
        <v>4</v>
      </c>
      <c r="U4" s="37">
        <v>2172</v>
      </c>
      <c r="V4" s="37">
        <v>652</v>
      </c>
      <c r="W4" s="37">
        <v>73</v>
      </c>
    </row>
    <row r="5" spans="1:23" x14ac:dyDescent="0.25">
      <c r="A5" s="45">
        <v>1</v>
      </c>
      <c r="B5" s="45">
        <v>0</v>
      </c>
      <c r="C5" s="45">
        <v>23</v>
      </c>
      <c r="D5" s="45">
        <v>90.7</v>
      </c>
      <c r="E5" s="45">
        <v>182</v>
      </c>
      <c r="F5" s="45">
        <v>27.4</v>
      </c>
      <c r="G5" s="45">
        <v>46.3</v>
      </c>
      <c r="H5" s="45">
        <v>39.299999999999997</v>
      </c>
      <c r="I5" s="45">
        <f t="shared" si="0"/>
        <v>85.6</v>
      </c>
      <c r="J5" s="45">
        <v>6547</v>
      </c>
      <c r="K5" s="45">
        <v>11620</v>
      </c>
      <c r="L5" s="45" t="s">
        <v>103</v>
      </c>
      <c r="M5" s="38" t="s">
        <v>236</v>
      </c>
      <c r="N5" s="33">
        <v>122</v>
      </c>
      <c r="O5" s="33">
        <v>163</v>
      </c>
      <c r="P5" s="33">
        <v>61</v>
      </c>
      <c r="Q5" s="33">
        <v>30</v>
      </c>
      <c r="R5" s="33">
        <v>0.37</v>
      </c>
      <c r="S5" s="33">
        <v>12</v>
      </c>
      <c r="T5" s="33">
        <v>3</v>
      </c>
      <c r="U5" s="34">
        <v>1957</v>
      </c>
      <c r="V5" s="34">
        <v>587</v>
      </c>
      <c r="W5" s="34">
        <v>66</v>
      </c>
    </row>
    <row r="6" spans="1:23" x14ac:dyDescent="0.25">
      <c r="A6" s="45">
        <v>1</v>
      </c>
      <c r="B6" s="45">
        <v>0</v>
      </c>
      <c r="C6" s="45">
        <v>23</v>
      </c>
      <c r="D6" s="45">
        <v>90.7</v>
      </c>
      <c r="E6" s="45">
        <v>182</v>
      </c>
      <c r="F6" s="45">
        <v>27.4</v>
      </c>
      <c r="G6" s="45">
        <v>46.3</v>
      </c>
      <c r="H6" s="45">
        <v>39.299999999999997</v>
      </c>
      <c r="I6" s="45">
        <f t="shared" si="0"/>
        <v>85.6</v>
      </c>
      <c r="J6" s="45">
        <v>6547</v>
      </c>
      <c r="K6" s="45">
        <v>11620</v>
      </c>
      <c r="L6" s="45" t="s">
        <v>103</v>
      </c>
      <c r="M6" s="35" t="s">
        <v>13</v>
      </c>
      <c r="N6" s="36">
        <v>141</v>
      </c>
      <c r="O6" s="36">
        <v>391</v>
      </c>
      <c r="P6" s="36">
        <v>226</v>
      </c>
      <c r="Q6" s="36">
        <v>34</v>
      </c>
      <c r="R6" s="36">
        <v>0.57999999999999996</v>
      </c>
      <c r="S6" s="36">
        <v>7</v>
      </c>
      <c r="T6" s="36">
        <v>2</v>
      </c>
      <c r="U6" s="37">
        <v>618</v>
      </c>
      <c r="V6" s="37">
        <v>185</v>
      </c>
      <c r="W6" s="37">
        <v>21</v>
      </c>
    </row>
    <row r="7" spans="1:23" x14ac:dyDescent="0.25">
      <c r="A7" s="45">
        <v>1</v>
      </c>
      <c r="B7" s="45">
        <v>0</v>
      </c>
      <c r="C7" s="45">
        <v>23</v>
      </c>
      <c r="D7" s="45">
        <v>90.7</v>
      </c>
      <c r="E7" s="45">
        <v>182</v>
      </c>
      <c r="F7" s="45">
        <v>27.4</v>
      </c>
      <c r="G7" s="45">
        <v>46.3</v>
      </c>
      <c r="H7" s="45">
        <v>39.299999999999997</v>
      </c>
      <c r="I7" s="45">
        <f t="shared" si="0"/>
        <v>85.6</v>
      </c>
      <c r="J7" s="45">
        <v>6547</v>
      </c>
      <c r="K7" s="45">
        <v>11620</v>
      </c>
      <c r="L7" s="45" t="s">
        <v>462</v>
      </c>
      <c r="M7" s="38" t="s">
        <v>15</v>
      </c>
      <c r="N7" s="33">
        <v>274</v>
      </c>
      <c r="O7" s="33">
        <v>282</v>
      </c>
      <c r="P7" s="33">
        <v>105</v>
      </c>
      <c r="Q7" s="33">
        <v>85</v>
      </c>
      <c r="R7" s="33">
        <v>0.37</v>
      </c>
      <c r="S7" s="33">
        <v>20</v>
      </c>
      <c r="T7" s="33">
        <v>2</v>
      </c>
      <c r="U7" s="34">
        <v>2444</v>
      </c>
      <c r="V7" s="34">
        <v>733</v>
      </c>
      <c r="W7" s="34">
        <v>82</v>
      </c>
    </row>
    <row r="8" spans="1:23" x14ac:dyDescent="0.25">
      <c r="A8" s="45">
        <v>1</v>
      </c>
      <c r="B8" s="45">
        <v>0</v>
      </c>
      <c r="C8" s="45">
        <v>23</v>
      </c>
      <c r="D8" s="45">
        <v>90.7</v>
      </c>
      <c r="E8" s="45">
        <v>182</v>
      </c>
      <c r="F8" s="45">
        <v>27.4</v>
      </c>
      <c r="G8" s="45">
        <v>46.3</v>
      </c>
      <c r="H8" s="45">
        <v>39.299999999999997</v>
      </c>
      <c r="I8" s="45">
        <f t="shared" si="0"/>
        <v>85.6</v>
      </c>
      <c r="J8" s="45">
        <v>6547</v>
      </c>
      <c r="K8" s="45">
        <v>11620</v>
      </c>
      <c r="L8" s="45" t="s">
        <v>462</v>
      </c>
      <c r="M8" s="39" t="s">
        <v>16</v>
      </c>
      <c r="N8" s="36">
        <v>272</v>
      </c>
      <c r="O8" s="36">
        <v>355</v>
      </c>
      <c r="P8" s="36">
        <v>169</v>
      </c>
      <c r="Q8" s="36">
        <v>53</v>
      </c>
      <c r="R8" s="36">
        <v>0.48</v>
      </c>
      <c r="S8" s="36">
        <v>14</v>
      </c>
      <c r="T8" s="36">
        <v>2</v>
      </c>
      <c r="U8" s="37">
        <v>1566</v>
      </c>
      <c r="V8" s="37">
        <v>470</v>
      </c>
      <c r="W8" s="37">
        <v>53</v>
      </c>
    </row>
    <row r="9" spans="1:23" x14ac:dyDescent="0.25">
      <c r="A9" s="45">
        <v>1</v>
      </c>
      <c r="B9" s="45">
        <v>0</v>
      </c>
      <c r="C9" s="45">
        <v>23</v>
      </c>
      <c r="D9" s="45">
        <v>90.7</v>
      </c>
      <c r="E9" s="45">
        <v>182</v>
      </c>
      <c r="F9" s="45">
        <v>27.4</v>
      </c>
      <c r="G9" s="45">
        <v>46.3</v>
      </c>
      <c r="H9" s="45">
        <v>39.299999999999997</v>
      </c>
      <c r="I9" s="45">
        <f t="shared" si="0"/>
        <v>85.6</v>
      </c>
      <c r="J9" s="45">
        <v>6547</v>
      </c>
      <c r="K9" s="45">
        <v>11620</v>
      </c>
      <c r="L9" s="45" t="s">
        <v>462</v>
      </c>
      <c r="M9" s="38" t="s">
        <v>237</v>
      </c>
      <c r="N9" s="33">
        <v>323</v>
      </c>
      <c r="O9" s="33">
        <v>273</v>
      </c>
      <c r="P9" s="33">
        <v>128</v>
      </c>
      <c r="Q9" s="33">
        <v>32</v>
      </c>
      <c r="R9" s="33">
        <v>0.47</v>
      </c>
      <c r="S9" s="33">
        <v>18</v>
      </c>
      <c r="T9" s="33">
        <v>4</v>
      </c>
      <c r="U9" s="34">
        <v>2401</v>
      </c>
      <c r="V9" s="34">
        <v>720</v>
      </c>
      <c r="W9" s="34">
        <v>81</v>
      </c>
    </row>
    <row r="10" spans="1:23" x14ac:dyDescent="0.25">
      <c r="A10" s="45">
        <v>1</v>
      </c>
      <c r="B10" s="45">
        <v>0</v>
      </c>
      <c r="C10" s="45">
        <v>23</v>
      </c>
      <c r="D10" s="45">
        <v>90.7</v>
      </c>
      <c r="E10" s="45">
        <v>182</v>
      </c>
      <c r="F10" s="45">
        <v>27.4</v>
      </c>
      <c r="G10" s="45">
        <v>46.3</v>
      </c>
      <c r="H10" s="45">
        <v>39.299999999999997</v>
      </c>
      <c r="I10" s="45">
        <f t="shared" si="0"/>
        <v>85.6</v>
      </c>
      <c r="J10" s="45">
        <v>6547</v>
      </c>
      <c r="K10" s="45">
        <v>11620</v>
      </c>
      <c r="L10" s="45" t="s">
        <v>462</v>
      </c>
      <c r="M10" s="39" t="s">
        <v>238</v>
      </c>
      <c r="N10" s="36">
        <v>134</v>
      </c>
      <c r="O10" s="36">
        <v>307</v>
      </c>
      <c r="P10" s="36">
        <v>107</v>
      </c>
      <c r="Q10" s="36">
        <v>16</v>
      </c>
      <c r="R10" s="36">
        <v>0.35</v>
      </c>
      <c r="S10" s="36">
        <v>12</v>
      </c>
      <c r="T10" s="36">
        <v>4</v>
      </c>
      <c r="U10" s="37">
        <v>1226</v>
      </c>
      <c r="V10" s="37">
        <v>368</v>
      </c>
      <c r="W10" s="37">
        <v>41</v>
      </c>
    </row>
    <row r="11" spans="1:23" x14ac:dyDescent="0.25">
      <c r="A11" s="45">
        <v>1</v>
      </c>
      <c r="B11" s="45">
        <v>0</v>
      </c>
      <c r="C11" s="45">
        <v>23</v>
      </c>
      <c r="D11" s="45">
        <v>90.7</v>
      </c>
      <c r="E11" s="45">
        <v>182</v>
      </c>
      <c r="F11" s="45">
        <v>27.4</v>
      </c>
      <c r="G11" s="45">
        <v>46.3</v>
      </c>
      <c r="H11" s="45">
        <v>39.299999999999997</v>
      </c>
      <c r="I11" s="45">
        <f t="shared" si="0"/>
        <v>85.6</v>
      </c>
      <c r="J11" s="45">
        <v>6547</v>
      </c>
      <c r="K11" s="45">
        <v>11620</v>
      </c>
      <c r="L11" s="45" t="s">
        <v>462</v>
      </c>
      <c r="M11" s="38" t="s">
        <v>239</v>
      </c>
      <c r="N11" s="33">
        <v>26</v>
      </c>
      <c r="O11" s="33">
        <v>124</v>
      </c>
      <c r="P11" s="33">
        <v>74</v>
      </c>
      <c r="Q11" s="33">
        <v>20</v>
      </c>
      <c r="R11" s="33">
        <v>0.59</v>
      </c>
      <c r="S11" s="33">
        <v>19</v>
      </c>
      <c r="T11" s="33">
        <v>5</v>
      </c>
      <c r="U11" s="34">
        <v>330</v>
      </c>
      <c r="V11" s="34">
        <v>99</v>
      </c>
      <c r="W11" s="34">
        <v>11</v>
      </c>
    </row>
    <row r="12" spans="1:23" x14ac:dyDescent="0.25">
      <c r="A12" s="45">
        <v>1</v>
      </c>
      <c r="B12" s="45">
        <v>0</v>
      </c>
      <c r="C12" s="45">
        <v>23</v>
      </c>
      <c r="D12" s="45">
        <v>90.7</v>
      </c>
      <c r="E12" s="45">
        <v>182</v>
      </c>
      <c r="F12" s="45">
        <v>27.4</v>
      </c>
      <c r="G12" s="45">
        <v>46.3</v>
      </c>
      <c r="H12" s="45">
        <v>39.299999999999997</v>
      </c>
      <c r="I12" s="45">
        <f t="shared" si="0"/>
        <v>85.6</v>
      </c>
      <c r="J12" s="45">
        <v>6547</v>
      </c>
      <c r="K12" s="45">
        <v>11620</v>
      </c>
      <c r="L12" s="45" t="s">
        <v>462</v>
      </c>
      <c r="M12" s="39" t="s">
        <v>131</v>
      </c>
      <c r="N12" s="36">
        <v>190</v>
      </c>
      <c r="O12" s="36">
        <v>531</v>
      </c>
      <c r="P12" s="36">
        <v>453</v>
      </c>
      <c r="Q12" s="36" t="s">
        <v>448</v>
      </c>
      <c r="R12" s="36">
        <v>0.85</v>
      </c>
      <c r="S12" s="36" t="s">
        <v>240</v>
      </c>
      <c r="T12" s="36"/>
      <c r="U12" s="37">
        <v>420</v>
      </c>
      <c r="V12" s="37">
        <v>126</v>
      </c>
      <c r="W12" s="37">
        <v>14</v>
      </c>
    </row>
    <row r="13" spans="1:23" x14ac:dyDescent="0.25">
      <c r="A13" s="45">
        <v>1</v>
      </c>
      <c r="B13" s="45">
        <v>0</v>
      </c>
      <c r="C13" s="45">
        <v>23</v>
      </c>
      <c r="D13" s="45">
        <v>90.7</v>
      </c>
      <c r="E13" s="45">
        <v>182</v>
      </c>
      <c r="F13" s="45">
        <v>27.4</v>
      </c>
      <c r="G13" s="45">
        <v>46.3</v>
      </c>
      <c r="H13" s="45">
        <v>39.299999999999997</v>
      </c>
      <c r="I13" s="45">
        <f t="shared" si="0"/>
        <v>85.6</v>
      </c>
      <c r="J13" s="45">
        <v>6547</v>
      </c>
      <c r="K13" s="45">
        <v>11620</v>
      </c>
      <c r="L13" s="45" t="s">
        <v>463</v>
      </c>
      <c r="M13" s="38" t="s">
        <v>7</v>
      </c>
      <c r="N13" s="33">
        <v>322</v>
      </c>
      <c r="O13" s="33">
        <v>329</v>
      </c>
      <c r="P13" s="33">
        <v>111</v>
      </c>
      <c r="Q13" s="33">
        <v>15</v>
      </c>
      <c r="R13" s="33">
        <v>0.34</v>
      </c>
      <c r="S13" s="33">
        <v>10</v>
      </c>
      <c r="T13" s="33">
        <v>2</v>
      </c>
      <c r="U13" s="34">
        <v>2854</v>
      </c>
      <c r="V13" s="34">
        <v>856</v>
      </c>
      <c r="W13" s="34">
        <v>96</v>
      </c>
    </row>
    <row r="14" spans="1:23" x14ac:dyDescent="0.25">
      <c r="A14" s="45">
        <v>1</v>
      </c>
      <c r="B14" s="45">
        <v>0</v>
      </c>
      <c r="C14" s="45">
        <v>23</v>
      </c>
      <c r="D14" s="45">
        <v>90.7</v>
      </c>
      <c r="E14" s="45">
        <v>182</v>
      </c>
      <c r="F14" s="45">
        <v>27.4</v>
      </c>
      <c r="G14" s="45">
        <v>46.3</v>
      </c>
      <c r="H14" s="45">
        <v>39.299999999999997</v>
      </c>
      <c r="I14" s="45">
        <f t="shared" si="0"/>
        <v>85.6</v>
      </c>
      <c r="J14" s="45">
        <v>6547</v>
      </c>
      <c r="K14" s="45">
        <v>11620</v>
      </c>
      <c r="L14" s="45" t="s">
        <v>463</v>
      </c>
      <c r="M14" s="39" t="s">
        <v>8</v>
      </c>
      <c r="N14" s="36">
        <v>900</v>
      </c>
      <c r="O14" s="36">
        <v>357</v>
      </c>
      <c r="P14" s="36">
        <v>115</v>
      </c>
      <c r="Q14" s="36">
        <v>19</v>
      </c>
      <c r="R14" s="36">
        <v>0.32</v>
      </c>
      <c r="S14" s="36">
        <v>15</v>
      </c>
      <c r="T14" s="36">
        <v>3</v>
      </c>
      <c r="U14" s="37">
        <v>7599</v>
      </c>
      <c r="V14" s="37">
        <v>2280</v>
      </c>
      <c r="W14" s="37">
        <v>256</v>
      </c>
    </row>
    <row r="15" spans="1:23" x14ac:dyDescent="0.25">
      <c r="A15" s="45">
        <v>1</v>
      </c>
      <c r="B15" s="45">
        <v>0</v>
      </c>
      <c r="C15" s="45">
        <v>23</v>
      </c>
      <c r="D15" s="45">
        <v>90.7</v>
      </c>
      <c r="E15" s="45">
        <v>182</v>
      </c>
      <c r="F15" s="45">
        <v>27.4</v>
      </c>
      <c r="G15" s="45">
        <v>46.3</v>
      </c>
      <c r="H15" s="45">
        <v>39.299999999999997</v>
      </c>
      <c r="I15" s="45">
        <f t="shared" si="0"/>
        <v>85.6</v>
      </c>
      <c r="J15" s="45">
        <v>6547</v>
      </c>
      <c r="K15" s="45">
        <v>11620</v>
      </c>
      <c r="L15" s="45" t="s">
        <v>463</v>
      </c>
      <c r="M15" s="38" t="s">
        <v>9</v>
      </c>
      <c r="N15" s="33">
        <v>638</v>
      </c>
      <c r="O15" s="33">
        <v>367</v>
      </c>
      <c r="P15" s="33">
        <v>119</v>
      </c>
      <c r="Q15" s="33">
        <v>24</v>
      </c>
      <c r="R15" s="33">
        <v>0.32</v>
      </c>
      <c r="S15" s="33">
        <v>18</v>
      </c>
      <c r="T15" s="33">
        <v>10</v>
      </c>
      <c r="U15" s="34">
        <v>5119</v>
      </c>
      <c r="V15" s="34">
        <v>1536</v>
      </c>
      <c r="W15" s="34">
        <v>173</v>
      </c>
    </row>
    <row r="16" spans="1:23" x14ac:dyDescent="0.25">
      <c r="A16" s="45">
        <v>1</v>
      </c>
      <c r="B16" s="45">
        <v>0</v>
      </c>
      <c r="C16" s="45">
        <v>23</v>
      </c>
      <c r="D16" s="45">
        <v>90.7</v>
      </c>
      <c r="E16" s="45">
        <v>182</v>
      </c>
      <c r="F16" s="45">
        <v>27.4</v>
      </c>
      <c r="G16" s="45">
        <v>46.3</v>
      </c>
      <c r="H16" s="45">
        <v>39.299999999999997</v>
      </c>
      <c r="I16" s="45">
        <f t="shared" si="0"/>
        <v>85.6</v>
      </c>
      <c r="J16" s="45">
        <v>6547</v>
      </c>
      <c r="K16" s="45">
        <v>11620</v>
      </c>
      <c r="L16" s="45" t="s">
        <v>463</v>
      </c>
      <c r="M16" s="39" t="s">
        <v>10</v>
      </c>
      <c r="N16" s="36">
        <v>728</v>
      </c>
      <c r="O16" s="36">
        <v>358</v>
      </c>
      <c r="P16" s="36">
        <v>182</v>
      </c>
      <c r="Q16" s="36">
        <v>53</v>
      </c>
      <c r="R16" s="36">
        <v>0.51</v>
      </c>
      <c r="S16" s="36">
        <v>11</v>
      </c>
      <c r="T16" s="36">
        <v>2</v>
      </c>
      <c r="U16" s="37">
        <v>3923</v>
      </c>
      <c r="V16" s="37">
        <v>1177</v>
      </c>
      <c r="W16" s="37">
        <v>132</v>
      </c>
    </row>
    <row r="17" spans="1:23" x14ac:dyDescent="0.25">
      <c r="A17" s="45">
        <v>1</v>
      </c>
      <c r="B17" s="45">
        <v>0</v>
      </c>
      <c r="C17" s="45">
        <v>23</v>
      </c>
      <c r="D17" s="45">
        <v>90.7</v>
      </c>
      <c r="E17" s="45">
        <v>182</v>
      </c>
      <c r="F17" s="45">
        <v>27.4</v>
      </c>
      <c r="G17" s="45">
        <v>46.3</v>
      </c>
      <c r="H17" s="45">
        <v>39.299999999999997</v>
      </c>
      <c r="I17" s="45">
        <f t="shared" si="0"/>
        <v>85.6</v>
      </c>
      <c r="J17" s="45">
        <v>6547</v>
      </c>
      <c r="K17" s="45">
        <v>11620</v>
      </c>
      <c r="L17" s="45" t="s">
        <v>464</v>
      </c>
      <c r="M17" s="38" t="s">
        <v>14</v>
      </c>
      <c r="N17" s="33">
        <v>146</v>
      </c>
      <c r="O17" s="33">
        <v>380</v>
      </c>
      <c r="P17" s="33">
        <v>167</v>
      </c>
      <c r="Q17" s="33">
        <v>43</v>
      </c>
      <c r="R17" s="33">
        <v>0.46</v>
      </c>
      <c r="S17" s="33">
        <v>6</v>
      </c>
      <c r="T17" s="33">
        <v>1</v>
      </c>
      <c r="U17" s="34">
        <v>867</v>
      </c>
      <c r="V17" s="34">
        <v>260</v>
      </c>
      <c r="W17" s="34">
        <v>29</v>
      </c>
    </row>
    <row r="18" spans="1:23" x14ac:dyDescent="0.25">
      <c r="A18" s="45">
        <v>1</v>
      </c>
      <c r="B18" s="45">
        <v>0</v>
      </c>
      <c r="C18" s="45">
        <v>23</v>
      </c>
      <c r="D18" s="45">
        <v>90.7</v>
      </c>
      <c r="E18" s="45">
        <v>182</v>
      </c>
      <c r="F18" s="45">
        <v>27.4</v>
      </c>
      <c r="G18" s="45">
        <v>46.3</v>
      </c>
      <c r="H18" s="45">
        <v>39.299999999999997</v>
      </c>
      <c r="I18" s="45">
        <f t="shared" si="0"/>
        <v>85.6</v>
      </c>
      <c r="J18" s="45">
        <v>6547</v>
      </c>
      <c r="K18" s="45">
        <v>11620</v>
      </c>
      <c r="L18" s="45" t="s">
        <v>464</v>
      </c>
      <c r="M18" s="39" t="s">
        <v>241</v>
      </c>
      <c r="N18" s="36">
        <v>76</v>
      </c>
      <c r="O18" s="36">
        <v>382</v>
      </c>
      <c r="P18" s="36">
        <v>172</v>
      </c>
      <c r="Q18" s="36">
        <v>47</v>
      </c>
      <c r="R18" s="36">
        <v>0.47</v>
      </c>
      <c r="S18" s="36">
        <v>7</v>
      </c>
      <c r="T18" s="36">
        <v>2</v>
      </c>
      <c r="U18" s="37">
        <v>437</v>
      </c>
      <c r="V18" s="37">
        <v>131</v>
      </c>
      <c r="W18" s="37">
        <v>15</v>
      </c>
    </row>
    <row r="19" spans="1:23" x14ac:dyDescent="0.25">
      <c r="A19" s="45">
        <v>1</v>
      </c>
      <c r="B19" s="45">
        <v>0</v>
      </c>
      <c r="C19" s="45">
        <v>23</v>
      </c>
      <c r="D19" s="45">
        <v>90.7</v>
      </c>
      <c r="E19" s="45">
        <v>182</v>
      </c>
      <c r="F19" s="45">
        <v>27.4</v>
      </c>
      <c r="G19" s="45">
        <v>46.3</v>
      </c>
      <c r="H19" s="45">
        <v>39.299999999999997</v>
      </c>
      <c r="I19" s="45">
        <f t="shared" si="0"/>
        <v>85.6</v>
      </c>
      <c r="J19" s="45">
        <v>6547</v>
      </c>
      <c r="K19" s="45">
        <v>11620</v>
      </c>
      <c r="L19" s="45" t="s">
        <v>464</v>
      </c>
      <c r="M19" s="38" t="s">
        <v>242</v>
      </c>
      <c r="N19" s="33">
        <v>29</v>
      </c>
      <c r="O19" s="33">
        <v>247</v>
      </c>
      <c r="P19" s="33">
        <v>105</v>
      </c>
      <c r="Q19" s="33">
        <v>25</v>
      </c>
      <c r="R19" s="33">
        <v>0.5</v>
      </c>
      <c r="S19" s="33">
        <v>5</v>
      </c>
      <c r="T19" s="33">
        <v>2</v>
      </c>
      <c r="U19" s="34">
        <v>276</v>
      </c>
      <c r="V19" s="34">
        <v>83</v>
      </c>
      <c r="W19" s="34">
        <v>9</v>
      </c>
    </row>
    <row r="20" spans="1:23" x14ac:dyDescent="0.25">
      <c r="A20" s="45">
        <v>1</v>
      </c>
      <c r="B20" s="45">
        <v>0</v>
      </c>
      <c r="C20" s="45">
        <v>23</v>
      </c>
      <c r="D20" s="45">
        <v>90.7</v>
      </c>
      <c r="E20" s="45">
        <v>182</v>
      </c>
      <c r="F20" s="45">
        <v>27.4</v>
      </c>
      <c r="G20" s="45">
        <v>46.3</v>
      </c>
      <c r="H20" s="45">
        <v>39.299999999999997</v>
      </c>
      <c r="I20" s="45">
        <f t="shared" si="0"/>
        <v>85.6</v>
      </c>
      <c r="J20" s="45">
        <v>6547</v>
      </c>
      <c r="K20" s="45">
        <v>11620</v>
      </c>
      <c r="L20" s="45" t="s">
        <v>465</v>
      </c>
      <c r="M20" s="39" t="s">
        <v>243</v>
      </c>
      <c r="N20" s="36">
        <v>284</v>
      </c>
      <c r="O20" s="36">
        <v>292</v>
      </c>
      <c r="P20" s="36">
        <v>79</v>
      </c>
      <c r="Q20" s="36">
        <v>17</v>
      </c>
      <c r="R20" s="36">
        <v>0.27</v>
      </c>
      <c r="S20" s="36">
        <v>11</v>
      </c>
      <c r="T20" s="36">
        <v>2</v>
      </c>
      <c r="U20" s="37">
        <v>3327</v>
      </c>
      <c r="V20" s="37">
        <v>998</v>
      </c>
      <c r="W20" s="37">
        <v>112</v>
      </c>
    </row>
    <row r="21" spans="1:23" x14ac:dyDescent="0.25">
      <c r="A21" s="45">
        <v>1</v>
      </c>
      <c r="B21" s="45">
        <v>0</v>
      </c>
      <c r="C21" s="45">
        <v>23</v>
      </c>
      <c r="D21" s="45">
        <v>90.7</v>
      </c>
      <c r="E21" s="45">
        <v>182</v>
      </c>
      <c r="F21" s="45">
        <v>27.4</v>
      </c>
      <c r="G21" s="45">
        <v>46.3</v>
      </c>
      <c r="H21" s="45">
        <v>39.299999999999997</v>
      </c>
      <c r="I21" s="45">
        <f t="shared" si="0"/>
        <v>85.6</v>
      </c>
      <c r="J21" s="45">
        <v>6547</v>
      </c>
      <c r="K21" s="45">
        <v>11620</v>
      </c>
      <c r="L21" s="45" t="s">
        <v>465</v>
      </c>
      <c r="M21" s="38" t="s">
        <v>11</v>
      </c>
      <c r="N21" s="33">
        <v>141</v>
      </c>
      <c r="O21" s="33">
        <v>329</v>
      </c>
      <c r="P21" s="33">
        <v>143</v>
      </c>
      <c r="Q21" s="33">
        <v>49</v>
      </c>
      <c r="R21" s="33">
        <v>0.44</v>
      </c>
      <c r="S21" s="33">
        <v>7</v>
      </c>
      <c r="T21" s="33">
        <v>4</v>
      </c>
      <c r="U21" s="34">
        <v>970</v>
      </c>
      <c r="V21" s="34">
        <v>291</v>
      </c>
      <c r="W21" s="34">
        <v>33</v>
      </c>
    </row>
    <row r="22" spans="1:23" x14ac:dyDescent="0.25">
      <c r="A22" s="45">
        <v>1</v>
      </c>
      <c r="B22" s="45">
        <v>0</v>
      </c>
      <c r="C22" s="45">
        <v>23</v>
      </c>
      <c r="D22" s="45">
        <v>90.7</v>
      </c>
      <c r="E22" s="45">
        <v>182</v>
      </c>
      <c r="F22" s="45">
        <v>27.4</v>
      </c>
      <c r="G22" s="45">
        <v>46.3</v>
      </c>
      <c r="H22" s="45">
        <v>39.299999999999997</v>
      </c>
      <c r="I22" s="45">
        <f t="shared" si="0"/>
        <v>85.6</v>
      </c>
      <c r="J22" s="45">
        <v>6547</v>
      </c>
      <c r="K22" s="45">
        <v>11620</v>
      </c>
      <c r="L22" s="45" t="s">
        <v>465</v>
      </c>
      <c r="M22" s="47" t="s">
        <v>12</v>
      </c>
      <c r="N22" s="48">
        <v>567</v>
      </c>
      <c r="O22" s="48">
        <v>353</v>
      </c>
      <c r="P22" s="48">
        <v>187</v>
      </c>
      <c r="Q22" s="48">
        <v>9</v>
      </c>
      <c r="R22" s="48">
        <v>0.56000000000000005</v>
      </c>
      <c r="S22" s="48">
        <v>13</v>
      </c>
      <c r="T22" s="48">
        <v>3</v>
      </c>
      <c r="U22" s="49">
        <v>2947</v>
      </c>
      <c r="V22" s="49">
        <v>884</v>
      </c>
      <c r="W22" s="49">
        <v>99</v>
      </c>
    </row>
    <row r="23" spans="1:23" x14ac:dyDescent="0.25">
      <c r="A23" s="45">
        <v>2</v>
      </c>
      <c r="B23" s="45">
        <v>0</v>
      </c>
      <c r="C23" s="45">
        <v>26</v>
      </c>
      <c r="D23" s="45">
        <v>82.1</v>
      </c>
      <c r="E23" s="45">
        <v>173</v>
      </c>
      <c r="F23" s="45">
        <v>27.4</v>
      </c>
      <c r="G23" s="45">
        <v>42.3</v>
      </c>
      <c r="H23" s="45">
        <v>38</v>
      </c>
      <c r="I23" s="45">
        <f t="shared" si="0"/>
        <v>80.3</v>
      </c>
      <c r="J23" s="45">
        <v>5128</v>
      </c>
      <c r="K23" s="45">
        <v>11971</v>
      </c>
      <c r="L23" s="45" t="s">
        <v>103</v>
      </c>
      <c r="M23" s="46" t="s">
        <v>234</v>
      </c>
      <c r="N23" s="50">
        <v>654</v>
      </c>
      <c r="O23" s="50">
        <v>274</v>
      </c>
      <c r="P23" s="50">
        <v>311</v>
      </c>
      <c r="Q23" s="50">
        <v>18</v>
      </c>
      <c r="R23" s="50">
        <v>0.92</v>
      </c>
      <c r="S23" s="50">
        <v>15</v>
      </c>
      <c r="T23" s="50">
        <v>3</v>
      </c>
      <c r="U23" s="51">
        <v>2031</v>
      </c>
      <c r="V23" s="51">
        <v>609</v>
      </c>
      <c r="W23" s="51">
        <v>76</v>
      </c>
    </row>
    <row r="24" spans="1:23" x14ac:dyDescent="0.25">
      <c r="A24" s="45">
        <v>2</v>
      </c>
      <c r="B24" s="45">
        <v>0</v>
      </c>
      <c r="C24" s="45">
        <v>26</v>
      </c>
      <c r="D24" s="45">
        <v>82.1</v>
      </c>
      <c r="E24" s="45">
        <v>173</v>
      </c>
      <c r="F24" s="45">
        <v>27.4</v>
      </c>
      <c r="G24" s="45">
        <v>42.3</v>
      </c>
      <c r="H24" s="45">
        <v>38</v>
      </c>
      <c r="I24" s="45">
        <f t="shared" si="0"/>
        <v>80.3</v>
      </c>
      <c r="J24" s="45">
        <v>5128</v>
      </c>
      <c r="K24" s="45">
        <v>11971</v>
      </c>
      <c r="L24" s="45" t="s">
        <v>103</v>
      </c>
      <c r="M24" s="52" t="s">
        <v>235</v>
      </c>
      <c r="N24" s="48">
        <v>163</v>
      </c>
      <c r="O24" s="48">
        <v>188</v>
      </c>
      <c r="P24" s="48">
        <v>125</v>
      </c>
      <c r="Q24" s="48">
        <v>23</v>
      </c>
      <c r="R24" s="48">
        <v>0.67</v>
      </c>
      <c r="S24" s="48">
        <v>11</v>
      </c>
      <c r="T24" s="48">
        <v>2</v>
      </c>
      <c r="U24" s="49">
        <v>1278</v>
      </c>
      <c r="V24" s="49">
        <v>383</v>
      </c>
      <c r="W24" s="49">
        <v>48</v>
      </c>
    </row>
    <row r="25" spans="1:23" x14ac:dyDescent="0.25">
      <c r="A25" s="45">
        <v>2</v>
      </c>
      <c r="B25" s="45">
        <v>0</v>
      </c>
      <c r="C25" s="45">
        <v>26</v>
      </c>
      <c r="D25" s="45">
        <v>82.1</v>
      </c>
      <c r="E25" s="45">
        <v>173</v>
      </c>
      <c r="F25" s="45">
        <v>27.4</v>
      </c>
      <c r="G25" s="45">
        <v>42.3</v>
      </c>
      <c r="H25" s="45">
        <v>38</v>
      </c>
      <c r="I25" s="45">
        <f t="shared" si="0"/>
        <v>80.3</v>
      </c>
      <c r="J25" s="45">
        <v>5128</v>
      </c>
      <c r="K25" s="45">
        <v>11971</v>
      </c>
      <c r="L25" s="45" t="s">
        <v>103</v>
      </c>
      <c r="M25" s="53" t="s">
        <v>236</v>
      </c>
      <c r="N25" s="50">
        <v>101</v>
      </c>
      <c r="O25" s="50">
        <v>137</v>
      </c>
      <c r="P25" s="50">
        <v>104</v>
      </c>
      <c r="Q25" s="50">
        <v>23</v>
      </c>
      <c r="R25" s="50">
        <v>0.75</v>
      </c>
      <c r="S25" s="50">
        <v>15</v>
      </c>
      <c r="T25" s="50">
        <v>4</v>
      </c>
      <c r="U25" s="51">
        <v>937</v>
      </c>
      <c r="V25" s="51">
        <v>281</v>
      </c>
      <c r="W25" s="51">
        <v>35</v>
      </c>
    </row>
    <row r="26" spans="1:23" x14ac:dyDescent="0.25">
      <c r="A26" s="45">
        <v>2</v>
      </c>
      <c r="B26" s="45">
        <v>0</v>
      </c>
      <c r="C26" s="45">
        <v>26</v>
      </c>
      <c r="D26" s="45">
        <v>82.1</v>
      </c>
      <c r="E26" s="45">
        <v>173</v>
      </c>
      <c r="F26" s="45">
        <v>27.4</v>
      </c>
      <c r="G26" s="45">
        <v>42.3</v>
      </c>
      <c r="H26" s="45">
        <v>38</v>
      </c>
      <c r="I26" s="45">
        <f t="shared" si="0"/>
        <v>80.3</v>
      </c>
      <c r="J26" s="45">
        <v>5128</v>
      </c>
      <c r="K26" s="45">
        <v>11971</v>
      </c>
      <c r="L26" s="45" t="s">
        <v>103</v>
      </c>
      <c r="M26" s="52" t="s">
        <v>13</v>
      </c>
      <c r="N26" s="48">
        <v>81</v>
      </c>
      <c r="O26" s="48">
        <v>353</v>
      </c>
      <c r="P26" s="48">
        <v>157</v>
      </c>
      <c r="Q26" s="48">
        <v>74</v>
      </c>
      <c r="R26" s="48">
        <v>0.44</v>
      </c>
      <c r="S26" s="48">
        <v>7</v>
      </c>
      <c r="T26" s="48">
        <v>2</v>
      </c>
      <c r="U26" s="49">
        <v>512</v>
      </c>
      <c r="V26" s="49">
        <v>154</v>
      </c>
      <c r="W26" s="49">
        <v>19</v>
      </c>
    </row>
    <row r="27" spans="1:23" x14ac:dyDescent="0.25">
      <c r="A27" s="45">
        <v>2</v>
      </c>
      <c r="B27" s="45">
        <v>0</v>
      </c>
      <c r="C27" s="45">
        <v>26</v>
      </c>
      <c r="D27" s="45">
        <v>82.1</v>
      </c>
      <c r="E27" s="45">
        <v>173</v>
      </c>
      <c r="F27" s="45">
        <v>27.4</v>
      </c>
      <c r="G27" s="45">
        <v>42.3</v>
      </c>
      <c r="H27" s="45">
        <v>38</v>
      </c>
      <c r="I27" s="45">
        <f t="shared" si="0"/>
        <v>80.3</v>
      </c>
      <c r="J27" s="45">
        <v>5128</v>
      </c>
      <c r="K27" s="45">
        <v>11971</v>
      </c>
      <c r="L27" s="45" t="s">
        <v>462</v>
      </c>
      <c r="M27" s="53" t="s">
        <v>15</v>
      </c>
      <c r="N27" s="50">
        <v>236</v>
      </c>
      <c r="O27" s="50">
        <v>265</v>
      </c>
      <c r="P27" s="50">
        <v>170</v>
      </c>
      <c r="Q27" s="50">
        <v>45</v>
      </c>
      <c r="R27" s="50">
        <v>0.64</v>
      </c>
      <c r="S27" s="50">
        <v>10</v>
      </c>
      <c r="T27" s="50">
        <v>1</v>
      </c>
      <c r="U27" s="51">
        <v>1368</v>
      </c>
      <c r="V27" s="51">
        <v>410</v>
      </c>
      <c r="W27" s="51">
        <v>51</v>
      </c>
    </row>
    <row r="28" spans="1:23" x14ac:dyDescent="0.25">
      <c r="A28" s="45">
        <v>2</v>
      </c>
      <c r="B28" s="45">
        <v>0</v>
      </c>
      <c r="C28" s="45">
        <v>26</v>
      </c>
      <c r="D28" s="45">
        <v>82.1</v>
      </c>
      <c r="E28" s="45">
        <v>173</v>
      </c>
      <c r="F28" s="45">
        <v>27.4</v>
      </c>
      <c r="G28" s="45">
        <v>42.3</v>
      </c>
      <c r="H28" s="45">
        <v>38</v>
      </c>
      <c r="I28" s="45">
        <f t="shared" si="0"/>
        <v>80.3</v>
      </c>
      <c r="J28" s="45">
        <v>5128</v>
      </c>
      <c r="K28" s="45">
        <v>11971</v>
      </c>
      <c r="L28" s="45" t="s">
        <v>462</v>
      </c>
      <c r="M28" s="47" t="s">
        <v>16</v>
      </c>
      <c r="N28" s="48">
        <v>194</v>
      </c>
      <c r="O28" s="48">
        <v>331</v>
      </c>
      <c r="P28" s="48">
        <v>99</v>
      </c>
      <c r="Q28" s="48">
        <v>30</v>
      </c>
      <c r="R28" s="48">
        <v>0.3</v>
      </c>
      <c r="S28" s="48">
        <v>10</v>
      </c>
      <c r="T28" s="48">
        <v>2</v>
      </c>
      <c r="U28" s="49">
        <v>1928</v>
      </c>
      <c r="V28" s="49">
        <v>578</v>
      </c>
      <c r="W28" s="49">
        <v>72</v>
      </c>
    </row>
    <row r="29" spans="1:23" x14ac:dyDescent="0.25">
      <c r="A29" s="45">
        <v>2</v>
      </c>
      <c r="B29" s="45">
        <v>0</v>
      </c>
      <c r="C29" s="45">
        <v>26</v>
      </c>
      <c r="D29" s="45">
        <v>82.1</v>
      </c>
      <c r="E29" s="45">
        <v>173</v>
      </c>
      <c r="F29" s="45">
        <v>27.4</v>
      </c>
      <c r="G29" s="45">
        <v>42.3</v>
      </c>
      <c r="H29" s="45">
        <v>38</v>
      </c>
      <c r="I29" s="45">
        <f t="shared" si="0"/>
        <v>80.3</v>
      </c>
      <c r="J29" s="45">
        <v>5128</v>
      </c>
      <c r="K29" s="45">
        <v>11971</v>
      </c>
      <c r="L29" s="45" t="s">
        <v>462</v>
      </c>
      <c r="M29" s="53" t="s">
        <v>237</v>
      </c>
      <c r="N29" s="50">
        <v>196</v>
      </c>
      <c r="O29" s="50">
        <v>250</v>
      </c>
      <c r="P29" s="50">
        <v>190</v>
      </c>
      <c r="Q29" s="50">
        <v>37</v>
      </c>
      <c r="R29" s="50">
        <v>0.76</v>
      </c>
      <c r="S29" s="50">
        <v>22</v>
      </c>
      <c r="T29" s="50">
        <v>4</v>
      </c>
      <c r="U29" s="51">
        <v>954</v>
      </c>
      <c r="V29" s="51">
        <v>286</v>
      </c>
      <c r="W29" s="51">
        <v>36</v>
      </c>
    </row>
    <row r="30" spans="1:23" x14ac:dyDescent="0.25">
      <c r="A30" s="45">
        <v>2</v>
      </c>
      <c r="B30" s="45">
        <v>0</v>
      </c>
      <c r="C30" s="45">
        <v>26</v>
      </c>
      <c r="D30" s="45">
        <v>82.1</v>
      </c>
      <c r="E30" s="45">
        <v>173</v>
      </c>
      <c r="F30" s="45">
        <v>27.4</v>
      </c>
      <c r="G30" s="45">
        <v>42.3</v>
      </c>
      <c r="H30" s="45">
        <v>38</v>
      </c>
      <c r="I30" s="45">
        <f t="shared" si="0"/>
        <v>80.3</v>
      </c>
      <c r="J30" s="45">
        <v>5128</v>
      </c>
      <c r="K30" s="45">
        <v>11971</v>
      </c>
      <c r="L30" s="45" t="s">
        <v>462</v>
      </c>
      <c r="M30" s="47" t="s">
        <v>238</v>
      </c>
      <c r="N30" s="48">
        <v>77</v>
      </c>
      <c r="O30" s="48">
        <v>242</v>
      </c>
      <c r="P30" s="48">
        <v>75</v>
      </c>
      <c r="Q30" s="48">
        <v>10</v>
      </c>
      <c r="R30" s="48">
        <v>0.31</v>
      </c>
      <c r="S30" s="48">
        <v>9</v>
      </c>
      <c r="T30" s="48">
        <v>1</v>
      </c>
      <c r="U30" s="49">
        <v>1012</v>
      </c>
      <c r="V30" s="49">
        <v>304</v>
      </c>
      <c r="W30" s="49">
        <v>38</v>
      </c>
    </row>
    <row r="31" spans="1:23" x14ac:dyDescent="0.25">
      <c r="A31" s="45">
        <v>2</v>
      </c>
      <c r="B31" s="45">
        <v>0</v>
      </c>
      <c r="C31" s="45">
        <v>26</v>
      </c>
      <c r="D31" s="45">
        <v>82.1</v>
      </c>
      <c r="E31" s="45">
        <v>173</v>
      </c>
      <c r="F31" s="45">
        <v>27.4</v>
      </c>
      <c r="G31" s="45">
        <v>42.3</v>
      </c>
      <c r="H31" s="45">
        <v>38</v>
      </c>
      <c r="I31" s="45">
        <f t="shared" si="0"/>
        <v>80.3</v>
      </c>
      <c r="J31" s="45">
        <v>5128</v>
      </c>
      <c r="K31" s="45">
        <v>11971</v>
      </c>
      <c r="L31" s="45" t="s">
        <v>462</v>
      </c>
      <c r="M31" s="53" t="s">
        <v>239</v>
      </c>
      <c r="N31" s="50">
        <v>16</v>
      </c>
      <c r="O31" s="50">
        <v>87</v>
      </c>
      <c r="P31" s="50">
        <v>58</v>
      </c>
      <c r="Q31" s="50">
        <v>3</v>
      </c>
      <c r="R31" s="50">
        <v>0.67</v>
      </c>
      <c r="S31" s="50">
        <v>11</v>
      </c>
      <c r="T31" s="50">
        <v>5</v>
      </c>
      <c r="U31" s="51">
        <v>269</v>
      </c>
      <c r="V31" s="51">
        <v>81</v>
      </c>
      <c r="W31" s="51">
        <v>10</v>
      </c>
    </row>
    <row r="32" spans="1:23" x14ac:dyDescent="0.25">
      <c r="A32" s="45">
        <v>2</v>
      </c>
      <c r="B32" s="45">
        <v>0</v>
      </c>
      <c r="C32" s="45">
        <v>26</v>
      </c>
      <c r="D32" s="45">
        <v>82.1</v>
      </c>
      <c r="E32" s="45">
        <v>173</v>
      </c>
      <c r="F32" s="45">
        <v>27.4</v>
      </c>
      <c r="G32" s="45">
        <v>42.3</v>
      </c>
      <c r="H32" s="45">
        <v>38</v>
      </c>
      <c r="I32" s="45">
        <f t="shared" si="0"/>
        <v>80.3</v>
      </c>
      <c r="J32" s="45">
        <v>5128</v>
      </c>
      <c r="K32" s="45">
        <v>11971</v>
      </c>
      <c r="L32" s="45" t="s">
        <v>462</v>
      </c>
      <c r="M32" s="47" t="s">
        <v>131</v>
      </c>
      <c r="N32" s="48">
        <v>133</v>
      </c>
      <c r="O32" s="48">
        <v>533</v>
      </c>
      <c r="P32" s="48">
        <v>400</v>
      </c>
      <c r="Q32" s="48" t="s">
        <v>448</v>
      </c>
      <c r="R32" s="48">
        <v>0.85</v>
      </c>
      <c r="S32" s="48" t="s">
        <v>240</v>
      </c>
      <c r="T32" s="48"/>
      <c r="U32" s="49">
        <v>333</v>
      </c>
      <c r="V32" s="49">
        <v>100</v>
      </c>
      <c r="W32" s="49">
        <v>12</v>
      </c>
    </row>
    <row r="33" spans="1:23" x14ac:dyDescent="0.25">
      <c r="A33" s="45">
        <v>2</v>
      </c>
      <c r="B33" s="45">
        <v>0</v>
      </c>
      <c r="C33" s="45">
        <v>26</v>
      </c>
      <c r="D33" s="45">
        <v>82.1</v>
      </c>
      <c r="E33" s="45">
        <v>173</v>
      </c>
      <c r="F33" s="45">
        <v>27.4</v>
      </c>
      <c r="G33" s="45">
        <v>42.3</v>
      </c>
      <c r="H33" s="45">
        <v>38</v>
      </c>
      <c r="I33" s="45">
        <f t="shared" si="0"/>
        <v>80.3</v>
      </c>
      <c r="J33" s="45">
        <v>5128</v>
      </c>
      <c r="K33" s="45">
        <v>11971</v>
      </c>
      <c r="L33" s="45" t="s">
        <v>463</v>
      </c>
      <c r="M33" s="53" t="s">
        <v>7</v>
      </c>
      <c r="N33" s="50">
        <v>247</v>
      </c>
      <c r="O33" s="50">
        <v>343</v>
      </c>
      <c r="P33" s="50">
        <v>126</v>
      </c>
      <c r="Q33" s="50">
        <v>35</v>
      </c>
      <c r="R33" s="50">
        <v>0.37</v>
      </c>
      <c r="S33" s="50">
        <v>10</v>
      </c>
      <c r="T33" s="50">
        <v>1</v>
      </c>
      <c r="U33" s="51">
        <v>1933</v>
      </c>
      <c r="V33" s="51">
        <v>580</v>
      </c>
      <c r="W33" s="51">
        <v>72</v>
      </c>
    </row>
    <row r="34" spans="1:23" x14ac:dyDescent="0.25">
      <c r="A34" s="45">
        <v>2</v>
      </c>
      <c r="B34" s="45">
        <v>0</v>
      </c>
      <c r="C34" s="45">
        <v>26</v>
      </c>
      <c r="D34" s="45">
        <v>82.1</v>
      </c>
      <c r="E34" s="45">
        <v>173</v>
      </c>
      <c r="F34" s="45">
        <v>27.4</v>
      </c>
      <c r="G34" s="45">
        <v>42.3</v>
      </c>
      <c r="H34" s="45">
        <v>38</v>
      </c>
      <c r="I34" s="45">
        <f t="shared" si="0"/>
        <v>80.3</v>
      </c>
      <c r="J34" s="45">
        <v>5128</v>
      </c>
      <c r="K34" s="45">
        <v>11971</v>
      </c>
      <c r="L34" s="45" t="s">
        <v>463</v>
      </c>
      <c r="M34" s="47" t="s">
        <v>8</v>
      </c>
      <c r="N34" s="48">
        <v>645</v>
      </c>
      <c r="O34" s="48">
        <v>329</v>
      </c>
      <c r="P34" s="48">
        <v>211</v>
      </c>
      <c r="Q34" s="48">
        <v>52</v>
      </c>
      <c r="R34" s="48">
        <v>0.64</v>
      </c>
      <c r="S34" s="48">
        <v>27</v>
      </c>
      <c r="T34" s="48">
        <v>3</v>
      </c>
      <c r="U34" s="49">
        <v>2724</v>
      </c>
      <c r="V34" s="49">
        <v>817</v>
      </c>
      <c r="W34" s="49">
        <v>101</v>
      </c>
    </row>
    <row r="35" spans="1:23" x14ac:dyDescent="0.25">
      <c r="A35" s="45">
        <v>2</v>
      </c>
      <c r="B35" s="45">
        <v>0</v>
      </c>
      <c r="C35" s="45">
        <v>26</v>
      </c>
      <c r="D35" s="45">
        <v>82.1</v>
      </c>
      <c r="E35" s="45">
        <v>173</v>
      </c>
      <c r="F35" s="45">
        <v>27.4</v>
      </c>
      <c r="G35" s="45">
        <v>42.3</v>
      </c>
      <c r="H35" s="45">
        <v>38</v>
      </c>
      <c r="I35" s="45">
        <f t="shared" si="0"/>
        <v>80.3</v>
      </c>
      <c r="J35" s="45">
        <v>5128</v>
      </c>
      <c r="K35" s="45">
        <v>11971</v>
      </c>
      <c r="L35" s="45" t="s">
        <v>463</v>
      </c>
      <c r="M35" s="53" t="s">
        <v>9</v>
      </c>
      <c r="N35" s="50">
        <v>503</v>
      </c>
      <c r="O35" s="50">
        <v>326</v>
      </c>
      <c r="P35" s="50">
        <v>103</v>
      </c>
      <c r="Q35" s="50">
        <v>22</v>
      </c>
      <c r="R35" s="50">
        <v>0.32</v>
      </c>
      <c r="S35" s="50">
        <v>21</v>
      </c>
      <c r="T35" s="50">
        <v>4</v>
      </c>
      <c r="U35" s="51">
        <v>4533</v>
      </c>
      <c r="V35" s="51">
        <v>1360</v>
      </c>
      <c r="W35" s="51">
        <v>169</v>
      </c>
    </row>
    <row r="36" spans="1:23" x14ac:dyDescent="0.25">
      <c r="A36" s="45">
        <v>2</v>
      </c>
      <c r="B36" s="45">
        <v>0</v>
      </c>
      <c r="C36" s="45">
        <v>26</v>
      </c>
      <c r="D36" s="45">
        <v>82.1</v>
      </c>
      <c r="E36" s="45">
        <v>173</v>
      </c>
      <c r="F36" s="45">
        <v>27.4</v>
      </c>
      <c r="G36" s="45">
        <v>42.3</v>
      </c>
      <c r="H36" s="45">
        <v>38</v>
      </c>
      <c r="I36" s="45">
        <f t="shared" si="0"/>
        <v>80.3</v>
      </c>
      <c r="J36" s="45">
        <v>5128</v>
      </c>
      <c r="K36" s="45">
        <v>11971</v>
      </c>
      <c r="L36" s="45" t="s">
        <v>463</v>
      </c>
      <c r="M36" s="47" t="s">
        <v>10</v>
      </c>
      <c r="N36" s="48">
        <v>634</v>
      </c>
      <c r="O36" s="48">
        <v>356</v>
      </c>
      <c r="P36" s="48">
        <v>128</v>
      </c>
      <c r="Q36" s="48">
        <v>20</v>
      </c>
      <c r="R36" s="48">
        <v>0.36</v>
      </c>
      <c r="S36" s="48">
        <v>21</v>
      </c>
      <c r="T36" s="48">
        <v>2</v>
      </c>
      <c r="U36" s="49">
        <v>4624</v>
      </c>
      <c r="V36" s="49">
        <v>1387</v>
      </c>
      <c r="W36" s="49">
        <v>172</v>
      </c>
    </row>
    <row r="37" spans="1:23" x14ac:dyDescent="0.25">
      <c r="A37" s="45">
        <v>2</v>
      </c>
      <c r="B37" s="45">
        <v>0</v>
      </c>
      <c r="C37" s="45">
        <v>26</v>
      </c>
      <c r="D37" s="45">
        <v>82.1</v>
      </c>
      <c r="E37" s="45">
        <v>173</v>
      </c>
      <c r="F37" s="45">
        <v>27.4</v>
      </c>
      <c r="G37" s="45">
        <v>42.3</v>
      </c>
      <c r="H37" s="45">
        <v>38</v>
      </c>
      <c r="I37" s="45">
        <f t="shared" si="0"/>
        <v>80.3</v>
      </c>
      <c r="J37" s="45">
        <v>5128</v>
      </c>
      <c r="K37" s="45">
        <v>11971</v>
      </c>
      <c r="L37" s="45" t="s">
        <v>464</v>
      </c>
      <c r="M37" s="53" t="s">
        <v>14</v>
      </c>
      <c r="N37" s="50">
        <v>149</v>
      </c>
      <c r="O37" s="50">
        <v>373</v>
      </c>
      <c r="P37" s="50">
        <v>134</v>
      </c>
      <c r="Q37" s="50">
        <v>30</v>
      </c>
      <c r="R37" s="50">
        <v>0.36</v>
      </c>
      <c r="S37" s="50">
        <v>12</v>
      </c>
      <c r="T37" s="50">
        <v>4</v>
      </c>
      <c r="U37" s="51">
        <v>1090</v>
      </c>
      <c r="V37" s="51">
        <v>327</v>
      </c>
      <c r="W37" s="51">
        <v>41</v>
      </c>
    </row>
    <row r="38" spans="1:23" x14ac:dyDescent="0.25">
      <c r="A38" s="45">
        <v>2</v>
      </c>
      <c r="B38" s="45">
        <v>0</v>
      </c>
      <c r="C38" s="45">
        <v>26</v>
      </c>
      <c r="D38" s="45">
        <v>82.1</v>
      </c>
      <c r="E38" s="45">
        <v>173</v>
      </c>
      <c r="F38" s="45">
        <v>27.4</v>
      </c>
      <c r="G38" s="45">
        <v>42.3</v>
      </c>
      <c r="H38" s="45">
        <v>38</v>
      </c>
      <c r="I38" s="45">
        <f t="shared" si="0"/>
        <v>80.3</v>
      </c>
      <c r="J38" s="45">
        <v>5128</v>
      </c>
      <c r="K38" s="45">
        <v>11971</v>
      </c>
      <c r="L38" s="45" t="s">
        <v>464</v>
      </c>
      <c r="M38" s="47" t="s">
        <v>241</v>
      </c>
      <c r="N38" s="48">
        <v>93</v>
      </c>
      <c r="O38" s="48">
        <v>351</v>
      </c>
      <c r="P38" s="48">
        <v>103</v>
      </c>
      <c r="Q38" s="48">
        <v>32</v>
      </c>
      <c r="R38" s="48">
        <v>0.28999999999999998</v>
      </c>
      <c r="S38" s="48">
        <v>12</v>
      </c>
      <c r="T38" s="48">
        <v>2</v>
      </c>
      <c r="U38" s="49">
        <v>880</v>
      </c>
      <c r="V38" s="49">
        <v>264</v>
      </c>
      <c r="W38" s="49">
        <v>33</v>
      </c>
    </row>
    <row r="39" spans="1:23" x14ac:dyDescent="0.25">
      <c r="A39" s="45">
        <v>2</v>
      </c>
      <c r="B39" s="45">
        <v>0</v>
      </c>
      <c r="C39" s="45">
        <v>26</v>
      </c>
      <c r="D39" s="45">
        <v>82.1</v>
      </c>
      <c r="E39" s="45">
        <v>173</v>
      </c>
      <c r="F39" s="45">
        <v>27.4</v>
      </c>
      <c r="G39" s="45">
        <v>42.3</v>
      </c>
      <c r="H39" s="45">
        <v>38</v>
      </c>
      <c r="I39" s="45">
        <f t="shared" si="0"/>
        <v>80.3</v>
      </c>
      <c r="J39" s="45">
        <v>5128</v>
      </c>
      <c r="K39" s="45">
        <v>11971</v>
      </c>
      <c r="L39" s="45" t="s">
        <v>464</v>
      </c>
      <c r="M39" s="53" t="s">
        <v>242</v>
      </c>
      <c r="N39" s="50">
        <v>32</v>
      </c>
      <c r="O39" s="50">
        <v>186</v>
      </c>
      <c r="P39" s="50">
        <v>81</v>
      </c>
      <c r="Q39" s="50">
        <v>30</v>
      </c>
      <c r="R39" s="50">
        <v>0.43</v>
      </c>
      <c r="S39" s="50">
        <v>10</v>
      </c>
      <c r="T39" s="50">
        <v>3</v>
      </c>
      <c r="U39" s="51">
        <v>395</v>
      </c>
      <c r="V39" s="51">
        <v>119</v>
      </c>
      <c r="W39" s="51">
        <v>15</v>
      </c>
    </row>
    <row r="40" spans="1:23" x14ac:dyDescent="0.25">
      <c r="A40" s="45">
        <v>2</v>
      </c>
      <c r="B40" s="45">
        <v>0</v>
      </c>
      <c r="C40" s="45">
        <v>26</v>
      </c>
      <c r="D40" s="45">
        <v>82.1</v>
      </c>
      <c r="E40" s="45">
        <v>173</v>
      </c>
      <c r="F40" s="45">
        <v>27.4</v>
      </c>
      <c r="G40" s="45">
        <v>42.3</v>
      </c>
      <c r="H40" s="45">
        <v>38</v>
      </c>
      <c r="I40" s="45">
        <f t="shared" si="0"/>
        <v>80.3</v>
      </c>
      <c r="J40" s="45">
        <v>5128</v>
      </c>
      <c r="K40" s="45">
        <v>11971</v>
      </c>
      <c r="L40" s="45" t="s">
        <v>465</v>
      </c>
      <c r="M40" s="47" t="s">
        <v>243</v>
      </c>
      <c r="N40" s="48">
        <v>237</v>
      </c>
      <c r="O40" s="48">
        <v>257</v>
      </c>
      <c r="P40" s="48">
        <v>88</v>
      </c>
      <c r="Q40" s="48">
        <v>26</v>
      </c>
      <c r="R40" s="48">
        <v>0.38</v>
      </c>
      <c r="S40" s="48">
        <v>20</v>
      </c>
      <c r="T40" s="48">
        <v>4</v>
      </c>
      <c r="U40" s="49">
        <v>2517</v>
      </c>
      <c r="V40" s="49">
        <v>755</v>
      </c>
      <c r="W40" s="49">
        <v>94</v>
      </c>
    </row>
    <row r="41" spans="1:23" x14ac:dyDescent="0.25">
      <c r="A41" s="45">
        <v>2</v>
      </c>
      <c r="B41" s="45">
        <v>0</v>
      </c>
      <c r="C41" s="45">
        <v>26</v>
      </c>
      <c r="D41" s="45">
        <v>82.1</v>
      </c>
      <c r="E41" s="45">
        <v>173</v>
      </c>
      <c r="F41" s="45">
        <v>27.4</v>
      </c>
      <c r="G41" s="45">
        <v>42.3</v>
      </c>
      <c r="H41" s="45">
        <v>38</v>
      </c>
      <c r="I41" s="45">
        <f t="shared" si="0"/>
        <v>80.3</v>
      </c>
      <c r="J41" s="45">
        <v>5128</v>
      </c>
      <c r="K41" s="45">
        <v>11971</v>
      </c>
      <c r="L41" s="45" t="s">
        <v>465</v>
      </c>
      <c r="M41" s="53" t="s">
        <v>11</v>
      </c>
      <c r="N41" s="50">
        <v>166</v>
      </c>
      <c r="O41" s="50">
        <v>242</v>
      </c>
      <c r="P41" s="50">
        <v>74</v>
      </c>
      <c r="Q41" s="50">
        <v>44</v>
      </c>
      <c r="R41" s="50">
        <v>0.33</v>
      </c>
      <c r="S41" s="50">
        <v>16</v>
      </c>
      <c r="T41" s="50">
        <v>4</v>
      </c>
      <c r="U41" s="51">
        <v>2158</v>
      </c>
      <c r="V41" s="51">
        <v>647</v>
      </c>
      <c r="W41" s="51">
        <v>80</v>
      </c>
    </row>
    <row r="42" spans="1:23" ht="15.75" thickBot="1" x14ac:dyDescent="0.3">
      <c r="A42" s="45">
        <v>2</v>
      </c>
      <c r="B42" s="45">
        <v>0</v>
      </c>
      <c r="C42" s="45">
        <v>26</v>
      </c>
      <c r="D42" s="45">
        <v>82.1</v>
      </c>
      <c r="E42" s="45">
        <v>173</v>
      </c>
      <c r="F42" s="45">
        <v>27.4</v>
      </c>
      <c r="G42" s="45">
        <v>42.3</v>
      </c>
      <c r="H42" s="45">
        <v>38</v>
      </c>
      <c r="I42" s="45">
        <f t="shared" si="0"/>
        <v>80.3</v>
      </c>
      <c r="J42" s="45">
        <v>5128</v>
      </c>
      <c r="K42" s="45">
        <v>11971</v>
      </c>
      <c r="L42" s="45" t="s">
        <v>465</v>
      </c>
      <c r="M42" s="47" t="s">
        <v>12</v>
      </c>
      <c r="N42" s="48">
        <v>570</v>
      </c>
      <c r="O42" s="48">
        <v>388</v>
      </c>
      <c r="P42" s="48">
        <v>182</v>
      </c>
      <c r="Q42" s="48">
        <v>19</v>
      </c>
      <c r="R42" s="48">
        <v>0.47</v>
      </c>
      <c r="S42" s="48">
        <v>10</v>
      </c>
      <c r="T42" s="48">
        <v>2</v>
      </c>
      <c r="U42" s="49">
        <v>3092</v>
      </c>
      <c r="V42" s="49">
        <v>927</v>
      </c>
      <c r="W42" s="49">
        <v>115</v>
      </c>
    </row>
    <row r="43" spans="1:23" x14ac:dyDescent="0.25">
      <c r="A43" s="45">
        <v>3</v>
      </c>
      <c r="B43" s="45">
        <v>0</v>
      </c>
      <c r="C43" s="45">
        <v>26</v>
      </c>
      <c r="D43" s="45">
        <v>82.1</v>
      </c>
      <c r="E43" s="45">
        <v>173</v>
      </c>
      <c r="F43" s="45">
        <v>27.4</v>
      </c>
      <c r="G43" s="45">
        <v>42.3</v>
      </c>
      <c r="H43" s="45">
        <v>38</v>
      </c>
      <c r="I43" s="45">
        <f t="shared" ref="I43:I46" si="1">G43+H43</f>
        <v>80.3</v>
      </c>
      <c r="J43" s="45">
        <v>5128</v>
      </c>
      <c r="K43" s="45">
        <v>11971</v>
      </c>
      <c r="L43" s="45" t="s">
        <v>103</v>
      </c>
      <c r="M43" s="40" t="s">
        <v>234</v>
      </c>
      <c r="N43" s="41">
        <v>533</v>
      </c>
      <c r="O43" s="41">
        <v>321</v>
      </c>
      <c r="P43" s="41">
        <v>271</v>
      </c>
      <c r="Q43" s="60">
        <v>41</v>
      </c>
      <c r="R43" s="41">
        <v>0.84</v>
      </c>
      <c r="S43" s="41">
        <v>12</v>
      </c>
      <c r="T43" s="60">
        <v>1</v>
      </c>
      <c r="U43" s="41">
        <v>1926</v>
      </c>
      <c r="V43" s="41">
        <v>578</v>
      </c>
      <c r="W43" s="41">
        <v>73</v>
      </c>
    </row>
    <row r="44" spans="1:23" x14ac:dyDescent="0.25">
      <c r="A44" s="45">
        <v>3</v>
      </c>
      <c r="B44" s="45">
        <v>0</v>
      </c>
      <c r="C44" s="45">
        <v>26</v>
      </c>
      <c r="D44" s="45">
        <v>82.1</v>
      </c>
      <c r="E44" s="45">
        <v>173</v>
      </c>
      <c r="F44" s="45">
        <v>27.4</v>
      </c>
      <c r="G44" s="45">
        <v>42.3</v>
      </c>
      <c r="H44" s="45">
        <v>38</v>
      </c>
      <c r="I44" s="45">
        <f t="shared" si="1"/>
        <v>80.3</v>
      </c>
      <c r="J44" s="45">
        <v>5128</v>
      </c>
      <c r="K44" s="45">
        <v>11971</v>
      </c>
      <c r="L44" s="45" t="s">
        <v>103</v>
      </c>
      <c r="M44" s="35" t="s">
        <v>235</v>
      </c>
      <c r="N44" s="36">
        <v>206</v>
      </c>
      <c r="O44" s="36">
        <v>262</v>
      </c>
      <c r="P44" s="36">
        <v>105</v>
      </c>
      <c r="Q44" s="48">
        <v>19</v>
      </c>
      <c r="R44" s="36">
        <v>0.4</v>
      </c>
      <c r="S44" s="36">
        <v>14</v>
      </c>
      <c r="T44" s="36">
        <v>2</v>
      </c>
      <c r="U44" s="36">
        <v>1907</v>
      </c>
      <c r="V44" s="36">
        <v>572</v>
      </c>
      <c r="W44" s="36">
        <v>72</v>
      </c>
    </row>
    <row r="45" spans="1:23" x14ac:dyDescent="0.25">
      <c r="A45" s="45">
        <v>3</v>
      </c>
      <c r="B45" s="45">
        <v>0</v>
      </c>
      <c r="C45" s="45">
        <v>26</v>
      </c>
      <c r="D45" s="45">
        <v>82.1</v>
      </c>
      <c r="E45" s="45">
        <v>173</v>
      </c>
      <c r="F45" s="45">
        <v>27.4</v>
      </c>
      <c r="G45" s="45">
        <v>42.3</v>
      </c>
      <c r="H45" s="45">
        <v>38</v>
      </c>
      <c r="I45" s="45">
        <f t="shared" si="1"/>
        <v>80.3</v>
      </c>
      <c r="J45" s="45">
        <v>5128</v>
      </c>
      <c r="K45" s="45">
        <v>11971</v>
      </c>
      <c r="L45" s="45" t="s">
        <v>103</v>
      </c>
      <c r="M45" s="32" t="s">
        <v>236</v>
      </c>
      <c r="N45" s="33">
        <v>86</v>
      </c>
      <c r="O45" s="33">
        <v>157</v>
      </c>
      <c r="P45" s="33">
        <v>73</v>
      </c>
      <c r="Q45" s="60">
        <v>27</v>
      </c>
      <c r="R45" s="33">
        <v>0.47</v>
      </c>
      <c r="S45" s="33">
        <v>9</v>
      </c>
      <c r="T45" s="33">
        <v>2</v>
      </c>
      <c r="U45" s="33">
        <v>1167</v>
      </c>
      <c r="V45" s="33">
        <v>350</v>
      </c>
      <c r="W45" s="33">
        <v>44</v>
      </c>
    </row>
    <row r="46" spans="1:23" x14ac:dyDescent="0.25">
      <c r="A46" s="45">
        <v>3</v>
      </c>
      <c r="B46" s="45">
        <v>0</v>
      </c>
      <c r="C46" s="45">
        <v>26</v>
      </c>
      <c r="D46" s="45">
        <v>82.1</v>
      </c>
      <c r="E46" s="45">
        <v>173</v>
      </c>
      <c r="F46" s="45">
        <v>27.4</v>
      </c>
      <c r="G46" s="45">
        <v>42.3</v>
      </c>
      <c r="H46" s="45">
        <v>38</v>
      </c>
      <c r="I46" s="45">
        <f t="shared" si="1"/>
        <v>80.3</v>
      </c>
      <c r="J46" s="45">
        <v>5128</v>
      </c>
      <c r="K46" s="45">
        <v>11971</v>
      </c>
      <c r="L46" s="45" t="s">
        <v>103</v>
      </c>
      <c r="M46" s="35" t="s">
        <v>13</v>
      </c>
      <c r="N46" s="36">
        <v>100</v>
      </c>
      <c r="O46" s="36">
        <v>334</v>
      </c>
      <c r="P46" s="36">
        <v>212</v>
      </c>
      <c r="Q46" s="48">
        <v>53</v>
      </c>
      <c r="R46" s="36">
        <v>0.63</v>
      </c>
      <c r="S46" s="36" t="s">
        <v>240</v>
      </c>
      <c r="U46" s="36">
        <v>470</v>
      </c>
      <c r="V46" s="36">
        <v>141</v>
      </c>
      <c r="W46" s="36">
        <v>18</v>
      </c>
    </row>
    <row r="47" spans="1:23" x14ac:dyDescent="0.25">
      <c r="A47" s="45">
        <v>3</v>
      </c>
      <c r="B47" s="45">
        <v>0</v>
      </c>
      <c r="C47" s="45">
        <v>29</v>
      </c>
      <c r="D47" s="45">
        <v>81.099999999999994</v>
      </c>
      <c r="E47" s="45">
        <v>182</v>
      </c>
      <c r="F47" s="45">
        <v>24.1</v>
      </c>
      <c r="G47" s="45">
        <v>45.3</v>
      </c>
      <c r="H47" s="45">
        <v>39.4</v>
      </c>
      <c r="I47" s="45">
        <f t="shared" si="0"/>
        <v>84.699999999999989</v>
      </c>
      <c r="J47" s="45">
        <v>5040</v>
      </c>
      <c r="K47" s="45">
        <v>7066</v>
      </c>
      <c r="L47" s="45" t="s">
        <v>462</v>
      </c>
      <c r="M47" s="46" t="s">
        <v>15</v>
      </c>
      <c r="N47" s="33">
        <v>258</v>
      </c>
      <c r="O47" s="50">
        <v>296</v>
      </c>
      <c r="P47" s="50">
        <v>187</v>
      </c>
      <c r="Q47" s="60">
        <v>62</v>
      </c>
      <c r="R47" s="50">
        <v>0.63</v>
      </c>
      <c r="S47" s="50">
        <v>13</v>
      </c>
      <c r="T47" s="60">
        <v>1</v>
      </c>
      <c r="U47" s="50">
        <v>1343</v>
      </c>
      <c r="V47" s="50">
        <v>403</v>
      </c>
      <c r="W47" s="50">
        <v>51</v>
      </c>
    </row>
    <row r="48" spans="1:23" x14ac:dyDescent="0.25">
      <c r="A48" s="45">
        <v>3</v>
      </c>
      <c r="B48" s="45">
        <v>0</v>
      </c>
      <c r="C48" s="45">
        <v>29</v>
      </c>
      <c r="D48" s="45">
        <v>81.099999999999994</v>
      </c>
      <c r="E48" s="45">
        <v>182</v>
      </c>
      <c r="F48" s="45">
        <v>24.1</v>
      </c>
      <c r="G48" s="45">
        <v>45.3</v>
      </c>
      <c r="H48" s="45">
        <v>39.4</v>
      </c>
      <c r="I48" s="45">
        <f t="shared" si="0"/>
        <v>84.699999999999989</v>
      </c>
      <c r="J48" s="45">
        <v>5040</v>
      </c>
      <c r="K48" s="45">
        <v>7066</v>
      </c>
      <c r="L48" s="45" t="s">
        <v>462</v>
      </c>
      <c r="M48" s="52" t="s">
        <v>16</v>
      </c>
      <c r="N48" s="48">
        <v>258</v>
      </c>
      <c r="O48" s="48">
        <v>324</v>
      </c>
      <c r="P48" s="48">
        <v>158</v>
      </c>
      <c r="Q48" s="48">
        <v>51</v>
      </c>
      <c r="R48" s="48">
        <v>0.49</v>
      </c>
      <c r="S48" s="48">
        <v>7</v>
      </c>
      <c r="T48" s="48">
        <v>2</v>
      </c>
      <c r="U48" s="48">
        <v>1624</v>
      </c>
      <c r="V48" s="48">
        <v>487</v>
      </c>
      <c r="W48" s="48">
        <v>61</v>
      </c>
    </row>
    <row r="49" spans="1:23" x14ac:dyDescent="0.25">
      <c r="A49" s="45">
        <v>3</v>
      </c>
      <c r="B49" s="45">
        <v>0</v>
      </c>
      <c r="C49" s="45">
        <v>29</v>
      </c>
      <c r="D49" s="45">
        <v>81.099999999999994</v>
      </c>
      <c r="E49" s="45">
        <v>182</v>
      </c>
      <c r="F49" s="45">
        <v>24.1</v>
      </c>
      <c r="G49" s="45">
        <v>45.3</v>
      </c>
      <c r="H49" s="45">
        <v>39.4</v>
      </c>
      <c r="I49" s="45">
        <f t="shared" si="0"/>
        <v>84.699999999999989</v>
      </c>
      <c r="J49" s="45">
        <v>5040</v>
      </c>
      <c r="K49" s="45">
        <v>7066</v>
      </c>
      <c r="L49" s="45" t="s">
        <v>462</v>
      </c>
      <c r="M49" s="46" t="s">
        <v>237</v>
      </c>
      <c r="N49" s="50">
        <v>241</v>
      </c>
      <c r="O49" s="50">
        <v>269</v>
      </c>
      <c r="P49" s="50">
        <v>213</v>
      </c>
      <c r="Q49" s="50">
        <v>23</v>
      </c>
      <c r="R49" s="50">
        <v>0.79</v>
      </c>
      <c r="S49" s="50">
        <v>8</v>
      </c>
      <c r="T49" s="50">
        <v>3</v>
      </c>
      <c r="U49" s="50">
        <v>1121</v>
      </c>
      <c r="V49" s="50">
        <v>336</v>
      </c>
      <c r="W49" s="50">
        <v>42</v>
      </c>
    </row>
    <row r="50" spans="1:23" x14ac:dyDescent="0.25">
      <c r="A50" s="45">
        <v>3</v>
      </c>
      <c r="B50" s="45">
        <v>0</v>
      </c>
      <c r="C50" s="45">
        <v>29</v>
      </c>
      <c r="D50" s="45">
        <v>81.099999999999994</v>
      </c>
      <c r="E50" s="45">
        <v>182</v>
      </c>
      <c r="F50" s="45">
        <v>24.1</v>
      </c>
      <c r="G50" s="45">
        <v>45.3</v>
      </c>
      <c r="H50" s="45">
        <v>39.4</v>
      </c>
      <c r="I50" s="45">
        <f t="shared" si="0"/>
        <v>84.699999999999989</v>
      </c>
      <c r="J50" s="45">
        <v>5040</v>
      </c>
      <c r="K50" s="45">
        <v>7066</v>
      </c>
      <c r="L50" s="45" t="s">
        <v>462</v>
      </c>
      <c r="M50" s="52" t="s">
        <v>238</v>
      </c>
      <c r="N50" s="48">
        <v>109</v>
      </c>
      <c r="O50" s="48">
        <v>285</v>
      </c>
      <c r="P50" s="48">
        <v>158</v>
      </c>
      <c r="Q50" s="48">
        <v>46</v>
      </c>
      <c r="R50" s="48">
        <v>0.38</v>
      </c>
      <c r="S50" s="48">
        <v>10</v>
      </c>
      <c r="T50" s="48">
        <v>3</v>
      </c>
      <c r="U50" s="48">
        <v>996</v>
      </c>
      <c r="V50" s="48">
        <v>299</v>
      </c>
      <c r="W50" s="48">
        <v>38</v>
      </c>
    </row>
    <row r="51" spans="1:23" x14ac:dyDescent="0.25">
      <c r="A51" s="45">
        <v>3</v>
      </c>
      <c r="B51" s="45">
        <v>0</v>
      </c>
      <c r="C51" s="45">
        <v>29</v>
      </c>
      <c r="D51" s="45">
        <v>81.099999999999994</v>
      </c>
      <c r="E51" s="45">
        <v>182</v>
      </c>
      <c r="F51" s="45">
        <v>24.1</v>
      </c>
      <c r="G51" s="45">
        <v>45.3</v>
      </c>
      <c r="H51" s="45">
        <v>39.4</v>
      </c>
      <c r="I51" s="45">
        <f t="shared" si="0"/>
        <v>84.699999999999989</v>
      </c>
      <c r="J51" s="45">
        <v>5040</v>
      </c>
      <c r="K51" s="45">
        <v>7066</v>
      </c>
      <c r="L51" s="45" t="s">
        <v>462</v>
      </c>
      <c r="M51" s="46" t="s">
        <v>239</v>
      </c>
      <c r="N51" s="50">
        <v>19</v>
      </c>
      <c r="O51" s="50">
        <v>124</v>
      </c>
      <c r="P51" s="50">
        <v>95</v>
      </c>
      <c r="Q51" s="50">
        <v>10</v>
      </c>
      <c r="R51" s="50">
        <v>0.77</v>
      </c>
      <c r="S51" s="50">
        <v>6</v>
      </c>
      <c r="T51" s="50">
        <v>2</v>
      </c>
      <c r="U51" s="50">
        <v>198</v>
      </c>
      <c r="V51" s="50">
        <v>59</v>
      </c>
      <c r="W51" s="50">
        <v>7</v>
      </c>
    </row>
    <row r="52" spans="1:23" x14ac:dyDescent="0.25">
      <c r="A52" s="45">
        <v>3</v>
      </c>
      <c r="B52" s="45">
        <v>0</v>
      </c>
      <c r="C52" s="45">
        <v>29</v>
      </c>
      <c r="D52" s="45">
        <v>81.099999999999994</v>
      </c>
      <c r="E52" s="45">
        <v>182</v>
      </c>
      <c r="F52" s="45">
        <v>24.1</v>
      </c>
      <c r="G52" s="45">
        <v>45.3</v>
      </c>
      <c r="H52" s="45">
        <v>39.4</v>
      </c>
      <c r="I52" s="45">
        <f t="shared" si="0"/>
        <v>84.699999999999989</v>
      </c>
      <c r="J52" s="45">
        <v>5040</v>
      </c>
      <c r="K52" s="45">
        <v>7066</v>
      </c>
      <c r="L52" s="45" t="s">
        <v>462</v>
      </c>
      <c r="M52" s="52" t="s">
        <v>131</v>
      </c>
      <c r="N52" s="48">
        <v>150</v>
      </c>
      <c r="O52" s="48">
        <v>551</v>
      </c>
      <c r="P52" s="48">
        <v>434</v>
      </c>
      <c r="Q52" s="48" t="s">
        <v>448</v>
      </c>
      <c r="R52" s="48">
        <v>0.85</v>
      </c>
      <c r="S52" s="48" t="s">
        <v>240</v>
      </c>
      <c r="T52" s="48"/>
      <c r="U52" s="48">
        <v>346</v>
      </c>
      <c r="V52" s="48">
        <v>104</v>
      </c>
      <c r="W52" s="48">
        <v>13</v>
      </c>
    </row>
    <row r="53" spans="1:23" x14ac:dyDescent="0.25">
      <c r="A53" s="45">
        <v>3</v>
      </c>
      <c r="B53" s="45">
        <v>0</v>
      </c>
      <c r="C53" s="45">
        <v>29</v>
      </c>
      <c r="D53" s="45">
        <v>81.099999999999994</v>
      </c>
      <c r="E53" s="45">
        <v>182</v>
      </c>
      <c r="F53" s="45">
        <v>24.1</v>
      </c>
      <c r="G53" s="45">
        <v>45.3</v>
      </c>
      <c r="H53" s="45">
        <v>39.4</v>
      </c>
      <c r="I53" s="45">
        <f t="shared" si="0"/>
        <v>84.699999999999989</v>
      </c>
      <c r="J53" s="45">
        <v>5040</v>
      </c>
      <c r="K53" s="45">
        <v>7066</v>
      </c>
      <c r="L53" s="45" t="s">
        <v>463</v>
      </c>
      <c r="M53" s="46" t="s">
        <v>7</v>
      </c>
      <c r="N53" s="50">
        <v>319</v>
      </c>
      <c r="O53" s="50">
        <v>351</v>
      </c>
      <c r="P53" s="50">
        <v>121</v>
      </c>
      <c r="Q53" s="50">
        <v>25</v>
      </c>
      <c r="R53" s="50">
        <v>0.35</v>
      </c>
      <c r="S53" s="50">
        <v>8</v>
      </c>
      <c r="T53" s="50">
        <v>2</v>
      </c>
      <c r="U53" s="50">
        <v>2602</v>
      </c>
      <c r="V53" s="50">
        <v>781</v>
      </c>
      <c r="W53" s="50">
        <v>98</v>
      </c>
    </row>
    <row r="54" spans="1:23" x14ac:dyDescent="0.25">
      <c r="A54" s="45">
        <v>3</v>
      </c>
      <c r="B54" s="45">
        <v>0</v>
      </c>
      <c r="C54" s="45">
        <v>29</v>
      </c>
      <c r="D54" s="45">
        <v>81.099999999999994</v>
      </c>
      <c r="E54" s="45">
        <v>182</v>
      </c>
      <c r="F54" s="45">
        <v>24.1</v>
      </c>
      <c r="G54" s="45">
        <v>45.3</v>
      </c>
      <c r="H54" s="45">
        <v>39.4</v>
      </c>
      <c r="I54" s="45">
        <f t="shared" si="0"/>
        <v>84.699999999999989</v>
      </c>
      <c r="J54" s="45">
        <v>5040</v>
      </c>
      <c r="K54" s="45">
        <v>7066</v>
      </c>
      <c r="L54" s="45" t="s">
        <v>463</v>
      </c>
      <c r="M54" s="52" t="s">
        <v>8</v>
      </c>
      <c r="N54" s="48">
        <v>668</v>
      </c>
      <c r="O54" s="48">
        <v>315</v>
      </c>
      <c r="P54" s="48">
        <v>231</v>
      </c>
      <c r="Q54" s="48">
        <v>30</v>
      </c>
      <c r="R54" s="48">
        <v>0.67</v>
      </c>
      <c r="S54" s="48">
        <v>13</v>
      </c>
      <c r="T54" s="48">
        <v>1</v>
      </c>
      <c r="U54" s="48">
        <v>3058</v>
      </c>
      <c r="V54" s="48">
        <v>918</v>
      </c>
      <c r="W54" s="48">
        <v>115</v>
      </c>
    </row>
    <row r="55" spans="1:23" x14ac:dyDescent="0.25">
      <c r="A55" s="45">
        <v>3</v>
      </c>
      <c r="B55" s="45">
        <v>0</v>
      </c>
      <c r="C55" s="45">
        <v>29</v>
      </c>
      <c r="D55" s="45">
        <v>81.099999999999994</v>
      </c>
      <c r="E55" s="45">
        <v>182</v>
      </c>
      <c r="F55" s="45">
        <v>24.1</v>
      </c>
      <c r="G55" s="45">
        <v>45.3</v>
      </c>
      <c r="H55" s="45">
        <v>39.4</v>
      </c>
      <c r="I55" s="45">
        <f t="shared" si="0"/>
        <v>84.699999999999989</v>
      </c>
      <c r="J55" s="45">
        <v>5040</v>
      </c>
      <c r="K55" s="45">
        <v>7066</v>
      </c>
      <c r="L55" s="45" t="s">
        <v>463</v>
      </c>
      <c r="M55" s="46" t="s">
        <v>9</v>
      </c>
      <c r="N55" s="50">
        <v>411</v>
      </c>
      <c r="O55" s="50">
        <v>238</v>
      </c>
      <c r="P55" s="50">
        <v>177</v>
      </c>
      <c r="Q55" s="50">
        <v>43</v>
      </c>
      <c r="R55" s="50">
        <v>0.74</v>
      </c>
      <c r="S55" s="50">
        <v>13</v>
      </c>
      <c r="T55" s="50">
        <v>5</v>
      </c>
      <c r="U55" s="50">
        <v>2265</v>
      </c>
      <c r="V55" s="50">
        <v>680</v>
      </c>
      <c r="W55" s="50">
        <v>85</v>
      </c>
    </row>
    <row r="56" spans="1:23" x14ac:dyDescent="0.25">
      <c r="A56" s="45">
        <v>3</v>
      </c>
      <c r="B56" s="45">
        <v>0</v>
      </c>
      <c r="C56" s="45">
        <v>29</v>
      </c>
      <c r="D56" s="45">
        <v>81.099999999999994</v>
      </c>
      <c r="E56" s="45">
        <v>182</v>
      </c>
      <c r="F56" s="45">
        <v>24.1</v>
      </c>
      <c r="G56" s="45">
        <v>45.3</v>
      </c>
      <c r="H56" s="45">
        <v>39.4</v>
      </c>
      <c r="I56" s="45">
        <f t="shared" si="0"/>
        <v>84.699999999999989</v>
      </c>
      <c r="J56" s="45">
        <v>5040</v>
      </c>
      <c r="K56" s="45">
        <v>7066</v>
      </c>
      <c r="L56" s="45" t="s">
        <v>463</v>
      </c>
      <c r="M56" s="52" t="s">
        <v>10</v>
      </c>
      <c r="N56" s="48">
        <v>597</v>
      </c>
      <c r="O56" s="48">
        <v>332</v>
      </c>
      <c r="P56" s="48">
        <v>144</v>
      </c>
      <c r="Q56" s="48">
        <v>33</v>
      </c>
      <c r="R56" s="48">
        <v>0.43</v>
      </c>
      <c r="S56" s="48">
        <v>10</v>
      </c>
      <c r="T56" s="48">
        <v>1</v>
      </c>
      <c r="U56" s="48">
        <v>4084</v>
      </c>
      <c r="V56" s="48">
        <v>1225</v>
      </c>
      <c r="W56" s="48">
        <v>154</v>
      </c>
    </row>
    <row r="57" spans="1:23" x14ac:dyDescent="0.25">
      <c r="A57" s="45">
        <v>3</v>
      </c>
      <c r="B57" s="45">
        <v>0</v>
      </c>
      <c r="C57" s="45">
        <v>29</v>
      </c>
      <c r="D57" s="45">
        <v>81.099999999999994</v>
      </c>
      <c r="E57" s="45">
        <v>182</v>
      </c>
      <c r="F57" s="45">
        <v>24.1</v>
      </c>
      <c r="G57" s="45">
        <v>45.3</v>
      </c>
      <c r="H57" s="45">
        <v>39.4</v>
      </c>
      <c r="I57" s="45">
        <f t="shared" si="0"/>
        <v>84.699999999999989</v>
      </c>
      <c r="J57" s="45">
        <v>5040</v>
      </c>
      <c r="K57" s="45">
        <v>7066</v>
      </c>
      <c r="L57" s="45" t="s">
        <v>464</v>
      </c>
      <c r="M57" s="46" t="s">
        <v>14</v>
      </c>
      <c r="N57" s="50">
        <v>153</v>
      </c>
      <c r="O57" s="50">
        <v>312</v>
      </c>
      <c r="P57" s="50">
        <v>167</v>
      </c>
      <c r="Q57" s="50">
        <v>22</v>
      </c>
      <c r="R57" s="50">
        <v>0.54</v>
      </c>
      <c r="S57" s="50">
        <v>7</v>
      </c>
      <c r="T57" s="50">
        <v>1</v>
      </c>
      <c r="U57" s="50">
        <v>913</v>
      </c>
      <c r="V57" s="50">
        <v>274</v>
      </c>
      <c r="W57" s="50">
        <v>34</v>
      </c>
    </row>
    <row r="58" spans="1:23" x14ac:dyDescent="0.25">
      <c r="A58" s="45">
        <v>3</v>
      </c>
      <c r="B58" s="45">
        <v>0</v>
      </c>
      <c r="C58" s="45">
        <v>29</v>
      </c>
      <c r="D58" s="45">
        <v>81.099999999999994</v>
      </c>
      <c r="E58" s="45">
        <v>182</v>
      </c>
      <c r="F58" s="45">
        <v>24.1</v>
      </c>
      <c r="G58" s="45">
        <v>45.3</v>
      </c>
      <c r="H58" s="45">
        <v>39.4</v>
      </c>
      <c r="I58" s="45">
        <f t="shared" si="0"/>
        <v>84.699999999999989</v>
      </c>
      <c r="J58" s="45">
        <v>5040</v>
      </c>
      <c r="K58" s="45">
        <v>7066</v>
      </c>
      <c r="L58" s="45" t="s">
        <v>464</v>
      </c>
      <c r="M58" s="52" t="s">
        <v>241</v>
      </c>
      <c r="N58" s="48">
        <v>72</v>
      </c>
      <c r="O58" s="48">
        <v>323</v>
      </c>
      <c r="P58" s="48">
        <v>127</v>
      </c>
      <c r="Q58" s="48">
        <v>56</v>
      </c>
      <c r="R58" s="48">
        <v>0.39</v>
      </c>
      <c r="S58" s="48">
        <v>8</v>
      </c>
      <c r="T58" s="48">
        <v>1</v>
      </c>
      <c r="U58" s="48">
        <v>559</v>
      </c>
      <c r="V58" s="48">
        <v>168</v>
      </c>
      <c r="W58" s="48">
        <v>21</v>
      </c>
    </row>
    <row r="59" spans="1:23" x14ac:dyDescent="0.25">
      <c r="A59" s="45">
        <v>3</v>
      </c>
      <c r="B59" s="45">
        <v>0</v>
      </c>
      <c r="C59" s="45">
        <v>29</v>
      </c>
      <c r="D59" s="45">
        <v>81.099999999999994</v>
      </c>
      <c r="E59" s="45">
        <v>182</v>
      </c>
      <c r="F59" s="45">
        <v>24.1</v>
      </c>
      <c r="G59" s="45">
        <v>45.3</v>
      </c>
      <c r="H59" s="45">
        <v>39.4</v>
      </c>
      <c r="I59" s="45">
        <f t="shared" si="0"/>
        <v>84.699999999999989</v>
      </c>
      <c r="J59" s="45">
        <v>5040</v>
      </c>
      <c r="K59" s="45">
        <v>7066</v>
      </c>
      <c r="L59" s="45" t="s">
        <v>464</v>
      </c>
      <c r="M59" s="46" t="s">
        <v>242</v>
      </c>
      <c r="N59" s="50">
        <v>25</v>
      </c>
      <c r="O59" s="50">
        <v>347</v>
      </c>
      <c r="P59" s="50">
        <v>132</v>
      </c>
      <c r="Q59" s="50">
        <v>56</v>
      </c>
      <c r="R59" s="50">
        <v>0.38</v>
      </c>
      <c r="S59" s="50">
        <v>8</v>
      </c>
      <c r="T59" s="50">
        <v>2</v>
      </c>
      <c r="U59" s="50">
        <v>189</v>
      </c>
      <c r="V59" s="50">
        <v>57</v>
      </c>
      <c r="W59" s="50">
        <v>7</v>
      </c>
    </row>
    <row r="60" spans="1:23" x14ac:dyDescent="0.25">
      <c r="A60" s="45">
        <v>3</v>
      </c>
      <c r="B60" s="45">
        <v>0</v>
      </c>
      <c r="C60" s="45">
        <v>29</v>
      </c>
      <c r="D60" s="45">
        <v>81.099999999999994</v>
      </c>
      <c r="E60" s="45">
        <v>182</v>
      </c>
      <c r="F60" s="45">
        <v>24.1</v>
      </c>
      <c r="G60" s="45">
        <v>45.3</v>
      </c>
      <c r="H60" s="45">
        <v>39.4</v>
      </c>
      <c r="I60" s="45">
        <f t="shared" si="0"/>
        <v>84.699999999999989</v>
      </c>
      <c r="J60" s="45">
        <v>5040</v>
      </c>
      <c r="K60" s="45">
        <v>7066</v>
      </c>
      <c r="L60" s="45" t="s">
        <v>465</v>
      </c>
      <c r="M60" s="52" t="s">
        <v>243</v>
      </c>
      <c r="N60" s="48">
        <v>232</v>
      </c>
      <c r="O60" s="48">
        <v>234</v>
      </c>
      <c r="P60" s="48">
        <v>105</v>
      </c>
      <c r="Q60" s="48">
        <v>22</v>
      </c>
      <c r="R60" s="48">
        <v>0.45</v>
      </c>
      <c r="S60" s="48">
        <v>8</v>
      </c>
      <c r="T60" s="48">
        <v>1</v>
      </c>
      <c r="U60" s="48">
        <v>2188</v>
      </c>
      <c r="V60" s="48">
        <v>656</v>
      </c>
      <c r="W60" s="48">
        <v>82</v>
      </c>
    </row>
    <row r="61" spans="1:23" x14ac:dyDescent="0.25">
      <c r="A61" s="45">
        <v>3</v>
      </c>
      <c r="B61" s="45">
        <v>0</v>
      </c>
      <c r="C61" s="45">
        <v>29</v>
      </c>
      <c r="D61" s="45">
        <v>81.099999999999994</v>
      </c>
      <c r="E61" s="45">
        <v>182</v>
      </c>
      <c r="F61" s="45">
        <v>24.1</v>
      </c>
      <c r="G61" s="45">
        <v>45.3</v>
      </c>
      <c r="H61" s="45">
        <v>39.4</v>
      </c>
      <c r="I61" s="45">
        <f t="shared" si="0"/>
        <v>84.699999999999989</v>
      </c>
      <c r="J61" s="45">
        <v>5040</v>
      </c>
      <c r="K61" s="45">
        <v>7066</v>
      </c>
      <c r="L61" s="45" t="s">
        <v>465</v>
      </c>
      <c r="M61" s="46" t="s">
        <v>11</v>
      </c>
      <c r="N61" s="50">
        <v>126</v>
      </c>
      <c r="O61" s="50">
        <v>203</v>
      </c>
      <c r="P61" s="50">
        <v>145</v>
      </c>
      <c r="Q61" s="50">
        <v>47</v>
      </c>
      <c r="R61" s="50">
        <v>0.72</v>
      </c>
      <c r="S61" s="50">
        <v>9</v>
      </c>
      <c r="T61" s="50">
        <v>2</v>
      </c>
      <c r="U61" s="50">
        <v>862</v>
      </c>
      <c r="V61" s="50">
        <v>258</v>
      </c>
      <c r="W61" s="50">
        <v>32</v>
      </c>
    </row>
    <row r="62" spans="1:23" x14ac:dyDescent="0.25">
      <c r="A62" s="45">
        <v>3</v>
      </c>
      <c r="B62" s="45">
        <v>0</v>
      </c>
      <c r="C62" s="45">
        <v>29</v>
      </c>
      <c r="D62" s="45">
        <v>81.099999999999994</v>
      </c>
      <c r="E62" s="45">
        <v>182</v>
      </c>
      <c r="F62" s="45">
        <v>24.1</v>
      </c>
      <c r="G62" s="45">
        <v>45.3</v>
      </c>
      <c r="H62" s="45">
        <v>39.4</v>
      </c>
      <c r="I62" s="45">
        <f t="shared" si="0"/>
        <v>84.699999999999989</v>
      </c>
      <c r="J62" s="45">
        <v>5040</v>
      </c>
      <c r="K62" s="45">
        <v>7066</v>
      </c>
      <c r="L62" s="45" t="s">
        <v>465</v>
      </c>
      <c r="M62" s="52" t="s">
        <v>12</v>
      </c>
      <c r="N62" s="48">
        <v>474</v>
      </c>
      <c r="O62" s="48">
        <v>353</v>
      </c>
      <c r="P62" s="48">
        <v>108</v>
      </c>
      <c r="Q62" s="48">
        <v>20</v>
      </c>
      <c r="R62" s="48">
        <v>0.31</v>
      </c>
      <c r="S62" s="48">
        <v>12</v>
      </c>
      <c r="T62" s="48">
        <v>2</v>
      </c>
      <c r="U62" s="48">
        <v>4281</v>
      </c>
      <c r="V62" s="48">
        <v>1284</v>
      </c>
      <c r="W62" s="48">
        <v>161</v>
      </c>
    </row>
    <row r="63" spans="1:23" x14ac:dyDescent="0.25">
      <c r="A63" s="45">
        <v>4</v>
      </c>
      <c r="B63" s="45">
        <v>1</v>
      </c>
      <c r="C63" s="45">
        <v>26</v>
      </c>
      <c r="D63" s="45">
        <v>71.2</v>
      </c>
      <c r="E63" s="45">
        <v>162</v>
      </c>
      <c r="F63" s="45">
        <v>27.1</v>
      </c>
      <c r="G63" s="45">
        <v>40.700000000000003</v>
      </c>
      <c r="H63" s="45">
        <v>37.700000000000003</v>
      </c>
      <c r="I63" s="45">
        <f t="shared" si="0"/>
        <v>78.400000000000006</v>
      </c>
      <c r="J63" s="45">
        <v>4209</v>
      </c>
      <c r="K63" s="45">
        <v>12173</v>
      </c>
      <c r="L63" s="45" t="s">
        <v>103</v>
      </c>
      <c r="M63" s="46" t="s">
        <v>234</v>
      </c>
      <c r="N63" s="50">
        <v>549</v>
      </c>
      <c r="O63" s="50">
        <v>274</v>
      </c>
      <c r="P63" s="50">
        <v>146</v>
      </c>
      <c r="Q63" s="50">
        <v>17</v>
      </c>
      <c r="R63" s="50">
        <v>0.53</v>
      </c>
      <c r="S63" s="50">
        <v>12</v>
      </c>
      <c r="T63" s="50">
        <v>3</v>
      </c>
      <c r="U63" s="50">
        <v>3681</v>
      </c>
      <c r="V63" s="50">
        <v>1104</v>
      </c>
      <c r="W63" s="50">
        <v>158</v>
      </c>
    </row>
    <row r="64" spans="1:23" x14ac:dyDescent="0.25">
      <c r="A64" s="45">
        <v>4</v>
      </c>
      <c r="B64" s="45">
        <v>1</v>
      </c>
      <c r="C64" s="45">
        <v>26</v>
      </c>
      <c r="D64" s="45">
        <v>71.2</v>
      </c>
      <c r="E64" s="45">
        <v>162</v>
      </c>
      <c r="F64" s="45">
        <v>27.1</v>
      </c>
      <c r="G64" s="45">
        <v>40.700000000000003</v>
      </c>
      <c r="H64" s="45">
        <v>37.700000000000003</v>
      </c>
      <c r="I64" s="45">
        <f t="shared" si="0"/>
        <v>78.400000000000006</v>
      </c>
      <c r="J64" s="45">
        <v>4209</v>
      </c>
      <c r="K64" s="45">
        <v>12173</v>
      </c>
      <c r="L64" s="45" t="s">
        <v>103</v>
      </c>
      <c r="M64" s="52" t="s">
        <v>235</v>
      </c>
      <c r="N64" s="48">
        <v>98</v>
      </c>
      <c r="O64" s="48">
        <v>202</v>
      </c>
      <c r="P64" s="48">
        <v>51</v>
      </c>
      <c r="Q64" s="48">
        <v>14</v>
      </c>
      <c r="R64" s="48">
        <v>0.25</v>
      </c>
      <c r="S64" s="48">
        <v>11</v>
      </c>
      <c r="T64" s="48">
        <v>4</v>
      </c>
      <c r="U64" s="48">
        <v>1891</v>
      </c>
      <c r="V64" s="48">
        <v>567</v>
      </c>
      <c r="W64" s="48">
        <v>81</v>
      </c>
    </row>
    <row r="65" spans="1:23" x14ac:dyDescent="0.25">
      <c r="A65" s="45">
        <v>4</v>
      </c>
      <c r="B65" s="45">
        <v>1</v>
      </c>
      <c r="C65" s="45">
        <v>26</v>
      </c>
      <c r="D65" s="45">
        <v>71.2</v>
      </c>
      <c r="E65" s="45">
        <v>162</v>
      </c>
      <c r="F65" s="45">
        <v>27.1</v>
      </c>
      <c r="G65" s="45">
        <v>40.700000000000003</v>
      </c>
      <c r="H65" s="45">
        <v>37.700000000000003</v>
      </c>
      <c r="I65" s="45">
        <f t="shared" si="0"/>
        <v>78.400000000000006</v>
      </c>
      <c r="J65" s="45">
        <v>4209</v>
      </c>
      <c r="K65" s="45">
        <v>12173</v>
      </c>
      <c r="L65" s="45" t="s">
        <v>103</v>
      </c>
      <c r="M65" s="46" t="s">
        <v>236</v>
      </c>
      <c r="N65" s="50">
        <v>64</v>
      </c>
      <c r="O65" s="50">
        <v>123</v>
      </c>
      <c r="P65" s="50">
        <v>34</v>
      </c>
      <c r="Q65" s="50">
        <v>14</v>
      </c>
      <c r="R65" s="50">
        <v>0.28000000000000003</v>
      </c>
      <c r="S65" s="50">
        <v>14</v>
      </c>
      <c r="T65" s="50">
        <v>3</v>
      </c>
      <c r="U65" s="50">
        <v>1847</v>
      </c>
      <c r="V65" s="50">
        <v>554</v>
      </c>
      <c r="W65" s="50">
        <v>79</v>
      </c>
    </row>
    <row r="66" spans="1:23" x14ac:dyDescent="0.25">
      <c r="A66" s="45">
        <v>4</v>
      </c>
      <c r="B66" s="45">
        <v>1</v>
      </c>
      <c r="C66" s="45">
        <v>26</v>
      </c>
      <c r="D66" s="45">
        <v>71.2</v>
      </c>
      <c r="E66" s="45">
        <v>162</v>
      </c>
      <c r="F66" s="45">
        <v>27.1</v>
      </c>
      <c r="G66" s="45">
        <v>40.700000000000003</v>
      </c>
      <c r="H66" s="45">
        <v>37.700000000000003</v>
      </c>
      <c r="I66" s="45">
        <f t="shared" si="0"/>
        <v>78.400000000000006</v>
      </c>
      <c r="J66" s="45">
        <v>4209</v>
      </c>
      <c r="K66" s="45">
        <v>12173</v>
      </c>
      <c r="L66" s="45" t="s">
        <v>103</v>
      </c>
      <c r="M66" s="52" t="s">
        <v>13</v>
      </c>
      <c r="N66" s="48">
        <v>76</v>
      </c>
      <c r="O66" s="48">
        <v>348</v>
      </c>
      <c r="P66" s="48">
        <v>175</v>
      </c>
      <c r="Q66" s="48">
        <v>49</v>
      </c>
      <c r="R66" s="48">
        <v>0.5</v>
      </c>
      <c r="S66" s="48">
        <v>6</v>
      </c>
      <c r="T66" s="48">
        <v>1</v>
      </c>
      <c r="U66" s="48">
        <v>431</v>
      </c>
      <c r="V66" s="48">
        <v>129</v>
      </c>
      <c r="W66" s="48">
        <v>19</v>
      </c>
    </row>
    <row r="67" spans="1:23" x14ac:dyDescent="0.25">
      <c r="A67" s="45">
        <v>4</v>
      </c>
      <c r="B67" s="45">
        <v>1</v>
      </c>
      <c r="C67" s="45">
        <v>26</v>
      </c>
      <c r="D67" s="45">
        <v>71.2</v>
      </c>
      <c r="E67" s="45">
        <v>162</v>
      </c>
      <c r="F67" s="45">
        <v>27.1</v>
      </c>
      <c r="G67" s="45">
        <v>40.700000000000003</v>
      </c>
      <c r="H67" s="45">
        <v>37.700000000000003</v>
      </c>
      <c r="I67" s="45">
        <f t="shared" si="0"/>
        <v>78.400000000000006</v>
      </c>
      <c r="J67" s="45">
        <v>4209</v>
      </c>
      <c r="K67" s="45">
        <v>12173</v>
      </c>
      <c r="L67" s="45" t="s">
        <v>462</v>
      </c>
      <c r="M67" s="46" t="s">
        <v>15</v>
      </c>
      <c r="N67" s="50">
        <v>262</v>
      </c>
      <c r="O67" s="50">
        <v>276</v>
      </c>
      <c r="P67" s="50">
        <v>127</v>
      </c>
      <c r="Q67" s="50">
        <v>14</v>
      </c>
      <c r="R67" s="50">
        <v>0.46</v>
      </c>
      <c r="S67" s="50">
        <v>9</v>
      </c>
      <c r="T67" s="50">
        <v>2</v>
      </c>
      <c r="U67" s="50">
        <v>2037</v>
      </c>
      <c r="V67" s="50">
        <v>611</v>
      </c>
      <c r="W67" s="50">
        <v>87</v>
      </c>
    </row>
    <row r="68" spans="1:23" x14ac:dyDescent="0.25">
      <c r="A68" s="45">
        <v>4</v>
      </c>
      <c r="B68" s="45">
        <v>1</v>
      </c>
      <c r="C68" s="45">
        <v>26</v>
      </c>
      <c r="D68" s="45">
        <v>71.2</v>
      </c>
      <c r="E68" s="45">
        <v>162</v>
      </c>
      <c r="F68" s="45">
        <v>27.1</v>
      </c>
      <c r="G68" s="45">
        <v>40.700000000000003</v>
      </c>
      <c r="H68" s="45">
        <v>37.700000000000003</v>
      </c>
      <c r="I68" s="45">
        <f t="shared" si="0"/>
        <v>78.400000000000006</v>
      </c>
      <c r="J68" s="45">
        <v>4209</v>
      </c>
      <c r="K68" s="45">
        <v>12173</v>
      </c>
      <c r="L68" s="45" t="s">
        <v>462</v>
      </c>
      <c r="M68" s="52" t="s">
        <v>16</v>
      </c>
      <c r="N68" s="48">
        <v>154</v>
      </c>
      <c r="O68" s="48">
        <v>355</v>
      </c>
      <c r="P68" s="48">
        <v>228</v>
      </c>
      <c r="Q68" s="48">
        <v>1</v>
      </c>
      <c r="R68" s="48">
        <v>0.64</v>
      </c>
      <c r="S68" s="48">
        <v>5</v>
      </c>
      <c r="T68" s="48">
        <v>1</v>
      </c>
      <c r="U68" s="48">
        <v>673</v>
      </c>
      <c r="V68" s="48">
        <v>202</v>
      </c>
      <c r="W68" s="48">
        <v>29</v>
      </c>
    </row>
    <row r="69" spans="1:23" x14ac:dyDescent="0.25">
      <c r="A69" s="45">
        <v>4</v>
      </c>
      <c r="B69" s="45">
        <v>1</v>
      </c>
      <c r="C69" s="45">
        <v>26</v>
      </c>
      <c r="D69" s="45">
        <v>71.2</v>
      </c>
      <c r="E69" s="45">
        <v>162</v>
      </c>
      <c r="F69" s="45">
        <v>27.1</v>
      </c>
      <c r="G69" s="45">
        <v>40.700000000000003</v>
      </c>
      <c r="H69" s="45">
        <v>37.700000000000003</v>
      </c>
      <c r="I69" s="45">
        <f t="shared" si="0"/>
        <v>78.400000000000006</v>
      </c>
      <c r="J69" s="45">
        <v>4209</v>
      </c>
      <c r="K69" s="45">
        <v>12173</v>
      </c>
      <c r="L69" s="45" t="s">
        <v>462</v>
      </c>
      <c r="M69" s="46" t="s">
        <v>237</v>
      </c>
      <c r="N69" s="50">
        <v>161</v>
      </c>
      <c r="O69" s="50">
        <v>265</v>
      </c>
      <c r="P69" s="50">
        <v>241</v>
      </c>
      <c r="Q69" s="50">
        <v>25</v>
      </c>
      <c r="R69" s="50">
        <v>0.91</v>
      </c>
      <c r="S69" s="50">
        <v>10</v>
      </c>
      <c r="T69" s="50">
        <v>2</v>
      </c>
      <c r="U69" s="50">
        <v>656</v>
      </c>
      <c r="V69" s="50">
        <v>197</v>
      </c>
      <c r="W69" s="50">
        <v>28</v>
      </c>
    </row>
    <row r="70" spans="1:23" x14ac:dyDescent="0.25">
      <c r="A70" s="45">
        <v>4</v>
      </c>
      <c r="B70" s="45">
        <v>1</v>
      </c>
      <c r="C70" s="45">
        <v>26</v>
      </c>
      <c r="D70" s="45">
        <v>71.2</v>
      </c>
      <c r="E70" s="45">
        <v>162</v>
      </c>
      <c r="F70" s="45">
        <v>27.1</v>
      </c>
      <c r="G70" s="45">
        <v>40.700000000000003</v>
      </c>
      <c r="H70" s="45">
        <v>37.700000000000003</v>
      </c>
      <c r="I70" s="45">
        <f t="shared" si="0"/>
        <v>78.400000000000006</v>
      </c>
      <c r="J70" s="45">
        <v>4209</v>
      </c>
      <c r="K70" s="45">
        <v>12173</v>
      </c>
      <c r="L70" s="45" t="s">
        <v>462</v>
      </c>
      <c r="M70" s="52" t="s">
        <v>238</v>
      </c>
      <c r="N70" s="48">
        <v>91</v>
      </c>
      <c r="O70" s="48">
        <v>271</v>
      </c>
      <c r="P70" s="48">
        <v>137</v>
      </c>
      <c r="Q70" s="48">
        <v>16</v>
      </c>
      <c r="R70" s="48">
        <v>0.51</v>
      </c>
      <c r="S70" s="48">
        <v>9</v>
      </c>
      <c r="T70" s="48">
        <v>1</v>
      </c>
      <c r="U70" s="48">
        <v>656</v>
      </c>
      <c r="V70" s="48">
        <v>197</v>
      </c>
      <c r="W70" s="48">
        <v>28</v>
      </c>
    </row>
    <row r="71" spans="1:23" x14ac:dyDescent="0.25">
      <c r="A71" s="45">
        <v>4</v>
      </c>
      <c r="B71" s="45">
        <v>1</v>
      </c>
      <c r="C71" s="45">
        <v>26</v>
      </c>
      <c r="D71" s="45">
        <v>71.2</v>
      </c>
      <c r="E71" s="45">
        <v>162</v>
      </c>
      <c r="F71" s="45">
        <v>27.1</v>
      </c>
      <c r="G71" s="45">
        <v>40.700000000000003</v>
      </c>
      <c r="H71" s="45">
        <v>37.700000000000003</v>
      </c>
      <c r="I71" s="45">
        <f t="shared" si="0"/>
        <v>78.400000000000006</v>
      </c>
      <c r="J71" s="45">
        <v>4209</v>
      </c>
      <c r="K71" s="45">
        <v>12173</v>
      </c>
      <c r="L71" s="45" t="s">
        <v>462</v>
      </c>
      <c r="M71" s="46" t="s">
        <v>239</v>
      </c>
      <c r="N71" s="50">
        <v>12</v>
      </c>
      <c r="O71" s="50">
        <v>62</v>
      </c>
      <c r="P71" s="50">
        <v>55</v>
      </c>
      <c r="Q71" s="50">
        <v>8</v>
      </c>
      <c r="R71" s="50">
        <v>0.89</v>
      </c>
      <c r="S71" s="50">
        <v>11</v>
      </c>
      <c r="T71" s="50">
        <v>3</v>
      </c>
      <c r="U71" s="50">
        <v>209</v>
      </c>
      <c r="V71" s="50">
        <v>63</v>
      </c>
      <c r="W71" s="50">
        <v>9</v>
      </c>
    </row>
    <row r="72" spans="1:23" x14ac:dyDescent="0.25">
      <c r="A72" s="45">
        <v>4</v>
      </c>
      <c r="B72" s="45">
        <v>1</v>
      </c>
      <c r="C72" s="45">
        <v>26</v>
      </c>
      <c r="D72" s="45">
        <v>71.2</v>
      </c>
      <c r="E72" s="45">
        <v>162</v>
      </c>
      <c r="F72" s="45">
        <v>27.1</v>
      </c>
      <c r="G72" s="45">
        <v>40.700000000000003</v>
      </c>
      <c r="H72" s="45">
        <v>37.700000000000003</v>
      </c>
      <c r="I72" s="45">
        <f t="shared" ref="I72:I135" si="2">G72+H72</f>
        <v>78.400000000000006</v>
      </c>
      <c r="J72" s="45">
        <v>4209</v>
      </c>
      <c r="K72" s="45">
        <v>12173</v>
      </c>
      <c r="L72" s="45" t="s">
        <v>462</v>
      </c>
      <c r="M72" s="52" t="s">
        <v>131</v>
      </c>
      <c r="N72" s="48">
        <v>169</v>
      </c>
      <c r="O72" s="48">
        <v>458</v>
      </c>
      <c r="P72" s="48">
        <v>389</v>
      </c>
      <c r="Q72" s="48" t="s">
        <v>448</v>
      </c>
      <c r="R72" s="48">
        <v>0.85</v>
      </c>
      <c r="S72" s="48" t="s">
        <v>240</v>
      </c>
      <c r="T72" s="48"/>
      <c r="U72" s="48">
        <v>433</v>
      </c>
      <c r="V72" s="48">
        <v>130</v>
      </c>
      <c r="W72" s="48">
        <v>19</v>
      </c>
    </row>
    <row r="73" spans="1:23" x14ac:dyDescent="0.25">
      <c r="A73" s="45">
        <v>4</v>
      </c>
      <c r="B73" s="45">
        <v>1</v>
      </c>
      <c r="C73" s="45">
        <v>26</v>
      </c>
      <c r="D73" s="45">
        <v>71.2</v>
      </c>
      <c r="E73" s="45">
        <v>162</v>
      </c>
      <c r="F73" s="45">
        <v>27.1</v>
      </c>
      <c r="G73" s="45">
        <v>40.700000000000003</v>
      </c>
      <c r="H73" s="45">
        <v>37.700000000000003</v>
      </c>
      <c r="I73" s="45">
        <f t="shared" si="2"/>
        <v>78.400000000000006</v>
      </c>
      <c r="J73" s="45">
        <v>4209</v>
      </c>
      <c r="K73" s="45">
        <v>12173</v>
      </c>
      <c r="L73" s="45" t="s">
        <v>463</v>
      </c>
      <c r="M73" s="46" t="s">
        <v>7</v>
      </c>
      <c r="N73" s="50">
        <v>215</v>
      </c>
      <c r="O73" s="50">
        <v>289</v>
      </c>
      <c r="P73" s="50">
        <v>150</v>
      </c>
      <c r="Q73" s="50">
        <v>27</v>
      </c>
      <c r="R73" s="50">
        <v>0.52</v>
      </c>
      <c r="S73" s="50">
        <v>7</v>
      </c>
      <c r="T73" s="50">
        <v>0</v>
      </c>
      <c r="U73" s="50">
        <v>1419</v>
      </c>
      <c r="V73" s="50">
        <v>426</v>
      </c>
      <c r="W73" s="50">
        <v>61</v>
      </c>
    </row>
    <row r="74" spans="1:23" x14ac:dyDescent="0.25">
      <c r="A74" s="45">
        <v>4</v>
      </c>
      <c r="B74" s="45">
        <v>1</v>
      </c>
      <c r="C74" s="45">
        <v>26</v>
      </c>
      <c r="D74" s="45">
        <v>71.2</v>
      </c>
      <c r="E74" s="45">
        <v>162</v>
      </c>
      <c r="F74" s="45">
        <v>27.1</v>
      </c>
      <c r="G74" s="45">
        <v>40.700000000000003</v>
      </c>
      <c r="H74" s="45">
        <v>37.700000000000003</v>
      </c>
      <c r="I74" s="45">
        <f t="shared" si="2"/>
        <v>78.400000000000006</v>
      </c>
      <c r="J74" s="45">
        <v>4209</v>
      </c>
      <c r="K74" s="45">
        <v>12173</v>
      </c>
      <c r="L74" s="45" t="s">
        <v>463</v>
      </c>
      <c r="M74" s="52" t="s">
        <v>8</v>
      </c>
      <c r="N74" s="48">
        <v>638</v>
      </c>
      <c r="O74" s="48">
        <v>366</v>
      </c>
      <c r="P74" s="48">
        <v>230</v>
      </c>
      <c r="Q74" s="48">
        <v>26</v>
      </c>
      <c r="R74" s="48">
        <v>0.63</v>
      </c>
      <c r="S74" s="48">
        <v>15</v>
      </c>
      <c r="T74" s="48">
        <v>2</v>
      </c>
      <c r="U74" s="48">
        <v>2679</v>
      </c>
      <c r="V74" s="48">
        <v>804</v>
      </c>
      <c r="W74" s="48">
        <v>115</v>
      </c>
    </row>
    <row r="75" spans="1:23" x14ac:dyDescent="0.25">
      <c r="A75" s="45">
        <v>4</v>
      </c>
      <c r="B75" s="45">
        <v>1</v>
      </c>
      <c r="C75" s="45">
        <v>26</v>
      </c>
      <c r="D75" s="45">
        <v>71.2</v>
      </c>
      <c r="E75" s="45">
        <v>162</v>
      </c>
      <c r="F75" s="45">
        <v>27.1</v>
      </c>
      <c r="G75" s="45">
        <v>40.700000000000003</v>
      </c>
      <c r="H75" s="45">
        <v>37.700000000000003</v>
      </c>
      <c r="I75" s="45">
        <f t="shared" si="2"/>
        <v>78.400000000000006</v>
      </c>
      <c r="J75" s="45">
        <v>4209</v>
      </c>
      <c r="K75" s="45">
        <v>12173</v>
      </c>
      <c r="L75" s="45" t="s">
        <v>463</v>
      </c>
      <c r="M75" s="46" t="s">
        <v>9</v>
      </c>
      <c r="N75" s="50">
        <v>404</v>
      </c>
      <c r="O75" s="50">
        <v>325</v>
      </c>
      <c r="P75" s="50">
        <v>210</v>
      </c>
      <c r="Q75" s="50">
        <v>34</v>
      </c>
      <c r="R75" s="50">
        <v>0.65</v>
      </c>
      <c r="S75" s="50">
        <v>11</v>
      </c>
      <c r="T75" s="50">
        <v>2</v>
      </c>
      <c r="U75" s="50">
        <v>1882</v>
      </c>
      <c r="V75" s="50">
        <v>565</v>
      </c>
      <c r="W75" s="50">
        <v>81</v>
      </c>
    </row>
    <row r="76" spans="1:23" x14ac:dyDescent="0.25">
      <c r="A76" s="45">
        <v>4</v>
      </c>
      <c r="B76" s="45">
        <v>1</v>
      </c>
      <c r="C76" s="45">
        <v>26</v>
      </c>
      <c r="D76" s="45">
        <v>71.2</v>
      </c>
      <c r="E76" s="45">
        <v>162</v>
      </c>
      <c r="F76" s="45">
        <v>27.1</v>
      </c>
      <c r="G76" s="45">
        <v>40.700000000000003</v>
      </c>
      <c r="H76" s="45">
        <v>37.700000000000003</v>
      </c>
      <c r="I76" s="45">
        <f t="shared" si="2"/>
        <v>78.400000000000006</v>
      </c>
      <c r="J76" s="45">
        <v>4209</v>
      </c>
      <c r="K76" s="45">
        <v>12173</v>
      </c>
      <c r="L76" s="45" t="s">
        <v>463</v>
      </c>
      <c r="M76" s="52" t="s">
        <v>10</v>
      </c>
      <c r="N76" s="48">
        <v>470</v>
      </c>
      <c r="O76" s="48">
        <v>343</v>
      </c>
      <c r="P76" s="48">
        <v>215</v>
      </c>
      <c r="Q76" s="48">
        <v>33</v>
      </c>
      <c r="R76" s="48">
        <v>0.63</v>
      </c>
      <c r="S76" s="48">
        <v>11</v>
      </c>
      <c r="T76" s="48">
        <v>2</v>
      </c>
      <c r="U76" s="48">
        <v>2147</v>
      </c>
      <c r="V76" s="48">
        <v>644</v>
      </c>
      <c r="W76" s="48">
        <v>92</v>
      </c>
    </row>
    <row r="77" spans="1:23" x14ac:dyDescent="0.25">
      <c r="A77" s="45">
        <v>4</v>
      </c>
      <c r="B77" s="45">
        <v>1</v>
      </c>
      <c r="C77" s="45">
        <v>26</v>
      </c>
      <c r="D77" s="45">
        <v>71.2</v>
      </c>
      <c r="E77" s="45">
        <v>162</v>
      </c>
      <c r="F77" s="45">
        <v>27.1</v>
      </c>
      <c r="G77" s="45">
        <v>40.700000000000003</v>
      </c>
      <c r="H77" s="45">
        <v>37.700000000000003</v>
      </c>
      <c r="I77" s="45">
        <f t="shared" si="2"/>
        <v>78.400000000000006</v>
      </c>
      <c r="J77" s="45">
        <v>4209</v>
      </c>
      <c r="K77" s="45">
        <v>12173</v>
      </c>
      <c r="L77" s="45" t="s">
        <v>464</v>
      </c>
      <c r="M77" s="46" t="s">
        <v>14</v>
      </c>
      <c r="N77" s="50">
        <v>95</v>
      </c>
      <c r="O77" s="50">
        <v>259</v>
      </c>
      <c r="P77" s="50">
        <v>109</v>
      </c>
      <c r="Q77" s="50">
        <v>16</v>
      </c>
      <c r="R77" s="50">
        <v>0.42</v>
      </c>
      <c r="S77" s="50">
        <v>9</v>
      </c>
      <c r="T77" s="50">
        <v>2</v>
      </c>
      <c r="U77" s="50">
        <v>862</v>
      </c>
      <c r="V77" s="50">
        <v>259</v>
      </c>
      <c r="W77" s="50">
        <v>37</v>
      </c>
    </row>
    <row r="78" spans="1:23" x14ac:dyDescent="0.25">
      <c r="A78" s="45">
        <v>4</v>
      </c>
      <c r="B78" s="45">
        <v>1</v>
      </c>
      <c r="C78" s="45">
        <v>26</v>
      </c>
      <c r="D78" s="45">
        <v>71.2</v>
      </c>
      <c r="E78" s="45">
        <v>162</v>
      </c>
      <c r="F78" s="45">
        <v>27.1</v>
      </c>
      <c r="G78" s="45">
        <v>40.700000000000003</v>
      </c>
      <c r="H78" s="45">
        <v>37.700000000000003</v>
      </c>
      <c r="I78" s="45">
        <f t="shared" si="2"/>
        <v>78.400000000000006</v>
      </c>
      <c r="J78" s="45">
        <v>4209</v>
      </c>
      <c r="K78" s="45">
        <v>12173</v>
      </c>
      <c r="L78" s="45" t="s">
        <v>464</v>
      </c>
      <c r="M78" s="52" t="s">
        <v>241</v>
      </c>
      <c r="N78" s="48">
        <v>56</v>
      </c>
      <c r="O78" s="48">
        <v>337</v>
      </c>
      <c r="P78" s="48">
        <v>130</v>
      </c>
      <c r="Q78" s="48">
        <v>47</v>
      </c>
      <c r="R78" s="48">
        <v>0.39</v>
      </c>
      <c r="S78" s="48">
        <v>7</v>
      </c>
      <c r="T78" s="48">
        <v>1</v>
      </c>
      <c r="U78" s="48">
        <v>425</v>
      </c>
      <c r="V78" s="48">
        <v>127</v>
      </c>
      <c r="W78" s="48">
        <v>18</v>
      </c>
    </row>
    <row r="79" spans="1:23" x14ac:dyDescent="0.25">
      <c r="A79" s="45">
        <v>4</v>
      </c>
      <c r="B79" s="45">
        <v>1</v>
      </c>
      <c r="C79" s="45">
        <v>26</v>
      </c>
      <c r="D79" s="45">
        <v>71.2</v>
      </c>
      <c r="E79" s="45">
        <v>162</v>
      </c>
      <c r="F79" s="45">
        <v>27.1</v>
      </c>
      <c r="G79" s="45">
        <v>40.700000000000003</v>
      </c>
      <c r="H79" s="45">
        <v>37.700000000000003</v>
      </c>
      <c r="I79" s="45">
        <f t="shared" si="2"/>
        <v>78.400000000000006</v>
      </c>
      <c r="J79" s="45">
        <v>4209</v>
      </c>
      <c r="K79" s="45">
        <v>12173</v>
      </c>
      <c r="L79" s="45" t="s">
        <v>464</v>
      </c>
      <c r="M79" s="46" t="s">
        <v>242</v>
      </c>
      <c r="N79" s="50">
        <v>20</v>
      </c>
      <c r="O79" s="50">
        <v>249</v>
      </c>
      <c r="P79" s="50">
        <v>128</v>
      </c>
      <c r="Q79" s="50">
        <v>10</v>
      </c>
      <c r="R79" s="50">
        <v>0.51</v>
      </c>
      <c r="S79" s="50">
        <v>5</v>
      </c>
      <c r="T79" s="50">
        <v>1</v>
      </c>
      <c r="U79" s="50">
        <v>158</v>
      </c>
      <c r="V79" s="50">
        <v>47</v>
      </c>
      <c r="W79" s="50">
        <v>7</v>
      </c>
    </row>
    <row r="80" spans="1:23" x14ac:dyDescent="0.25">
      <c r="A80" s="45">
        <v>4</v>
      </c>
      <c r="B80" s="45">
        <v>1</v>
      </c>
      <c r="C80" s="45">
        <v>26</v>
      </c>
      <c r="D80" s="45">
        <v>71.2</v>
      </c>
      <c r="E80" s="45">
        <v>162</v>
      </c>
      <c r="F80" s="45">
        <v>27.1</v>
      </c>
      <c r="G80" s="45">
        <v>40.700000000000003</v>
      </c>
      <c r="H80" s="45">
        <v>37.700000000000003</v>
      </c>
      <c r="I80" s="45">
        <f t="shared" si="2"/>
        <v>78.400000000000006</v>
      </c>
      <c r="J80" s="45">
        <v>4209</v>
      </c>
      <c r="K80" s="45">
        <v>12173</v>
      </c>
      <c r="L80" s="45" t="s">
        <v>465</v>
      </c>
      <c r="M80" s="52" t="s">
        <v>243</v>
      </c>
      <c r="N80" s="48">
        <v>191</v>
      </c>
      <c r="O80" s="48">
        <v>237</v>
      </c>
      <c r="P80" s="48">
        <v>82</v>
      </c>
      <c r="Q80" s="48">
        <v>34</v>
      </c>
      <c r="R80" s="48">
        <v>0.35</v>
      </c>
      <c r="S80" s="48">
        <v>11</v>
      </c>
      <c r="T80" s="48">
        <v>1</v>
      </c>
      <c r="U80" s="48">
        <v>2293</v>
      </c>
      <c r="V80" s="48">
        <v>688</v>
      </c>
      <c r="W80" s="48">
        <v>98</v>
      </c>
    </row>
    <row r="81" spans="1:23" x14ac:dyDescent="0.25">
      <c r="A81" s="45">
        <v>4</v>
      </c>
      <c r="B81" s="45">
        <v>1</v>
      </c>
      <c r="C81" s="45">
        <v>26</v>
      </c>
      <c r="D81" s="45">
        <v>71.2</v>
      </c>
      <c r="E81" s="45">
        <v>162</v>
      </c>
      <c r="F81" s="45">
        <v>27.1</v>
      </c>
      <c r="G81" s="45">
        <v>40.700000000000003</v>
      </c>
      <c r="H81" s="45">
        <v>37.700000000000003</v>
      </c>
      <c r="I81" s="45">
        <f t="shared" si="2"/>
        <v>78.400000000000006</v>
      </c>
      <c r="J81" s="45">
        <v>4209</v>
      </c>
      <c r="K81" s="45">
        <v>12173</v>
      </c>
      <c r="L81" s="45" t="s">
        <v>465</v>
      </c>
      <c r="M81" s="46" t="s">
        <v>11</v>
      </c>
      <c r="N81" s="50">
        <v>128</v>
      </c>
      <c r="O81" s="50">
        <v>203</v>
      </c>
      <c r="P81" s="50">
        <v>74</v>
      </c>
      <c r="Q81" s="50">
        <v>49</v>
      </c>
      <c r="R81" s="50">
        <v>0.36</v>
      </c>
      <c r="S81" s="50">
        <v>7</v>
      </c>
      <c r="T81" s="50">
        <v>2</v>
      </c>
      <c r="U81" s="50">
        <v>1711</v>
      </c>
      <c r="V81" s="50">
        <v>513</v>
      </c>
      <c r="W81" s="50">
        <v>73</v>
      </c>
    </row>
    <row r="82" spans="1:23" x14ac:dyDescent="0.25">
      <c r="A82" s="45">
        <v>4</v>
      </c>
      <c r="B82" s="45">
        <v>1</v>
      </c>
      <c r="C82" s="45">
        <v>26</v>
      </c>
      <c r="D82" s="45">
        <v>71.2</v>
      </c>
      <c r="E82" s="45">
        <v>162</v>
      </c>
      <c r="F82" s="45">
        <v>27.1</v>
      </c>
      <c r="G82" s="45">
        <v>40.700000000000003</v>
      </c>
      <c r="H82" s="45">
        <v>37.700000000000003</v>
      </c>
      <c r="I82" s="45">
        <f t="shared" si="2"/>
        <v>78.400000000000006</v>
      </c>
      <c r="J82" s="45">
        <v>4209</v>
      </c>
      <c r="K82" s="45">
        <v>12173</v>
      </c>
      <c r="L82" s="45" t="s">
        <v>465</v>
      </c>
      <c r="M82" s="52" t="s">
        <v>12</v>
      </c>
      <c r="N82" s="48">
        <v>358</v>
      </c>
      <c r="O82" s="48">
        <v>292</v>
      </c>
      <c r="P82" s="48">
        <v>118</v>
      </c>
      <c r="Q82" s="48">
        <v>3</v>
      </c>
      <c r="R82" s="48">
        <v>0.4</v>
      </c>
      <c r="S82" s="48">
        <v>11</v>
      </c>
      <c r="T82" s="48">
        <v>3</v>
      </c>
      <c r="U82" s="48">
        <v>2981</v>
      </c>
      <c r="V82" s="48">
        <v>894</v>
      </c>
      <c r="W82" s="48">
        <v>128</v>
      </c>
    </row>
    <row r="83" spans="1:23" x14ac:dyDescent="0.25">
      <c r="A83" s="45">
        <v>5</v>
      </c>
      <c r="B83" s="45">
        <v>1</v>
      </c>
      <c r="C83" s="45">
        <v>23</v>
      </c>
      <c r="D83" s="45">
        <v>59.8</v>
      </c>
      <c r="E83" s="45">
        <v>170</v>
      </c>
      <c r="F83" s="45">
        <v>20.7</v>
      </c>
      <c r="G83" s="45">
        <v>41.7</v>
      </c>
      <c r="H83" s="45">
        <v>38.299999999999997</v>
      </c>
      <c r="I83" s="45">
        <f t="shared" si="2"/>
        <v>80</v>
      </c>
      <c r="J83" s="45">
        <v>3989</v>
      </c>
      <c r="K83" s="45">
        <v>9450</v>
      </c>
      <c r="L83" s="45" t="s">
        <v>103</v>
      </c>
      <c r="M83" s="46" t="s">
        <v>234</v>
      </c>
      <c r="N83" s="50">
        <v>381</v>
      </c>
      <c r="O83" s="50">
        <v>258</v>
      </c>
      <c r="P83" s="50">
        <v>177</v>
      </c>
      <c r="Q83" s="50">
        <v>33</v>
      </c>
      <c r="R83" s="50">
        <v>0.68</v>
      </c>
      <c r="S83" s="50">
        <v>14</v>
      </c>
      <c r="T83" s="50">
        <v>4</v>
      </c>
      <c r="U83" s="50">
        <v>2097</v>
      </c>
      <c r="V83" s="50">
        <v>629</v>
      </c>
      <c r="W83" s="50">
        <v>107</v>
      </c>
    </row>
    <row r="84" spans="1:23" x14ac:dyDescent="0.25">
      <c r="A84" s="45">
        <v>5</v>
      </c>
      <c r="B84" s="45">
        <v>1</v>
      </c>
      <c r="C84" s="45">
        <v>23</v>
      </c>
      <c r="D84" s="45">
        <v>59.8</v>
      </c>
      <c r="E84" s="45">
        <v>170</v>
      </c>
      <c r="F84" s="45">
        <v>20.7</v>
      </c>
      <c r="G84" s="45">
        <v>41.7</v>
      </c>
      <c r="H84" s="45">
        <v>38.299999999999997</v>
      </c>
      <c r="I84" s="45">
        <f t="shared" si="2"/>
        <v>80</v>
      </c>
      <c r="J84" s="45">
        <v>3989</v>
      </c>
      <c r="K84" s="45">
        <v>9450</v>
      </c>
      <c r="L84" s="45" t="s">
        <v>103</v>
      </c>
      <c r="M84" s="52" t="s">
        <v>235</v>
      </c>
      <c r="N84" s="48">
        <v>147</v>
      </c>
      <c r="O84" s="48">
        <v>231</v>
      </c>
      <c r="P84" s="48">
        <v>145</v>
      </c>
      <c r="Q84" s="48">
        <v>37</v>
      </c>
      <c r="R84" s="48">
        <v>0.63</v>
      </c>
      <c r="S84" s="48">
        <v>13</v>
      </c>
      <c r="T84" s="48">
        <v>3</v>
      </c>
      <c r="U84" s="48">
        <v>987</v>
      </c>
      <c r="V84" s="48">
        <v>296</v>
      </c>
      <c r="W84" s="48">
        <v>50</v>
      </c>
    </row>
    <row r="85" spans="1:23" x14ac:dyDescent="0.25">
      <c r="A85" s="45">
        <v>5</v>
      </c>
      <c r="B85" s="45">
        <v>1</v>
      </c>
      <c r="C85" s="45">
        <v>23</v>
      </c>
      <c r="D85" s="45">
        <v>59.8</v>
      </c>
      <c r="E85" s="45">
        <v>170</v>
      </c>
      <c r="F85" s="45">
        <v>20.7</v>
      </c>
      <c r="G85" s="45">
        <v>41.7</v>
      </c>
      <c r="H85" s="45">
        <v>38.299999999999997</v>
      </c>
      <c r="I85" s="45">
        <f t="shared" si="2"/>
        <v>80</v>
      </c>
      <c r="J85" s="45">
        <v>3989</v>
      </c>
      <c r="K85" s="45">
        <v>9450</v>
      </c>
      <c r="L85" s="45" t="s">
        <v>103</v>
      </c>
      <c r="M85" s="46" t="s">
        <v>236</v>
      </c>
      <c r="N85" s="50">
        <v>100</v>
      </c>
      <c r="O85" s="50">
        <v>160</v>
      </c>
      <c r="P85" s="50">
        <v>100</v>
      </c>
      <c r="Q85" s="50">
        <v>27</v>
      </c>
      <c r="R85" s="50">
        <v>0.62</v>
      </c>
      <c r="S85" s="50">
        <v>10</v>
      </c>
      <c r="T85" s="50">
        <v>3</v>
      </c>
      <c r="U85" s="50">
        <v>983</v>
      </c>
      <c r="V85" s="50">
        <v>295</v>
      </c>
      <c r="W85" s="50">
        <v>50</v>
      </c>
    </row>
    <row r="86" spans="1:23" x14ac:dyDescent="0.25">
      <c r="A86" s="45">
        <v>5</v>
      </c>
      <c r="B86" s="45">
        <v>1</v>
      </c>
      <c r="C86" s="45">
        <v>23</v>
      </c>
      <c r="D86" s="45">
        <v>59.8</v>
      </c>
      <c r="E86" s="45">
        <v>170</v>
      </c>
      <c r="F86" s="45">
        <v>20.7</v>
      </c>
      <c r="G86" s="45">
        <v>41.7</v>
      </c>
      <c r="H86" s="45">
        <v>38.299999999999997</v>
      </c>
      <c r="I86" s="45">
        <f t="shared" si="2"/>
        <v>80</v>
      </c>
      <c r="J86" s="45">
        <v>3989</v>
      </c>
      <c r="K86" s="45">
        <v>9450</v>
      </c>
      <c r="L86" s="45" t="s">
        <v>103</v>
      </c>
      <c r="M86" s="52" t="s">
        <v>13</v>
      </c>
      <c r="N86" s="48">
        <v>82</v>
      </c>
      <c r="O86" s="48">
        <v>344</v>
      </c>
      <c r="P86" s="48">
        <v>109</v>
      </c>
      <c r="Q86" s="48">
        <v>27</v>
      </c>
      <c r="R86" s="48">
        <v>0.32</v>
      </c>
      <c r="S86" s="48">
        <v>6</v>
      </c>
      <c r="T86" s="48">
        <v>2</v>
      </c>
      <c r="U86" s="48">
        <v>748</v>
      </c>
      <c r="V86" s="48">
        <v>224</v>
      </c>
      <c r="W86" s="48">
        <v>38</v>
      </c>
    </row>
    <row r="87" spans="1:23" x14ac:dyDescent="0.25">
      <c r="A87" s="45">
        <v>5</v>
      </c>
      <c r="B87" s="45">
        <v>1</v>
      </c>
      <c r="C87" s="45">
        <v>23</v>
      </c>
      <c r="D87" s="45">
        <v>59.8</v>
      </c>
      <c r="E87" s="45">
        <v>170</v>
      </c>
      <c r="F87" s="45">
        <v>20.7</v>
      </c>
      <c r="G87" s="45">
        <v>41.7</v>
      </c>
      <c r="H87" s="45">
        <v>38.299999999999997</v>
      </c>
      <c r="I87" s="45">
        <f t="shared" si="2"/>
        <v>80</v>
      </c>
      <c r="J87" s="45">
        <v>3989</v>
      </c>
      <c r="K87" s="45">
        <v>9450</v>
      </c>
      <c r="L87" s="45" t="s">
        <v>462</v>
      </c>
      <c r="M87" s="46" t="s">
        <v>15</v>
      </c>
      <c r="N87" s="50">
        <v>214</v>
      </c>
      <c r="O87" s="50">
        <v>257</v>
      </c>
      <c r="P87" s="50">
        <v>176</v>
      </c>
      <c r="Q87" s="50">
        <v>67</v>
      </c>
      <c r="R87" s="50">
        <v>0.68</v>
      </c>
      <c r="S87" s="50">
        <v>10</v>
      </c>
      <c r="T87" s="50">
        <v>1</v>
      </c>
      <c r="U87" s="50">
        <v>1198</v>
      </c>
      <c r="V87" s="50">
        <v>359</v>
      </c>
      <c r="W87" s="50">
        <v>61</v>
      </c>
    </row>
    <row r="88" spans="1:23" x14ac:dyDescent="0.25">
      <c r="A88" s="45">
        <v>5</v>
      </c>
      <c r="B88" s="45">
        <v>1</v>
      </c>
      <c r="C88" s="45">
        <v>23</v>
      </c>
      <c r="D88" s="45">
        <v>59.8</v>
      </c>
      <c r="E88" s="45">
        <v>170</v>
      </c>
      <c r="F88" s="45">
        <v>20.7</v>
      </c>
      <c r="G88" s="45">
        <v>41.7</v>
      </c>
      <c r="H88" s="45">
        <v>38.299999999999997</v>
      </c>
      <c r="I88" s="45">
        <f t="shared" si="2"/>
        <v>80</v>
      </c>
      <c r="J88" s="45">
        <v>3989</v>
      </c>
      <c r="K88" s="45">
        <v>9450</v>
      </c>
      <c r="L88" s="45" t="s">
        <v>462</v>
      </c>
      <c r="M88" s="52" t="s">
        <v>16</v>
      </c>
      <c r="N88" s="48">
        <v>178</v>
      </c>
      <c r="O88" s="48">
        <v>309</v>
      </c>
      <c r="P88" s="48">
        <v>237</v>
      </c>
      <c r="Q88" s="48">
        <v>33</v>
      </c>
      <c r="R88" s="48">
        <v>0.77</v>
      </c>
      <c r="S88" s="48">
        <v>7</v>
      </c>
      <c r="T88" s="48">
        <v>1</v>
      </c>
      <c r="U88" s="48">
        <v>746</v>
      </c>
      <c r="V88" s="48">
        <v>224</v>
      </c>
      <c r="W88" s="48">
        <v>38</v>
      </c>
    </row>
    <row r="89" spans="1:23" x14ac:dyDescent="0.25">
      <c r="A89" s="45">
        <v>5</v>
      </c>
      <c r="B89" s="45">
        <v>1</v>
      </c>
      <c r="C89" s="45">
        <v>23</v>
      </c>
      <c r="D89" s="45">
        <v>59.8</v>
      </c>
      <c r="E89" s="45">
        <v>170</v>
      </c>
      <c r="F89" s="45">
        <v>20.7</v>
      </c>
      <c r="G89" s="45">
        <v>41.7</v>
      </c>
      <c r="H89" s="45">
        <v>38.299999999999997</v>
      </c>
      <c r="I89" s="45">
        <f t="shared" si="2"/>
        <v>80</v>
      </c>
      <c r="J89" s="45">
        <v>3989</v>
      </c>
      <c r="K89" s="45">
        <v>9450</v>
      </c>
      <c r="L89" s="45" t="s">
        <v>462</v>
      </c>
      <c r="M89" s="46" t="s">
        <v>237</v>
      </c>
      <c r="N89" s="50">
        <v>154</v>
      </c>
      <c r="O89" s="50">
        <v>234</v>
      </c>
      <c r="P89" s="50">
        <v>198</v>
      </c>
      <c r="Q89" s="50">
        <v>36</v>
      </c>
      <c r="R89" s="50">
        <v>0.97</v>
      </c>
      <c r="S89" s="50">
        <v>9</v>
      </c>
      <c r="T89" s="50">
        <v>2</v>
      </c>
      <c r="U89" s="50">
        <v>666</v>
      </c>
      <c r="V89" s="50">
        <v>200</v>
      </c>
      <c r="W89" s="50">
        <v>34</v>
      </c>
    </row>
    <row r="90" spans="1:23" x14ac:dyDescent="0.25">
      <c r="A90" s="45">
        <v>5</v>
      </c>
      <c r="B90" s="45">
        <v>1</v>
      </c>
      <c r="C90" s="45">
        <v>23</v>
      </c>
      <c r="D90" s="45">
        <v>59.8</v>
      </c>
      <c r="E90" s="45">
        <v>170</v>
      </c>
      <c r="F90" s="45">
        <v>20.7</v>
      </c>
      <c r="G90" s="45">
        <v>41.7</v>
      </c>
      <c r="H90" s="45">
        <v>38.299999999999997</v>
      </c>
      <c r="I90" s="45">
        <f t="shared" si="2"/>
        <v>80</v>
      </c>
      <c r="J90" s="45">
        <v>3989</v>
      </c>
      <c r="K90" s="45">
        <v>9450</v>
      </c>
      <c r="L90" s="45" t="s">
        <v>462</v>
      </c>
      <c r="M90" s="52" t="s">
        <v>238</v>
      </c>
      <c r="N90" s="48">
        <v>77</v>
      </c>
      <c r="O90" s="48">
        <v>274</v>
      </c>
      <c r="P90" s="48">
        <v>107</v>
      </c>
      <c r="Q90" s="48">
        <v>41</v>
      </c>
      <c r="R90" s="48">
        <v>0.39</v>
      </c>
      <c r="S90" s="48">
        <v>8</v>
      </c>
      <c r="T90" s="48">
        <v>2</v>
      </c>
      <c r="U90" s="48">
        <v>710</v>
      </c>
      <c r="V90" s="48">
        <v>213</v>
      </c>
      <c r="W90" s="48">
        <v>36</v>
      </c>
    </row>
    <row r="91" spans="1:23" x14ac:dyDescent="0.25">
      <c r="A91" s="45">
        <v>5</v>
      </c>
      <c r="B91" s="45">
        <v>1</v>
      </c>
      <c r="C91" s="45">
        <v>23</v>
      </c>
      <c r="D91" s="45">
        <v>59.8</v>
      </c>
      <c r="E91" s="45">
        <v>170</v>
      </c>
      <c r="F91" s="45">
        <v>20.7</v>
      </c>
      <c r="G91" s="45">
        <v>41.7</v>
      </c>
      <c r="H91" s="45">
        <v>38.299999999999997</v>
      </c>
      <c r="I91" s="45">
        <f t="shared" si="2"/>
        <v>80</v>
      </c>
      <c r="J91" s="45">
        <v>3989</v>
      </c>
      <c r="K91" s="45">
        <v>9450</v>
      </c>
      <c r="L91" s="45" t="s">
        <v>462</v>
      </c>
      <c r="M91" s="46" t="s">
        <v>239</v>
      </c>
      <c r="N91" s="50">
        <v>11</v>
      </c>
      <c r="O91" s="50">
        <v>95</v>
      </c>
      <c r="P91" s="50">
        <v>94</v>
      </c>
      <c r="Q91" s="50">
        <v>12</v>
      </c>
      <c r="R91" s="50">
        <v>0.99</v>
      </c>
      <c r="S91" s="50">
        <v>9</v>
      </c>
      <c r="T91" s="50">
        <v>2</v>
      </c>
      <c r="U91" s="50">
        <v>115</v>
      </c>
      <c r="V91" s="50">
        <v>34</v>
      </c>
      <c r="W91" s="50">
        <v>6</v>
      </c>
    </row>
    <row r="92" spans="1:23" x14ac:dyDescent="0.25">
      <c r="A92" s="45">
        <v>5</v>
      </c>
      <c r="B92" s="45">
        <v>1</v>
      </c>
      <c r="C92" s="45">
        <v>23</v>
      </c>
      <c r="D92" s="45">
        <v>59.8</v>
      </c>
      <c r="E92" s="45">
        <v>170</v>
      </c>
      <c r="F92" s="45">
        <v>20.7</v>
      </c>
      <c r="G92" s="45">
        <v>41.7</v>
      </c>
      <c r="H92" s="45">
        <v>38.299999999999997</v>
      </c>
      <c r="I92" s="45">
        <f t="shared" si="2"/>
        <v>80</v>
      </c>
      <c r="J92" s="45">
        <v>3989</v>
      </c>
      <c r="K92" s="45">
        <v>9450</v>
      </c>
      <c r="L92" s="45" t="s">
        <v>462</v>
      </c>
      <c r="M92" s="52" t="s">
        <v>131</v>
      </c>
      <c r="N92" s="48">
        <v>113</v>
      </c>
      <c r="O92" s="48">
        <v>509</v>
      </c>
      <c r="P92" s="48">
        <v>394</v>
      </c>
      <c r="Q92" s="48" t="s">
        <v>448</v>
      </c>
      <c r="R92" s="48">
        <v>0.85</v>
      </c>
      <c r="S92" s="48" t="s">
        <v>240</v>
      </c>
      <c r="T92" s="48"/>
      <c r="U92" s="48">
        <v>287</v>
      </c>
      <c r="V92" s="48">
        <v>86</v>
      </c>
      <c r="W92" s="48">
        <v>15</v>
      </c>
    </row>
    <row r="93" spans="1:23" x14ac:dyDescent="0.25">
      <c r="A93" s="45">
        <v>5</v>
      </c>
      <c r="B93" s="45">
        <v>1</v>
      </c>
      <c r="C93" s="45">
        <v>23</v>
      </c>
      <c r="D93" s="45">
        <v>59.8</v>
      </c>
      <c r="E93" s="45">
        <v>170</v>
      </c>
      <c r="F93" s="45">
        <v>20.7</v>
      </c>
      <c r="G93" s="45">
        <v>41.7</v>
      </c>
      <c r="H93" s="45">
        <v>38.299999999999997</v>
      </c>
      <c r="I93" s="45">
        <f t="shared" si="2"/>
        <v>80</v>
      </c>
      <c r="J93" s="45">
        <v>3989</v>
      </c>
      <c r="K93" s="45">
        <v>9450</v>
      </c>
      <c r="L93" s="45" t="s">
        <v>463</v>
      </c>
      <c r="M93" s="46" t="s">
        <v>7</v>
      </c>
      <c r="N93" s="50">
        <v>273</v>
      </c>
      <c r="O93" s="50">
        <v>315</v>
      </c>
      <c r="P93" s="50">
        <v>140</v>
      </c>
      <c r="Q93" s="50">
        <v>16</v>
      </c>
      <c r="R93" s="50">
        <v>0.44</v>
      </c>
      <c r="S93" s="50">
        <v>8</v>
      </c>
      <c r="T93" s="50">
        <v>2</v>
      </c>
      <c r="U93" s="50">
        <v>1934</v>
      </c>
      <c r="V93" s="50">
        <v>580</v>
      </c>
      <c r="W93" s="50">
        <v>99</v>
      </c>
    </row>
    <row r="94" spans="1:23" x14ac:dyDescent="0.25">
      <c r="A94" s="45">
        <v>5</v>
      </c>
      <c r="B94" s="45">
        <v>1</v>
      </c>
      <c r="C94" s="45">
        <v>23</v>
      </c>
      <c r="D94" s="45">
        <v>59.8</v>
      </c>
      <c r="E94" s="45">
        <v>170</v>
      </c>
      <c r="F94" s="45">
        <v>20.7</v>
      </c>
      <c r="G94" s="45">
        <v>41.7</v>
      </c>
      <c r="H94" s="45">
        <v>38.299999999999997</v>
      </c>
      <c r="I94" s="45">
        <f t="shared" si="2"/>
        <v>80</v>
      </c>
      <c r="J94" s="45">
        <v>3989</v>
      </c>
      <c r="K94" s="45">
        <v>9450</v>
      </c>
      <c r="L94" s="45" t="s">
        <v>463</v>
      </c>
      <c r="M94" s="52" t="s">
        <v>8</v>
      </c>
      <c r="N94" s="48">
        <v>553</v>
      </c>
      <c r="O94" s="48">
        <v>319</v>
      </c>
      <c r="P94" s="48">
        <v>152</v>
      </c>
      <c r="Q94" s="48">
        <v>28</v>
      </c>
      <c r="R94" s="48">
        <v>0.47</v>
      </c>
      <c r="S94" s="48">
        <v>16</v>
      </c>
      <c r="T94" s="48">
        <v>4</v>
      </c>
      <c r="U94" s="48">
        <v>3514</v>
      </c>
      <c r="V94" s="48">
        <v>1054</v>
      </c>
      <c r="W94" s="48">
        <v>179</v>
      </c>
    </row>
    <row r="95" spans="1:23" x14ac:dyDescent="0.25">
      <c r="A95" s="45">
        <v>5</v>
      </c>
      <c r="B95" s="45">
        <v>1</v>
      </c>
      <c r="C95" s="45">
        <v>23</v>
      </c>
      <c r="D95" s="45">
        <v>59.8</v>
      </c>
      <c r="E95" s="45">
        <v>170</v>
      </c>
      <c r="F95" s="45">
        <v>20.7</v>
      </c>
      <c r="G95" s="45">
        <v>41.7</v>
      </c>
      <c r="H95" s="45">
        <v>38.299999999999997</v>
      </c>
      <c r="I95" s="45">
        <f t="shared" si="2"/>
        <v>80</v>
      </c>
      <c r="J95" s="45">
        <v>3989</v>
      </c>
      <c r="K95" s="45">
        <v>9450</v>
      </c>
      <c r="L95" s="45" t="s">
        <v>463</v>
      </c>
      <c r="M95" s="46" t="s">
        <v>9</v>
      </c>
      <c r="N95" s="50">
        <v>332</v>
      </c>
      <c r="O95" s="50">
        <v>326</v>
      </c>
      <c r="P95" s="50">
        <v>146</v>
      </c>
      <c r="Q95" s="50">
        <v>20</v>
      </c>
      <c r="R95" s="50">
        <v>0.45</v>
      </c>
      <c r="S95" s="50">
        <v>13</v>
      </c>
      <c r="T95" s="50">
        <v>2</v>
      </c>
      <c r="U95" s="50">
        <v>2218</v>
      </c>
      <c r="V95" s="50">
        <v>665</v>
      </c>
      <c r="W95" s="50">
        <v>113</v>
      </c>
    </row>
    <row r="96" spans="1:23" x14ac:dyDescent="0.25">
      <c r="A96" s="45">
        <v>5</v>
      </c>
      <c r="B96" s="45">
        <v>1</v>
      </c>
      <c r="C96" s="45">
        <v>23</v>
      </c>
      <c r="D96" s="45">
        <v>59.8</v>
      </c>
      <c r="E96" s="45">
        <v>170</v>
      </c>
      <c r="F96" s="45">
        <v>20.7</v>
      </c>
      <c r="G96" s="45">
        <v>41.7</v>
      </c>
      <c r="H96" s="45">
        <v>38.299999999999997</v>
      </c>
      <c r="I96" s="45">
        <f t="shared" si="2"/>
        <v>80</v>
      </c>
      <c r="J96" s="45">
        <v>3989</v>
      </c>
      <c r="K96" s="45">
        <v>9450</v>
      </c>
      <c r="L96" s="45" t="s">
        <v>463</v>
      </c>
      <c r="M96" s="52" t="s">
        <v>10</v>
      </c>
      <c r="N96" s="48">
        <v>474</v>
      </c>
      <c r="O96" s="48">
        <v>353</v>
      </c>
      <c r="P96" s="48">
        <v>165</v>
      </c>
      <c r="Q96" s="48">
        <v>10</v>
      </c>
      <c r="R96" s="48">
        <v>0.47</v>
      </c>
      <c r="S96" s="48">
        <v>14</v>
      </c>
      <c r="T96" s="48">
        <v>2</v>
      </c>
      <c r="U96" s="48">
        <v>2793</v>
      </c>
      <c r="V96" s="48">
        <v>838</v>
      </c>
      <c r="W96" s="48">
        <v>143</v>
      </c>
    </row>
    <row r="97" spans="1:23" x14ac:dyDescent="0.25">
      <c r="A97" s="45">
        <v>5</v>
      </c>
      <c r="B97" s="45">
        <v>1</v>
      </c>
      <c r="C97" s="45">
        <v>23</v>
      </c>
      <c r="D97" s="45">
        <v>59.8</v>
      </c>
      <c r="E97" s="45">
        <v>170</v>
      </c>
      <c r="F97" s="45">
        <v>20.7</v>
      </c>
      <c r="G97" s="45">
        <v>41.7</v>
      </c>
      <c r="H97" s="45">
        <v>38.299999999999997</v>
      </c>
      <c r="I97" s="45">
        <f t="shared" si="2"/>
        <v>80</v>
      </c>
      <c r="J97" s="45">
        <v>3989</v>
      </c>
      <c r="K97" s="45">
        <v>9450</v>
      </c>
      <c r="L97" s="45" t="s">
        <v>464</v>
      </c>
      <c r="M97" s="46" t="s">
        <v>14</v>
      </c>
      <c r="N97" s="50">
        <v>130</v>
      </c>
      <c r="O97" s="50">
        <v>299</v>
      </c>
      <c r="P97" s="50">
        <v>100</v>
      </c>
      <c r="Q97" s="50">
        <v>35</v>
      </c>
      <c r="R97" s="50">
        <v>0.33</v>
      </c>
      <c r="S97" s="50">
        <v>7</v>
      </c>
      <c r="T97" s="50">
        <v>2</v>
      </c>
      <c r="U97" s="50">
        <v>1287</v>
      </c>
      <c r="V97" s="50">
        <v>386</v>
      </c>
      <c r="W97" s="50">
        <v>66</v>
      </c>
    </row>
    <row r="98" spans="1:23" x14ac:dyDescent="0.25">
      <c r="A98" s="45">
        <v>5</v>
      </c>
      <c r="B98" s="45">
        <v>1</v>
      </c>
      <c r="C98" s="45">
        <v>23</v>
      </c>
      <c r="D98" s="45">
        <v>59.8</v>
      </c>
      <c r="E98" s="45">
        <v>170</v>
      </c>
      <c r="F98" s="45">
        <v>20.7</v>
      </c>
      <c r="G98" s="45">
        <v>41.7</v>
      </c>
      <c r="H98" s="45">
        <v>38.299999999999997</v>
      </c>
      <c r="I98" s="45">
        <f t="shared" si="2"/>
        <v>80</v>
      </c>
      <c r="J98" s="45">
        <v>3989</v>
      </c>
      <c r="K98" s="45">
        <v>9450</v>
      </c>
      <c r="L98" s="45" t="s">
        <v>464</v>
      </c>
      <c r="M98" s="52" t="s">
        <v>241</v>
      </c>
      <c r="N98" s="48">
        <v>88</v>
      </c>
      <c r="O98" s="48">
        <v>357</v>
      </c>
      <c r="P98" s="48">
        <v>101</v>
      </c>
      <c r="Q98" s="48">
        <v>18</v>
      </c>
      <c r="R98" s="48">
        <v>0.28000000000000003</v>
      </c>
      <c r="S98" s="48">
        <v>5</v>
      </c>
      <c r="T98" s="48">
        <v>1</v>
      </c>
      <c r="U98" s="48">
        <v>866</v>
      </c>
      <c r="V98" s="48">
        <v>260</v>
      </c>
      <c r="W98" s="48">
        <v>44</v>
      </c>
    </row>
    <row r="99" spans="1:23" x14ac:dyDescent="0.25">
      <c r="A99" s="45">
        <v>5</v>
      </c>
      <c r="B99" s="45">
        <v>1</v>
      </c>
      <c r="C99" s="45">
        <v>23</v>
      </c>
      <c r="D99" s="45">
        <v>59.8</v>
      </c>
      <c r="E99" s="45">
        <v>170</v>
      </c>
      <c r="F99" s="45">
        <v>20.7</v>
      </c>
      <c r="G99" s="45">
        <v>41.7</v>
      </c>
      <c r="H99" s="45">
        <v>38.299999999999997</v>
      </c>
      <c r="I99" s="45">
        <f t="shared" si="2"/>
        <v>80</v>
      </c>
      <c r="J99" s="45">
        <v>3989</v>
      </c>
      <c r="K99" s="45">
        <v>9450</v>
      </c>
      <c r="L99" s="45" t="s">
        <v>464</v>
      </c>
      <c r="M99" s="46" t="s">
        <v>242</v>
      </c>
      <c r="N99" s="50">
        <v>5</v>
      </c>
      <c r="O99" s="50">
        <v>176</v>
      </c>
      <c r="P99" s="50">
        <v>68</v>
      </c>
      <c r="Q99" s="50">
        <v>40</v>
      </c>
      <c r="R99" s="50">
        <v>0.38</v>
      </c>
      <c r="S99" s="50">
        <v>4</v>
      </c>
      <c r="T99" s="50">
        <v>1</v>
      </c>
      <c r="U99" s="50">
        <v>76</v>
      </c>
      <c r="V99" s="50">
        <v>23</v>
      </c>
      <c r="W99" s="50">
        <v>4</v>
      </c>
    </row>
    <row r="100" spans="1:23" x14ac:dyDescent="0.25">
      <c r="A100" s="45">
        <v>5</v>
      </c>
      <c r="B100" s="45">
        <v>1</v>
      </c>
      <c r="C100" s="45">
        <v>23</v>
      </c>
      <c r="D100" s="45">
        <v>59.8</v>
      </c>
      <c r="E100" s="45">
        <v>170</v>
      </c>
      <c r="F100" s="45">
        <v>20.7</v>
      </c>
      <c r="G100" s="45">
        <v>41.7</v>
      </c>
      <c r="H100" s="45">
        <v>38.299999999999997</v>
      </c>
      <c r="I100" s="45">
        <f t="shared" si="2"/>
        <v>80</v>
      </c>
      <c r="J100" s="45">
        <v>3989</v>
      </c>
      <c r="K100" s="45">
        <v>9450</v>
      </c>
      <c r="L100" s="45" t="s">
        <v>465</v>
      </c>
      <c r="M100" s="52" t="s">
        <v>243</v>
      </c>
      <c r="N100" s="48">
        <v>202</v>
      </c>
      <c r="O100" s="48">
        <v>270</v>
      </c>
      <c r="P100" s="48">
        <v>89</v>
      </c>
      <c r="Q100" s="48">
        <v>42</v>
      </c>
      <c r="R100" s="48">
        <v>0.33</v>
      </c>
      <c r="S100" s="48">
        <v>9</v>
      </c>
      <c r="T100" s="48">
        <v>1</v>
      </c>
      <c r="U100" s="48">
        <v>2244</v>
      </c>
      <c r="V100" s="48">
        <v>673</v>
      </c>
      <c r="W100" s="48">
        <v>115</v>
      </c>
    </row>
    <row r="101" spans="1:23" x14ac:dyDescent="0.25">
      <c r="A101" s="45">
        <v>5</v>
      </c>
      <c r="B101" s="45">
        <v>1</v>
      </c>
      <c r="C101" s="45">
        <v>23</v>
      </c>
      <c r="D101" s="45">
        <v>59.8</v>
      </c>
      <c r="E101" s="45">
        <v>170</v>
      </c>
      <c r="F101" s="45">
        <v>20.7</v>
      </c>
      <c r="G101" s="45">
        <v>41.7</v>
      </c>
      <c r="H101" s="45">
        <v>38.299999999999997</v>
      </c>
      <c r="I101" s="45">
        <f t="shared" si="2"/>
        <v>80</v>
      </c>
      <c r="J101" s="45">
        <v>3989</v>
      </c>
      <c r="K101" s="45">
        <v>9450</v>
      </c>
      <c r="L101" s="45" t="s">
        <v>465</v>
      </c>
      <c r="M101" s="46" t="s">
        <v>11</v>
      </c>
      <c r="N101" s="50">
        <v>101</v>
      </c>
      <c r="O101" s="50">
        <v>239</v>
      </c>
      <c r="P101" s="50">
        <v>128</v>
      </c>
      <c r="Q101" s="50">
        <v>43</v>
      </c>
      <c r="R101" s="50">
        <v>0.54</v>
      </c>
      <c r="S101" s="50">
        <v>7</v>
      </c>
      <c r="T101" s="50">
        <v>1</v>
      </c>
      <c r="U101" s="50">
        <v>781</v>
      </c>
      <c r="V101" s="50">
        <v>234</v>
      </c>
      <c r="W101" s="50">
        <v>40</v>
      </c>
    </row>
    <row r="102" spans="1:23" x14ac:dyDescent="0.25">
      <c r="A102" s="45">
        <v>5</v>
      </c>
      <c r="B102" s="45">
        <v>1</v>
      </c>
      <c r="C102" s="45">
        <v>23</v>
      </c>
      <c r="D102" s="45">
        <v>59.8</v>
      </c>
      <c r="E102" s="45">
        <v>170</v>
      </c>
      <c r="F102" s="45">
        <v>20.7</v>
      </c>
      <c r="G102" s="45">
        <v>41.7</v>
      </c>
      <c r="H102" s="45">
        <v>38.299999999999997</v>
      </c>
      <c r="I102" s="45">
        <f t="shared" si="2"/>
        <v>80</v>
      </c>
      <c r="J102" s="45">
        <v>3989</v>
      </c>
      <c r="K102" s="45">
        <v>9450</v>
      </c>
      <c r="L102" s="45" t="s">
        <v>465</v>
      </c>
      <c r="M102" s="52" t="s">
        <v>12</v>
      </c>
      <c r="N102" s="48">
        <v>375</v>
      </c>
      <c r="O102" s="48">
        <v>355</v>
      </c>
      <c r="P102" s="48">
        <v>140</v>
      </c>
      <c r="Q102" s="48">
        <v>17</v>
      </c>
      <c r="R102" s="48">
        <v>0.39</v>
      </c>
      <c r="S102" s="48">
        <v>12</v>
      </c>
      <c r="T102" s="48">
        <v>2</v>
      </c>
      <c r="U102" s="48">
        <v>2626</v>
      </c>
      <c r="V102" s="48">
        <v>788</v>
      </c>
      <c r="W102" s="48">
        <v>134</v>
      </c>
    </row>
    <row r="103" spans="1:23" x14ac:dyDescent="0.25">
      <c r="A103" s="45">
        <v>6</v>
      </c>
      <c r="B103" s="45">
        <v>1</v>
      </c>
      <c r="C103" s="45">
        <v>35</v>
      </c>
      <c r="D103" s="45">
        <v>80.2</v>
      </c>
      <c r="E103" s="45">
        <v>169</v>
      </c>
      <c r="F103" s="45">
        <v>28.1</v>
      </c>
      <c r="G103" s="45">
        <v>42.4</v>
      </c>
      <c r="H103" s="45">
        <v>35.6</v>
      </c>
      <c r="I103" s="45">
        <f t="shared" si="2"/>
        <v>78</v>
      </c>
      <c r="J103" s="45">
        <v>4386</v>
      </c>
      <c r="K103" s="45">
        <v>10462</v>
      </c>
      <c r="L103" s="45" t="s">
        <v>103</v>
      </c>
      <c r="M103" s="46" t="s">
        <v>234</v>
      </c>
      <c r="N103" s="50">
        <v>582</v>
      </c>
      <c r="O103" s="50">
        <v>333</v>
      </c>
      <c r="P103" s="50">
        <v>250</v>
      </c>
      <c r="Q103" s="50">
        <v>51</v>
      </c>
      <c r="R103" s="50">
        <v>0.75</v>
      </c>
      <c r="S103" s="50">
        <v>11</v>
      </c>
      <c r="T103" s="50">
        <v>1</v>
      </c>
      <c r="U103" s="50">
        <v>2286</v>
      </c>
      <c r="V103" s="50">
        <v>686</v>
      </c>
      <c r="W103" s="50">
        <v>87</v>
      </c>
    </row>
    <row r="104" spans="1:23" x14ac:dyDescent="0.25">
      <c r="A104" s="45">
        <v>6</v>
      </c>
      <c r="B104" s="45">
        <v>1</v>
      </c>
      <c r="C104" s="45">
        <v>35</v>
      </c>
      <c r="D104" s="45">
        <v>80.2</v>
      </c>
      <c r="E104" s="45">
        <v>169</v>
      </c>
      <c r="F104" s="45">
        <v>28.1</v>
      </c>
      <c r="G104" s="45">
        <v>42.4</v>
      </c>
      <c r="H104" s="45">
        <v>35.6</v>
      </c>
      <c r="I104" s="45">
        <f t="shared" si="2"/>
        <v>78</v>
      </c>
      <c r="J104" s="45">
        <v>4386</v>
      </c>
      <c r="K104" s="45">
        <v>10462</v>
      </c>
      <c r="L104" s="45" t="s">
        <v>103</v>
      </c>
      <c r="M104" s="52" t="s">
        <v>235</v>
      </c>
      <c r="N104" s="48">
        <v>122</v>
      </c>
      <c r="O104" s="48">
        <v>211</v>
      </c>
      <c r="P104" s="48">
        <v>136</v>
      </c>
      <c r="Q104" s="48">
        <v>11</v>
      </c>
      <c r="R104" s="48">
        <v>0.64</v>
      </c>
      <c r="S104" s="48">
        <v>10</v>
      </c>
      <c r="T104" s="48">
        <v>2</v>
      </c>
      <c r="U104" s="48">
        <v>882</v>
      </c>
      <c r="V104" s="48">
        <v>265</v>
      </c>
      <c r="W104" s="48">
        <v>34</v>
      </c>
    </row>
    <row r="105" spans="1:23" x14ac:dyDescent="0.25">
      <c r="A105" s="45">
        <v>6</v>
      </c>
      <c r="B105" s="45">
        <v>1</v>
      </c>
      <c r="C105" s="45">
        <v>35</v>
      </c>
      <c r="D105" s="45">
        <v>80.2</v>
      </c>
      <c r="E105" s="45">
        <v>169</v>
      </c>
      <c r="F105" s="45">
        <v>28.1</v>
      </c>
      <c r="G105" s="45">
        <v>42.4</v>
      </c>
      <c r="H105" s="45">
        <v>35.6</v>
      </c>
      <c r="I105" s="45">
        <f t="shared" si="2"/>
        <v>78</v>
      </c>
      <c r="J105" s="45">
        <v>4386</v>
      </c>
      <c r="K105" s="45">
        <v>10462</v>
      </c>
      <c r="L105" s="45" t="s">
        <v>103</v>
      </c>
      <c r="M105" s="46" t="s">
        <v>236</v>
      </c>
      <c r="N105" s="50">
        <v>125</v>
      </c>
      <c r="O105" s="50">
        <v>223</v>
      </c>
      <c r="P105" s="50">
        <v>77</v>
      </c>
      <c r="Q105" s="50">
        <v>20</v>
      </c>
      <c r="R105" s="50">
        <v>0.35</v>
      </c>
      <c r="S105" s="50">
        <v>11</v>
      </c>
      <c r="T105" s="50">
        <v>2</v>
      </c>
      <c r="U105" s="50">
        <v>1590</v>
      </c>
      <c r="V105" s="50">
        <v>477</v>
      </c>
      <c r="W105" s="50">
        <v>61</v>
      </c>
    </row>
    <row r="106" spans="1:23" x14ac:dyDescent="0.25">
      <c r="A106" s="45">
        <v>6</v>
      </c>
      <c r="B106" s="45">
        <v>1</v>
      </c>
      <c r="C106" s="45">
        <v>35</v>
      </c>
      <c r="D106" s="45">
        <v>80.2</v>
      </c>
      <c r="E106" s="45">
        <v>169</v>
      </c>
      <c r="F106" s="45">
        <v>28.1</v>
      </c>
      <c r="G106" s="45">
        <v>42.4</v>
      </c>
      <c r="H106" s="45">
        <v>35.6</v>
      </c>
      <c r="I106" s="45">
        <f t="shared" si="2"/>
        <v>78</v>
      </c>
      <c r="J106" s="45">
        <v>4386</v>
      </c>
      <c r="K106" s="45">
        <v>10462</v>
      </c>
      <c r="L106" s="45" t="s">
        <v>103</v>
      </c>
      <c r="M106" s="52" t="s">
        <v>13</v>
      </c>
      <c r="N106" s="48">
        <v>87</v>
      </c>
      <c r="O106" s="48">
        <v>349</v>
      </c>
      <c r="P106" s="48">
        <v>156</v>
      </c>
      <c r="Q106" s="48">
        <v>24</v>
      </c>
      <c r="R106" s="48">
        <v>0.45</v>
      </c>
      <c r="S106" s="48">
        <v>8</v>
      </c>
      <c r="T106" s="48">
        <v>1</v>
      </c>
      <c r="U106" s="48">
        <v>550</v>
      </c>
      <c r="V106" s="48">
        <v>165</v>
      </c>
      <c r="W106" s="48">
        <v>21</v>
      </c>
    </row>
    <row r="107" spans="1:23" x14ac:dyDescent="0.25">
      <c r="A107" s="45">
        <v>6</v>
      </c>
      <c r="B107" s="45">
        <v>1</v>
      </c>
      <c r="C107" s="45">
        <v>35</v>
      </c>
      <c r="D107" s="45">
        <v>80.2</v>
      </c>
      <c r="E107" s="45">
        <v>169</v>
      </c>
      <c r="F107" s="45">
        <v>28.1</v>
      </c>
      <c r="G107" s="45">
        <v>42.4</v>
      </c>
      <c r="H107" s="45">
        <v>35.6</v>
      </c>
      <c r="I107" s="45">
        <f t="shared" si="2"/>
        <v>78</v>
      </c>
      <c r="J107" s="45">
        <v>4386</v>
      </c>
      <c r="K107" s="45">
        <v>10462</v>
      </c>
      <c r="L107" s="45" t="s">
        <v>462</v>
      </c>
      <c r="M107" s="46" t="s">
        <v>15</v>
      </c>
      <c r="N107" s="50">
        <v>269</v>
      </c>
      <c r="O107" s="50">
        <v>235</v>
      </c>
      <c r="P107" s="50">
        <v>193</v>
      </c>
      <c r="Q107" s="50">
        <v>68</v>
      </c>
      <c r="R107" s="50">
        <v>0.82</v>
      </c>
      <c r="S107" s="50">
        <v>10</v>
      </c>
      <c r="T107" s="50">
        <v>2</v>
      </c>
      <c r="U107" s="50">
        <v>1374</v>
      </c>
      <c r="V107" s="50">
        <v>412</v>
      </c>
      <c r="W107" s="50">
        <v>52</v>
      </c>
    </row>
    <row r="108" spans="1:23" x14ac:dyDescent="0.25">
      <c r="A108" s="45">
        <v>6</v>
      </c>
      <c r="B108" s="45">
        <v>1</v>
      </c>
      <c r="C108" s="45">
        <v>35</v>
      </c>
      <c r="D108" s="45">
        <v>80.2</v>
      </c>
      <c r="E108" s="45">
        <v>169</v>
      </c>
      <c r="F108" s="45">
        <v>28.1</v>
      </c>
      <c r="G108" s="45">
        <v>42.4</v>
      </c>
      <c r="H108" s="45">
        <v>35.6</v>
      </c>
      <c r="I108" s="45">
        <f t="shared" si="2"/>
        <v>78</v>
      </c>
      <c r="J108" s="45">
        <v>4386</v>
      </c>
      <c r="K108" s="45">
        <v>10462</v>
      </c>
      <c r="L108" s="45" t="s">
        <v>462</v>
      </c>
      <c r="M108" s="52" t="s">
        <v>16</v>
      </c>
      <c r="N108" s="48">
        <v>141</v>
      </c>
      <c r="O108" s="48">
        <v>275</v>
      </c>
      <c r="P108" s="48">
        <v>213</v>
      </c>
      <c r="Q108" s="48">
        <v>28</v>
      </c>
      <c r="R108" s="48">
        <v>0.77</v>
      </c>
      <c r="S108" s="48">
        <v>8</v>
      </c>
      <c r="T108" s="48">
        <v>1</v>
      </c>
      <c r="U108" s="48">
        <v>658</v>
      </c>
      <c r="V108" s="48">
        <v>197</v>
      </c>
      <c r="W108" s="48">
        <v>25</v>
      </c>
    </row>
    <row r="109" spans="1:23" x14ac:dyDescent="0.25">
      <c r="A109" s="45">
        <v>6</v>
      </c>
      <c r="B109" s="45">
        <v>1</v>
      </c>
      <c r="C109" s="45">
        <v>35</v>
      </c>
      <c r="D109" s="45">
        <v>80.2</v>
      </c>
      <c r="E109" s="45">
        <v>169</v>
      </c>
      <c r="F109" s="45">
        <v>28.1</v>
      </c>
      <c r="G109" s="45">
        <v>42.4</v>
      </c>
      <c r="H109" s="45">
        <v>35.6</v>
      </c>
      <c r="I109" s="45">
        <f t="shared" si="2"/>
        <v>78</v>
      </c>
      <c r="J109" s="45">
        <v>4386</v>
      </c>
      <c r="K109" s="45">
        <v>10462</v>
      </c>
      <c r="L109" s="45" t="s">
        <v>462</v>
      </c>
      <c r="M109" s="46" t="s">
        <v>237</v>
      </c>
      <c r="N109" s="50">
        <v>188</v>
      </c>
      <c r="O109" s="50">
        <v>280</v>
      </c>
      <c r="P109" s="50">
        <v>210</v>
      </c>
      <c r="Q109" s="50">
        <v>41</v>
      </c>
      <c r="R109" s="50">
        <v>0.75</v>
      </c>
      <c r="S109" s="50">
        <v>8</v>
      </c>
      <c r="T109" s="50">
        <v>1</v>
      </c>
      <c r="U109" s="50">
        <v>888</v>
      </c>
      <c r="V109" s="50">
        <v>266</v>
      </c>
      <c r="W109" s="50">
        <v>34</v>
      </c>
    </row>
    <row r="110" spans="1:23" x14ac:dyDescent="0.25">
      <c r="A110" s="45">
        <v>6</v>
      </c>
      <c r="B110" s="45">
        <v>1</v>
      </c>
      <c r="C110" s="45">
        <v>35</v>
      </c>
      <c r="D110" s="45">
        <v>80.2</v>
      </c>
      <c r="E110" s="45">
        <v>169</v>
      </c>
      <c r="F110" s="45">
        <v>28.1</v>
      </c>
      <c r="G110" s="45">
        <v>42.4</v>
      </c>
      <c r="H110" s="45">
        <v>35.6</v>
      </c>
      <c r="I110" s="45">
        <f t="shared" si="2"/>
        <v>78</v>
      </c>
      <c r="J110" s="45">
        <v>4386</v>
      </c>
      <c r="K110" s="45">
        <v>10462</v>
      </c>
      <c r="L110" s="45" t="s">
        <v>462</v>
      </c>
      <c r="M110" s="52" t="s">
        <v>238</v>
      </c>
      <c r="N110" s="48">
        <v>68</v>
      </c>
      <c r="O110" s="48">
        <v>240</v>
      </c>
      <c r="P110" s="48">
        <v>118</v>
      </c>
      <c r="Q110" s="48">
        <v>12</v>
      </c>
      <c r="R110" s="48">
        <v>0.49</v>
      </c>
      <c r="S110" s="48">
        <v>7</v>
      </c>
      <c r="T110" s="48">
        <v>2</v>
      </c>
      <c r="U110" s="48">
        <v>572</v>
      </c>
      <c r="V110" s="48">
        <v>172</v>
      </c>
      <c r="W110" s="48">
        <v>22</v>
      </c>
    </row>
    <row r="111" spans="1:23" x14ac:dyDescent="0.25">
      <c r="A111" s="45">
        <v>6</v>
      </c>
      <c r="B111" s="45">
        <v>1</v>
      </c>
      <c r="C111" s="45">
        <v>35</v>
      </c>
      <c r="D111" s="45">
        <v>80.2</v>
      </c>
      <c r="E111" s="45">
        <v>169</v>
      </c>
      <c r="F111" s="45">
        <v>28.1</v>
      </c>
      <c r="G111" s="45">
        <v>42.4</v>
      </c>
      <c r="H111" s="45">
        <v>35.6</v>
      </c>
      <c r="I111" s="45">
        <f t="shared" si="2"/>
        <v>78</v>
      </c>
      <c r="J111" s="45">
        <v>4386</v>
      </c>
      <c r="K111" s="45">
        <v>10462</v>
      </c>
      <c r="L111" s="45" t="s">
        <v>462</v>
      </c>
      <c r="M111" s="46" t="s">
        <v>239</v>
      </c>
      <c r="N111" s="50">
        <v>15</v>
      </c>
      <c r="O111" s="50">
        <v>126</v>
      </c>
      <c r="P111" s="50">
        <v>60</v>
      </c>
      <c r="Q111" s="50">
        <v>12</v>
      </c>
      <c r="R111" s="50">
        <v>0.48</v>
      </c>
      <c r="S111" s="50">
        <v>9</v>
      </c>
      <c r="T111" s="50">
        <v>2</v>
      </c>
      <c r="U111" s="50">
        <v>253</v>
      </c>
      <c r="V111" s="50">
        <v>76</v>
      </c>
      <c r="W111" s="50">
        <v>10</v>
      </c>
    </row>
    <row r="112" spans="1:23" x14ac:dyDescent="0.25">
      <c r="A112" s="45">
        <v>6</v>
      </c>
      <c r="B112" s="45">
        <v>1</v>
      </c>
      <c r="C112" s="45">
        <v>35</v>
      </c>
      <c r="D112" s="45">
        <v>80.2</v>
      </c>
      <c r="E112" s="45">
        <v>169</v>
      </c>
      <c r="F112" s="45">
        <v>28.1</v>
      </c>
      <c r="G112" s="45">
        <v>42.4</v>
      </c>
      <c r="H112" s="45">
        <v>35.6</v>
      </c>
      <c r="I112" s="45">
        <f t="shared" si="2"/>
        <v>78</v>
      </c>
      <c r="J112" s="45">
        <v>4386</v>
      </c>
      <c r="K112" s="45">
        <v>10462</v>
      </c>
      <c r="L112" s="45" t="s">
        <v>462</v>
      </c>
      <c r="M112" s="52" t="s">
        <v>131</v>
      </c>
      <c r="N112" s="48">
        <v>136</v>
      </c>
      <c r="O112" s="48">
        <v>444</v>
      </c>
      <c r="P112" s="48">
        <v>378</v>
      </c>
      <c r="Q112" s="48">
        <v>1</v>
      </c>
      <c r="R112" s="48">
        <v>0.85</v>
      </c>
      <c r="S112" s="48" t="s">
        <v>240</v>
      </c>
      <c r="T112" s="48"/>
      <c r="U112" s="48">
        <v>359</v>
      </c>
      <c r="V112" s="48">
        <v>108</v>
      </c>
      <c r="W112" s="48">
        <v>14</v>
      </c>
    </row>
    <row r="113" spans="1:23" x14ac:dyDescent="0.25">
      <c r="A113" s="45">
        <v>6</v>
      </c>
      <c r="B113" s="45">
        <v>1</v>
      </c>
      <c r="C113" s="45">
        <v>35</v>
      </c>
      <c r="D113" s="45">
        <v>80.2</v>
      </c>
      <c r="E113" s="45">
        <v>169</v>
      </c>
      <c r="F113" s="45">
        <v>28.1</v>
      </c>
      <c r="G113" s="45">
        <v>42.4</v>
      </c>
      <c r="H113" s="45">
        <v>35.6</v>
      </c>
      <c r="I113" s="45">
        <f t="shared" si="2"/>
        <v>78</v>
      </c>
      <c r="J113" s="45">
        <v>4386</v>
      </c>
      <c r="K113" s="45">
        <v>10462</v>
      </c>
      <c r="L113" s="45" t="s">
        <v>463</v>
      </c>
      <c r="M113" s="46" t="s">
        <v>7</v>
      </c>
      <c r="N113" s="50">
        <v>203</v>
      </c>
      <c r="O113" s="50">
        <v>308</v>
      </c>
      <c r="P113" s="50">
        <v>218</v>
      </c>
      <c r="Q113" s="50">
        <v>12</v>
      </c>
      <c r="R113" s="50">
        <v>0.71</v>
      </c>
      <c r="S113" s="50">
        <v>8</v>
      </c>
      <c r="T113" s="50">
        <v>5</v>
      </c>
      <c r="U113" s="50">
        <v>924</v>
      </c>
      <c r="V113" s="50">
        <v>277</v>
      </c>
      <c r="W113" s="50">
        <v>35</v>
      </c>
    </row>
    <row r="114" spans="1:23" x14ac:dyDescent="0.25">
      <c r="A114" s="45">
        <v>6</v>
      </c>
      <c r="B114" s="45">
        <v>1</v>
      </c>
      <c r="C114" s="45">
        <v>35</v>
      </c>
      <c r="D114" s="45">
        <v>80.2</v>
      </c>
      <c r="E114" s="45">
        <v>169</v>
      </c>
      <c r="F114" s="45">
        <v>28.1</v>
      </c>
      <c r="G114" s="45">
        <v>42.4</v>
      </c>
      <c r="H114" s="45">
        <v>35.6</v>
      </c>
      <c r="I114" s="45">
        <f t="shared" si="2"/>
        <v>78</v>
      </c>
      <c r="J114" s="45">
        <v>4386</v>
      </c>
      <c r="K114" s="45">
        <v>10462</v>
      </c>
      <c r="L114" s="45" t="s">
        <v>463</v>
      </c>
      <c r="M114" s="52" t="s">
        <v>8</v>
      </c>
      <c r="N114" s="48">
        <v>532</v>
      </c>
      <c r="O114" s="48">
        <v>308</v>
      </c>
      <c r="P114" s="48">
        <v>274</v>
      </c>
      <c r="Q114" s="48">
        <v>10</v>
      </c>
      <c r="R114" s="48">
        <v>0.89</v>
      </c>
      <c r="S114" s="48">
        <v>16</v>
      </c>
      <c r="T114" s="48">
        <v>1</v>
      </c>
      <c r="U114" s="48">
        <v>1865</v>
      </c>
      <c r="V114" s="48">
        <v>559</v>
      </c>
      <c r="W114" s="48">
        <v>71</v>
      </c>
    </row>
    <row r="115" spans="1:23" x14ac:dyDescent="0.25">
      <c r="A115" s="45">
        <v>6</v>
      </c>
      <c r="B115" s="45">
        <v>1</v>
      </c>
      <c r="C115" s="45">
        <v>35</v>
      </c>
      <c r="D115" s="45">
        <v>80.2</v>
      </c>
      <c r="E115" s="45">
        <v>169</v>
      </c>
      <c r="F115" s="45">
        <v>28.1</v>
      </c>
      <c r="G115" s="45">
        <v>42.4</v>
      </c>
      <c r="H115" s="45">
        <v>35.6</v>
      </c>
      <c r="I115" s="45">
        <f t="shared" si="2"/>
        <v>78</v>
      </c>
      <c r="J115" s="45">
        <v>4386</v>
      </c>
      <c r="K115" s="45">
        <v>10462</v>
      </c>
      <c r="L115" s="45" t="s">
        <v>463</v>
      </c>
      <c r="M115" s="46" t="s">
        <v>9</v>
      </c>
      <c r="N115" s="50">
        <v>375</v>
      </c>
      <c r="O115" s="50">
        <v>325</v>
      </c>
      <c r="P115" s="50">
        <v>147</v>
      </c>
      <c r="Q115" s="50">
        <v>30</v>
      </c>
      <c r="R115" s="50">
        <v>0.45</v>
      </c>
      <c r="S115" s="50">
        <v>15</v>
      </c>
      <c r="T115" s="50">
        <v>4</v>
      </c>
      <c r="U115" s="50">
        <v>2463</v>
      </c>
      <c r="V115" s="50">
        <v>739</v>
      </c>
      <c r="W115" s="50">
        <v>94</v>
      </c>
    </row>
    <row r="116" spans="1:23" x14ac:dyDescent="0.25">
      <c r="A116" s="45">
        <v>6</v>
      </c>
      <c r="B116" s="45">
        <v>1</v>
      </c>
      <c r="C116" s="45">
        <v>35</v>
      </c>
      <c r="D116" s="45">
        <v>80.2</v>
      </c>
      <c r="E116" s="45">
        <v>169</v>
      </c>
      <c r="F116" s="45">
        <v>28.1</v>
      </c>
      <c r="G116" s="45">
        <v>42.4</v>
      </c>
      <c r="H116" s="45">
        <v>35.6</v>
      </c>
      <c r="I116" s="45">
        <f t="shared" si="2"/>
        <v>78</v>
      </c>
      <c r="J116" s="45">
        <v>4386</v>
      </c>
      <c r="K116" s="45">
        <v>10462</v>
      </c>
      <c r="L116" s="45" t="s">
        <v>463</v>
      </c>
      <c r="M116" s="52" t="s">
        <v>10</v>
      </c>
      <c r="N116" s="48">
        <v>522</v>
      </c>
      <c r="O116" s="48">
        <v>358</v>
      </c>
      <c r="P116" s="48">
        <v>228</v>
      </c>
      <c r="Q116" s="48">
        <v>25</v>
      </c>
      <c r="R116" s="48">
        <v>0.64</v>
      </c>
      <c r="S116" s="48">
        <v>10</v>
      </c>
      <c r="T116" s="48">
        <v>2</v>
      </c>
      <c r="U116" s="48">
        <v>2261</v>
      </c>
      <c r="V116" s="48">
        <v>678</v>
      </c>
      <c r="W116" s="48">
        <v>86</v>
      </c>
    </row>
    <row r="117" spans="1:23" x14ac:dyDescent="0.25">
      <c r="A117" s="45">
        <v>6</v>
      </c>
      <c r="B117" s="45">
        <v>1</v>
      </c>
      <c r="C117" s="45">
        <v>35</v>
      </c>
      <c r="D117" s="45">
        <v>80.2</v>
      </c>
      <c r="E117" s="45">
        <v>169</v>
      </c>
      <c r="F117" s="45">
        <v>28.1</v>
      </c>
      <c r="G117" s="45">
        <v>42.4</v>
      </c>
      <c r="H117" s="45">
        <v>35.6</v>
      </c>
      <c r="I117" s="45">
        <f t="shared" si="2"/>
        <v>78</v>
      </c>
      <c r="J117" s="45">
        <v>4386</v>
      </c>
      <c r="K117" s="45">
        <v>10462</v>
      </c>
      <c r="L117" s="45" t="s">
        <v>464</v>
      </c>
      <c r="M117" s="46" t="s">
        <v>14</v>
      </c>
      <c r="N117" s="50">
        <v>127</v>
      </c>
      <c r="O117" s="50">
        <v>267</v>
      </c>
      <c r="P117" s="50">
        <v>101</v>
      </c>
      <c r="Q117" s="50">
        <v>30</v>
      </c>
      <c r="R117" s="50">
        <v>0.38</v>
      </c>
      <c r="S117" s="50">
        <v>8</v>
      </c>
      <c r="T117" s="50">
        <v>2</v>
      </c>
      <c r="U117" s="50">
        <v>1251</v>
      </c>
      <c r="V117" s="50">
        <v>375</v>
      </c>
      <c r="W117" s="50">
        <v>48</v>
      </c>
    </row>
    <row r="118" spans="1:23" x14ac:dyDescent="0.25">
      <c r="A118" s="45">
        <v>6</v>
      </c>
      <c r="B118" s="45">
        <v>1</v>
      </c>
      <c r="C118" s="45">
        <v>35</v>
      </c>
      <c r="D118" s="45">
        <v>80.2</v>
      </c>
      <c r="E118" s="45">
        <v>169</v>
      </c>
      <c r="F118" s="45">
        <v>28.1</v>
      </c>
      <c r="G118" s="45">
        <v>42.4</v>
      </c>
      <c r="H118" s="45">
        <v>35.6</v>
      </c>
      <c r="I118" s="45">
        <f t="shared" si="2"/>
        <v>78</v>
      </c>
      <c r="J118" s="45">
        <v>4386</v>
      </c>
      <c r="K118" s="45">
        <v>10462</v>
      </c>
      <c r="L118" s="45" t="s">
        <v>464</v>
      </c>
      <c r="M118" s="52" t="s">
        <v>241</v>
      </c>
      <c r="N118" s="48">
        <v>70</v>
      </c>
      <c r="O118" s="48">
        <v>320</v>
      </c>
      <c r="P118" s="48">
        <v>136</v>
      </c>
      <c r="Q118" s="48">
        <v>61</v>
      </c>
      <c r="R118" s="48">
        <v>0.42</v>
      </c>
      <c r="S118" s="48">
        <v>8</v>
      </c>
      <c r="T118" s="48">
        <v>2</v>
      </c>
      <c r="U118" s="48">
        <v>511</v>
      </c>
      <c r="V118" s="48">
        <v>153</v>
      </c>
      <c r="W118" s="48">
        <v>19</v>
      </c>
    </row>
    <row r="119" spans="1:23" x14ac:dyDescent="0.25">
      <c r="A119" s="45">
        <v>6</v>
      </c>
      <c r="B119" s="45">
        <v>1</v>
      </c>
      <c r="C119" s="45">
        <v>35</v>
      </c>
      <c r="D119" s="45">
        <v>80.2</v>
      </c>
      <c r="E119" s="45">
        <v>169</v>
      </c>
      <c r="F119" s="45">
        <v>28.1</v>
      </c>
      <c r="G119" s="45">
        <v>42.4</v>
      </c>
      <c r="H119" s="45">
        <v>35.6</v>
      </c>
      <c r="I119" s="45">
        <f t="shared" si="2"/>
        <v>78</v>
      </c>
      <c r="J119" s="45">
        <v>4386</v>
      </c>
      <c r="K119" s="45">
        <v>10462</v>
      </c>
      <c r="L119" s="45" t="s">
        <v>464</v>
      </c>
      <c r="M119" s="46" t="s">
        <v>242</v>
      </c>
      <c r="N119" s="50">
        <v>18</v>
      </c>
      <c r="O119" s="50">
        <v>254</v>
      </c>
      <c r="P119" s="50">
        <v>97</v>
      </c>
      <c r="Q119" s="50">
        <v>53</v>
      </c>
      <c r="R119" s="50">
        <v>0.38</v>
      </c>
      <c r="S119" s="50">
        <v>8</v>
      </c>
      <c r="T119" s="50">
        <v>2</v>
      </c>
      <c r="U119" s="50">
        <v>185</v>
      </c>
      <c r="V119" s="50">
        <v>55</v>
      </c>
      <c r="W119" s="50">
        <v>7</v>
      </c>
    </row>
    <row r="120" spans="1:23" x14ac:dyDescent="0.25">
      <c r="A120" s="45">
        <v>6</v>
      </c>
      <c r="B120" s="45">
        <v>1</v>
      </c>
      <c r="C120" s="45">
        <v>35</v>
      </c>
      <c r="D120" s="45">
        <v>80.2</v>
      </c>
      <c r="E120" s="45">
        <v>169</v>
      </c>
      <c r="F120" s="45">
        <v>28.1</v>
      </c>
      <c r="G120" s="45">
        <v>42.4</v>
      </c>
      <c r="H120" s="45">
        <v>35.6</v>
      </c>
      <c r="I120" s="45">
        <f t="shared" si="2"/>
        <v>78</v>
      </c>
      <c r="J120" s="45">
        <v>4386</v>
      </c>
      <c r="K120" s="45">
        <v>10462</v>
      </c>
      <c r="L120" s="45" t="s">
        <v>465</v>
      </c>
      <c r="M120" s="52" t="s">
        <v>243</v>
      </c>
      <c r="N120" s="48">
        <v>249</v>
      </c>
      <c r="O120" s="48">
        <v>239</v>
      </c>
      <c r="P120" s="48">
        <v>121</v>
      </c>
      <c r="Q120" s="48">
        <v>10</v>
      </c>
      <c r="R120" s="48">
        <v>0.51</v>
      </c>
      <c r="S120" s="48">
        <v>7</v>
      </c>
      <c r="T120" s="48">
        <v>1</v>
      </c>
      <c r="U120" s="48">
        <v>2043</v>
      </c>
      <c r="V120" s="48">
        <v>613</v>
      </c>
      <c r="W120" s="48">
        <v>78</v>
      </c>
    </row>
    <row r="121" spans="1:23" x14ac:dyDescent="0.25">
      <c r="A121" s="45">
        <v>6</v>
      </c>
      <c r="B121" s="45">
        <v>1</v>
      </c>
      <c r="C121" s="45">
        <v>35</v>
      </c>
      <c r="D121" s="45">
        <v>80.2</v>
      </c>
      <c r="E121" s="45">
        <v>169</v>
      </c>
      <c r="F121" s="45">
        <v>28.1</v>
      </c>
      <c r="G121" s="45">
        <v>42.4</v>
      </c>
      <c r="H121" s="45">
        <v>35.6</v>
      </c>
      <c r="I121" s="45">
        <f t="shared" si="2"/>
        <v>78</v>
      </c>
      <c r="J121" s="45">
        <v>4386</v>
      </c>
      <c r="K121" s="45">
        <v>10462</v>
      </c>
      <c r="L121" s="45" t="s">
        <v>465</v>
      </c>
      <c r="M121" s="46" t="s">
        <v>11</v>
      </c>
      <c r="N121" s="50">
        <v>121</v>
      </c>
      <c r="O121" s="50">
        <v>302</v>
      </c>
      <c r="P121" s="50">
        <v>159</v>
      </c>
      <c r="Q121" s="50">
        <v>48</v>
      </c>
      <c r="R121" s="50">
        <v>0.53</v>
      </c>
      <c r="S121" s="50">
        <v>7</v>
      </c>
      <c r="T121" s="50">
        <v>1</v>
      </c>
      <c r="U121" s="50">
        <v>754</v>
      </c>
      <c r="V121" s="50">
        <v>226</v>
      </c>
      <c r="W121" s="50">
        <v>29</v>
      </c>
    </row>
    <row r="122" spans="1:23" x14ac:dyDescent="0.25">
      <c r="A122" s="45">
        <v>6</v>
      </c>
      <c r="B122" s="45">
        <v>1</v>
      </c>
      <c r="C122" s="45">
        <v>35</v>
      </c>
      <c r="D122" s="45">
        <v>80.2</v>
      </c>
      <c r="E122" s="45">
        <v>169</v>
      </c>
      <c r="F122" s="45">
        <v>28.1</v>
      </c>
      <c r="G122" s="45">
        <v>42.4</v>
      </c>
      <c r="H122" s="45">
        <v>35.6</v>
      </c>
      <c r="I122" s="45">
        <f t="shared" si="2"/>
        <v>78</v>
      </c>
      <c r="J122" s="45">
        <v>4386</v>
      </c>
      <c r="K122" s="45">
        <v>10462</v>
      </c>
      <c r="L122" s="45" t="s">
        <v>465</v>
      </c>
      <c r="M122" s="52" t="s">
        <v>12</v>
      </c>
      <c r="N122" s="48">
        <v>435</v>
      </c>
      <c r="O122" s="48">
        <v>310</v>
      </c>
      <c r="P122" s="48">
        <v>157</v>
      </c>
      <c r="Q122" s="48">
        <v>30</v>
      </c>
      <c r="R122" s="48">
        <v>0.51</v>
      </c>
      <c r="S122" s="48">
        <v>11</v>
      </c>
      <c r="T122" s="48">
        <v>2</v>
      </c>
      <c r="U122" s="48">
        <v>2718</v>
      </c>
      <c r="V122" s="48">
        <v>815</v>
      </c>
      <c r="W122" s="48">
        <v>104</v>
      </c>
    </row>
    <row r="123" spans="1:23" x14ac:dyDescent="0.25">
      <c r="A123" s="45">
        <v>7</v>
      </c>
      <c r="B123" s="45">
        <v>1</v>
      </c>
      <c r="C123" s="45">
        <v>25</v>
      </c>
      <c r="D123" s="45">
        <v>80.7</v>
      </c>
      <c r="E123" s="45">
        <v>168</v>
      </c>
      <c r="F123" s="45">
        <v>28.6</v>
      </c>
      <c r="G123" s="45">
        <v>42.1</v>
      </c>
      <c r="H123" s="45">
        <v>34.700000000000003</v>
      </c>
      <c r="I123" s="45">
        <f t="shared" si="2"/>
        <v>76.800000000000011</v>
      </c>
      <c r="J123" s="45">
        <v>3153</v>
      </c>
      <c r="K123" s="45">
        <v>12853</v>
      </c>
      <c r="L123" s="45" t="s">
        <v>103</v>
      </c>
      <c r="M123" s="46" t="s">
        <v>234</v>
      </c>
      <c r="N123" s="50">
        <v>333</v>
      </c>
      <c r="O123" s="50">
        <v>340</v>
      </c>
      <c r="P123" s="50">
        <v>315</v>
      </c>
      <c r="Q123" s="50">
        <v>52</v>
      </c>
      <c r="R123" s="50">
        <v>0.9</v>
      </c>
      <c r="S123" s="50">
        <v>9</v>
      </c>
      <c r="T123" s="50">
        <v>2</v>
      </c>
      <c r="U123" s="50">
        <v>1072</v>
      </c>
      <c r="V123" s="50">
        <v>322</v>
      </c>
      <c r="W123" s="50">
        <v>41</v>
      </c>
    </row>
    <row r="124" spans="1:23" x14ac:dyDescent="0.25">
      <c r="A124" s="45">
        <v>7</v>
      </c>
      <c r="B124" s="45">
        <v>1</v>
      </c>
      <c r="C124" s="45">
        <v>25</v>
      </c>
      <c r="D124" s="45">
        <v>80.7</v>
      </c>
      <c r="E124" s="45">
        <v>168</v>
      </c>
      <c r="F124" s="45">
        <v>28.6</v>
      </c>
      <c r="G124" s="45">
        <v>42.1</v>
      </c>
      <c r="H124" s="45">
        <v>34.700000000000003</v>
      </c>
      <c r="I124" s="45">
        <f t="shared" si="2"/>
        <v>76.800000000000011</v>
      </c>
      <c r="J124" s="45">
        <v>3153</v>
      </c>
      <c r="K124" s="45">
        <v>12853</v>
      </c>
      <c r="L124" s="45" t="s">
        <v>103</v>
      </c>
      <c r="M124" s="52" t="s">
        <v>235</v>
      </c>
      <c r="N124" s="48">
        <v>89</v>
      </c>
      <c r="O124" s="48">
        <v>177</v>
      </c>
      <c r="P124" s="48">
        <v>140</v>
      </c>
      <c r="Q124" s="48">
        <v>29</v>
      </c>
      <c r="R124" s="48">
        <v>0.71</v>
      </c>
      <c r="S124" s="48">
        <v>9</v>
      </c>
      <c r="T124" s="48">
        <v>2</v>
      </c>
      <c r="U124" s="48">
        <v>696</v>
      </c>
      <c r="V124" s="48">
        <v>209</v>
      </c>
      <c r="W124" s="48">
        <v>26</v>
      </c>
    </row>
    <row r="125" spans="1:23" x14ac:dyDescent="0.25">
      <c r="A125" s="45">
        <v>7</v>
      </c>
      <c r="B125" s="45">
        <v>1</v>
      </c>
      <c r="C125" s="45">
        <v>25</v>
      </c>
      <c r="D125" s="45">
        <v>80.7</v>
      </c>
      <c r="E125" s="45">
        <v>168</v>
      </c>
      <c r="F125" s="45">
        <v>28.6</v>
      </c>
      <c r="G125" s="45">
        <v>42.1</v>
      </c>
      <c r="H125" s="45">
        <v>34.700000000000003</v>
      </c>
      <c r="I125" s="45">
        <f t="shared" si="2"/>
        <v>76.800000000000011</v>
      </c>
      <c r="J125" s="45">
        <v>3153</v>
      </c>
      <c r="K125" s="45">
        <v>12853</v>
      </c>
      <c r="L125" s="45" t="s">
        <v>103</v>
      </c>
      <c r="M125" s="46" t="s">
        <v>236</v>
      </c>
      <c r="N125" s="50">
        <v>66</v>
      </c>
      <c r="O125" s="50">
        <v>135</v>
      </c>
      <c r="P125" s="50">
        <v>82</v>
      </c>
      <c r="Q125" s="50">
        <v>22</v>
      </c>
      <c r="R125" s="50">
        <v>0.53</v>
      </c>
      <c r="S125" s="50">
        <v>12</v>
      </c>
      <c r="T125" s="50">
        <v>5</v>
      </c>
      <c r="U125" s="50">
        <v>905</v>
      </c>
      <c r="V125" s="50">
        <v>272</v>
      </c>
      <c r="W125" s="50">
        <v>34</v>
      </c>
    </row>
    <row r="126" spans="1:23" x14ac:dyDescent="0.25">
      <c r="A126" s="45">
        <v>7</v>
      </c>
      <c r="B126" s="45">
        <v>1</v>
      </c>
      <c r="C126" s="45">
        <v>25</v>
      </c>
      <c r="D126" s="45">
        <v>80.7</v>
      </c>
      <c r="E126" s="45">
        <v>168</v>
      </c>
      <c r="F126" s="45">
        <v>28.6</v>
      </c>
      <c r="G126" s="45">
        <v>42.1</v>
      </c>
      <c r="H126" s="45">
        <v>34.700000000000003</v>
      </c>
      <c r="I126" s="45">
        <f t="shared" si="2"/>
        <v>76.800000000000011</v>
      </c>
      <c r="J126" s="45">
        <v>3153</v>
      </c>
      <c r="K126" s="45">
        <v>12853</v>
      </c>
      <c r="L126" s="45" t="s">
        <v>103</v>
      </c>
      <c r="M126" s="52" t="s">
        <v>13</v>
      </c>
      <c r="N126" s="48">
        <v>60</v>
      </c>
      <c r="O126" s="48">
        <v>279</v>
      </c>
      <c r="P126" s="48">
        <v>131</v>
      </c>
      <c r="Q126" s="48">
        <v>12</v>
      </c>
      <c r="R126" s="48">
        <v>0.47</v>
      </c>
      <c r="S126" s="48">
        <v>8</v>
      </c>
      <c r="T126" s="48">
        <v>1</v>
      </c>
      <c r="U126" s="48">
        <v>456</v>
      </c>
      <c r="V126" s="48">
        <v>137</v>
      </c>
      <c r="W126" s="48">
        <v>17</v>
      </c>
    </row>
    <row r="127" spans="1:23" x14ac:dyDescent="0.25">
      <c r="A127" s="45">
        <v>7</v>
      </c>
      <c r="B127" s="45">
        <v>1</v>
      </c>
      <c r="C127" s="45">
        <v>25</v>
      </c>
      <c r="D127" s="45">
        <v>80.7</v>
      </c>
      <c r="E127" s="45">
        <v>168</v>
      </c>
      <c r="F127" s="45">
        <v>28.6</v>
      </c>
      <c r="G127" s="45">
        <v>42.1</v>
      </c>
      <c r="H127" s="45">
        <v>34.700000000000003</v>
      </c>
      <c r="I127" s="45">
        <f t="shared" si="2"/>
        <v>76.800000000000011</v>
      </c>
      <c r="J127" s="45">
        <v>3153</v>
      </c>
      <c r="K127" s="45">
        <v>12853</v>
      </c>
      <c r="L127" s="45" t="s">
        <v>462</v>
      </c>
      <c r="M127" s="46" t="s">
        <v>15</v>
      </c>
      <c r="N127" s="50">
        <v>160</v>
      </c>
      <c r="O127" s="50">
        <v>229</v>
      </c>
      <c r="P127" s="50">
        <v>111</v>
      </c>
      <c r="Q127" s="50">
        <v>13</v>
      </c>
      <c r="R127" s="50">
        <v>0.47</v>
      </c>
      <c r="S127" s="50">
        <v>12</v>
      </c>
      <c r="T127" s="50">
        <v>2</v>
      </c>
      <c r="U127" s="50">
        <v>1456</v>
      </c>
      <c r="V127" s="50">
        <v>437</v>
      </c>
      <c r="W127" s="50">
        <v>55</v>
      </c>
    </row>
    <row r="128" spans="1:23" x14ac:dyDescent="0.25">
      <c r="A128" s="45">
        <v>7</v>
      </c>
      <c r="B128" s="45">
        <v>1</v>
      </c>
      <c r="C128" s="45">
        <v>25</v>
      </c>
      <c r="D128" s="45">
        <v>80.7</v>
      </c>
      <c r="E128" s="45">
        <v>168</v>
      </c>
      <c r="F128" s="45">
        <v>28.6</v>
      </c>
      <c r="G128" s="45">
        <v>42.1</v>
      </c>
      <c r="H128" s="45">
        <v>34.700000000000003</v>
      </c>
      <c r="I128" s="45">
        <f t="shared" si="2"/>
        <v>76.800000000000011</v>
      </c>
      <c r="J128" s="45">
        <v>3153</v>
      </c>
      <c r="K128" s="45">
        <v>12853</v>
      </c>
      <c r="L128" s="45" t="s">
        <v>462</v>
      </c>
      <c r="M128" s="52" t="s">
        <v>16</v>
      </c>
      <c r="N128" s="48">
        <v>121</v>
      </c>
      <c r="O128" s="48">
        <v>333</v>
      </c>
      <c r="P128" s="48">
        <v>151</v>
      </c>
      <c r="Q128" s="48">
        <v>12</v>
      </c>
      <c r="R128" s="48">
        <v>0.47</v>
      </c>
      <c r="S128" s="48">
        <v>7</v>
      </c>
      <c r="T128" s="48">
        <v>1</v>
      </c>
      <c r="U128" s="48">
        <v>772</v>
      </c>
      <c r="V128" s="48">
        <v>232</v>
      </c>
      <c r="W128" s="48">
        <v>29</v>
      </c>
    </row>
    <row r="129" spans="1:23" x14ac:dyDescent="0.25">
      <c r="A129" s="45">
        <v>7</v>
      </c>
      <c r="B129" s="45">
        <v>1</v>
      </c>
      <c r="C129" s="45">
        <v>25</v>
      </c>
      <c r="D129" s="45">
        <v>80.7</v>
      </c>
      <c r="E129" s="45">
        <v>168</v>
      </c>
      <c r="F129" s="45">
        <v>28.6</v>
      </c>
      <c r="G129" s="45">
        <v>42.1</v>
      </c>
      <c r="H129" s="45">
        <v>34.700000000000003</v>
      </c>
      <c r="I129" s="45">
        <f t="shared" si="2"/>
        <v>76.800000000000011</v>
      </c>
      <c r="J129" s="45">
        <v>3153</v>
      </c>
      <c r="K129" s="45">
        <v>12853</v>
      </c>
      <c r="L129" s="45" t="s">
        <v>462</v>
      </c>
      <c r="M129" s="46" t="s">
        <v>237</v>
      </c>
      <c r="N129" s="50">
        <v>142</v>
      </c>
      <c r="O129" s="50">
        <v>209</v>
      </c>
      <c r="P129" s="50">
        <v>145</v>
      </c>
      <c r="Q129" s="50">
        <v>4</v>
      </c>
      <c r="R129" s="50">
        <v>0.69</v>
      </c>
      <c r="S129" s="50">
        <v>11</v>
      </c>
      <c r="T129" s="50">
        <v>4</v>
      </c>
      <c r="U129" s="50">
        <v>965</v>
      </c>
      <c r="V129" s="50">
        <v>290</v>
      </c>
      <c r="W129" s="50">
        <v>37</v>
      </c>
    </row>
    <row r="130" spans="1:23" x14ac:dyDescent="0.25">
      <c r="A130" s="45">
        <v>7</v>
      </c>
      <c r="B130" s="45">
        <v>1</v>
      </c>
      <c r="C130" s="45">
        <v>25</v>
      </c>
      <c r="D130" s="45">
        <v>80.7</v>
      </c>
      <c r="E130" s="45">
        <v>168</v>
      </c>
      <c r="F130" s="45">
        <v>28.6</v>
      </c>
      <c r="G130" s="45">
        <v>42.1</v>
      </c>
      <c r="H130" s="45">
        <v>34.700000000000003</v>
      </c>
      <c r="I130" s="45">
        <f t="shared" si="2"/>
        <v>76.800000000000011</v>
      </c>
      <c r="J130" s="45">
        <v>3153</v>
      </c>
      <c r="K130" s="45">
        <v>12853</v>
      </c>
      <c r="L130" s="45" t="s">
        <v>462</v>
      </c>
      <c r="M130" s="52" t="s">
        <v>238</v>
      </c>
      <c r="N130" s="48">
        <v>91</v>
      </c>
      <c r="O130" s="48">
        <v>209</v>
      </c>
      <c r="P130" s="48">
        <v>184</v>
      </c>
      <c r="Q130" s="48">
        <v>45</v>
      </c>
      <c r="R130" s="48">
        <v>0.72</v>
      </c>
      <c r="S130" s="48">
        <v>9</v>
      </c>
      <c r="T130" s="48">
        <v>2</v>
      </c>
      <c r="U130" s="48">
        <v>598</v>
      </c>
      <c r="V130" s="48">
        <v>179</v>
      </c>
      <c r="W130" s="48">
        <v>23</v>
      </c>
    </row>
    <row r="131" spans="1:23" x14ac:dyDescent="0.25">
      <c r="A131" s="45">
        <v>7</v>
      </c>
      <c r="B131" s="45">
        <v>1</v>
      </c>
      <c r="C131" s="45">
        <v>25</v>
      </c>
      <c r="D131" s="45">
        <v>80.7</v>
      </c>
      <c r="E131" s="45">
        <v>168</v>
      </c>
      <c r="F131" s="45">
        <v>28.6</v>
      </c>
      <c r="G131" s="45">
        <v>42.1</v>
      </c>
      <c r="H131" s="45">
        <v>34.700000000000003</v>
      </c>
      <c r="I131" s="45">
        <f t="shared" si="2"/>
        <v>76.800000000000011</v>
      </c>
      <c r="J131" s="45">
        <v>3153</v>
      </c>
      <c r="K131" s="45">
        <v>12853</v>
      </c>
      <c r="L131" s="45" t="s">
        <v>462</v>
      </c>
      <c r="M131" s="46" t="s">
        <v>239</v>
      </c>
      <c r="N131" s="50">
        <v>10</v>
      </c>
      <c r="O131" s="50">
        <v>97</v>
      </c>
      <c r="P131" s="50">
        <v>87</v>
      </c>
      <c r="Q131" s="50">
        <v>6</v>
      </c>
      <c r="R131" s="50">
        <v>0.89</v>
      </c>
      <c r="S131" s="50">
        <v>12</v>
      </c>
      <c r="T131" s="50">
        <v>4</v>
      </c>
      <c r="U131" s="50">
        <v>114</v>
      </c>
      <c r="V131" s="50">
        <v>34</v>
      </c>
      <c r="W131" s="50">
        <v>4</v>
      </c>
    </row>
    <row r="132" spans="1:23" x14ac:dyDescent="0.25">
      <c r="A132" s="45">
        <v>7</v>
      </c>
      <c r="B132" s="45">
        <v>1</v>
      </c>
      <c r="C132" s="45">
        <v>25</v>
      </c>
      <c r="D132" s="45">
        <v>80.7</v>
      </c>
      <c r="E132" s="45">
        <v>168</v>
      </c>
      <c r="F132" s="45">
        <v>28.6</v>
      </c>
      <c r="G132" s="45">
        <v>42.1</v>
      </c>
      <c r="H132" s="45">
        <v>34.700000000000003</v>
      </c>
      <c r="I132" s="45">
        <f t="shared" si="2"/>
        <v>76.800000000000011</v>
      </c>
      <c r="J132" s="45">
        <v>3153</v>
      </c>
      <c r="K132" s="45">
        <v>12853</v>
      </c>
      <c r="L132" s="45" t="s">
        <v>462</v>
      </c>
      <c r="M132" s="52" t="s">
        <v>131</v>
      </c>
      <c r="N132" s="48">
        <v>129</v>
      </c>
      <c r="O132" s="48">
        <v>411</v>
      </c>
      <c r="P132" s="48">
        <v>368</v>
      </c>
      <c r="Q132" s="48">
        <v>1</v>
      </c>
      <c r="R132" s="48">
        <v>0.85</v>
      </c>
      <c r="S132" s="48" t="s">
        <v>240</v>
      </c>
      <c r="T132" s="48"/>
      <c r="U132" s="48">
        <v>370</v>
      </c>
      <c r="V132" s="48">
        <v>111</v>
      </c>
      <c r="W132" s="48">
        <v>14</v>
      </c>
    </row>
    <row r="133" spans="1:23" x14ac:dyDescent="0.25">
      <c r="A133" s="45">
        <v>7</v>
      </c>
      <c r="B133" s="45">
        <v>1</v>
      </c>
      <c r="C133" s="45">
        <v>25</v>
      </c>
      <c r="D133" s="45">
        <v>80.7</v>
      </c>
      <c r="E133" s="45">
        <v>168</v>
      </c>
      <c r="F133" s="45">
        <v>28.6</v>
      </c>
      <c r="G133" s="45">
        <v>42.1</v>
      </c>
      <c r="H133" s="45">
        <v>34.700000000000003</v>
      </c>
      <c r="I133" s="45">
        <f t="shared" si="2"/>
        <v>76.800000000000011</v>
      </c>
      <c r="J133" s="45">
        <v>3153</v>
      </c>
      <c r="K133" s="45">
        <v>12853</v>
      </c>
      <c r="L133" s="45" t="s">
        <v>463</v>
      </c>
      <c r="M133" s="46" t="s">
        <v>7</v>
      </c>
      <c r="N133" s="50">
        <v>153</v>
      </c>
      <c r="O133" s="50">
        <v>287</v>
      </c>
      <c r="P133" s="50">
        <v>149</v>
      </c>
      <c r="Q133" s="50">
        <v>35</v>
      </c>
      <c r="R133" s="50">
        <v>0.46</v>
      </c>
      <c r="S133" s="50">
        <v>5</v>
      </c>
      <c r="T133" s="50">
        <v>2</v>
      </c>
      <c r="U133" s="50">
        <v>1157</v>
      </c>
      <c r="V133" s="50">
        <v>347</v>
      </c>
      <c r="W133" s="50">
        <v>44</v>
      </c>
    </row>
    <row r="134" spans="1:23" x14ac:dyDescent="0.25">
      <c r="A134" s="45">
        <v>7</v>
      </c>
      <c r="B134" s="45">
        <v>1</v>
      </c>
      <c r="C134" s="45">
        <v>25</v>
      </c>
      <c r="D134" s="45">
        <v>80.7</v>
      </c>
      <c r="E134" s="45">
        <v>168</v>
      </c>
      <c r="F134" s="45">
        <v>28.6</v>
      </c>
      <c r="G134" s="45">
        <v>42.1</v>
      </c>
      <c r="H134" s="45">
        <v>34.700000000000003</v>
      </c>
      <c r="I134" s="45">
        <f t="shared" si="2"/>
        <v>76.800000000000011</v>
      </c>
      <c r="J134" s="45">
        <v>3153</v>
      </c>
      <c r="K134" s="45">
        <v>12853</v>
      </c>
      <c r="L134" s="45" t="s">
        <v>463</v>
      </c>
      <c r="M134" s="52" t="s">
        <v>8</v>
      </c>
      <c r="N134" s="48">
        <v>413</v>
      </c>
      <c r="O134" s="48">
        <v>316</v>
      </c>
      <c r="P134" s="48">
        <v>169</v>
      </c>
      <c r="Q134" s="48">
        <v>20</v>
      </c>
      <c r="R134" s="48">
        <v>0.54</v>
      </c>
      <c r="S134" s="48">
        <v>10</v>
      </c>
      <c r="T134" s="48">
        <v>2</v>
      </c>
      <c r="U134" s="48">
        <v>2377</v>
      </c>
      <c r="V134" s="48">
        <v>713</v>
      </c>
      <c r="W134" s="48">
        <v>90</v>
      </c>
    </row>
    <row r="135" spans="1:23" x14ac:dyDescent="0.25">
      <c r="A135" s="45">
        <v>7</v>
      </c>
      <c r="B135" s="45">
        <v>1</v>
      </c>
      <c r="C135" s="45">
        <v>25</v>
      </c>
      <c r="D135" s="45">
        <v>80.7</v>
      </c>
      <c r="E135" s="45">
        <v>168</v>
      </c>
      <c r="F135" s="45">
        <v>28.6</v>
      </c>
      <c r="G135" s="45">
        <v>42.1</v>
      </c>
      <c r="H135" s="45">
        <v>34.700000000000003</v>
      </c>
      <c r="I135" s="45">
        <f t="shared" si="2"/>
        <v>76.800000000000011</v>
      </c>
      <c r="J135" s="45">
        <v>3153</v>
      </c>
      <c r="K135" s="45">
        <v>12853</v>
      </c>
      <c r="L135" s="45" t="s">
        <v>463</v>
      </c>
      <c r="M135" s="46" t="s">
        <v>9</v>
      </c>
      <c r="N135" s="50">
        <v>250</v>
      </c>
      <c r="O135" s="50">
        <v>347</v>
      </c>
      <c r="P135" s="50">
        <v>208</v>
      </c>
      <c r="Q135" s="50">
        <v>45</v>
      </c>
      <c r="R135" s="50">
        <v>0.54</v>
      </c>
      <c r="S135" s="50">
        <v>9</v>
      </c>
      <c r="T135" s="50">
        <v>3</v>
      </c>
      <c r="U135" s="50">
        <v>1307</v>
      </c>
      <c r="V135" s="50">
        <v>392</v>
      </c>
      <c r="W135" s="50">
        <v>49</v>
      </c>
    </row>
    <row r="136" spans="1:23" x14ac:dyDescent="0.25">
      <c r="A136" s="45">
        <v>7</v>
      </c>
      <c r="B136" s="45">
        <v>1</v>
      </c>
      <c r="C136" s="45">
        <v>25</v>
      </c>
      <c r="D136" s="45">
        <v>80.7</v>
      </c>
      <c r="E136" s="45">
        <v>168</v>
      </c>
      <c r="F136" s="45">
        <v>28.6</v>
      </c>
      <c r="G136" s="45">
        <v>42.1</v>
      </c>
      <c r="H136" s="45">
        <v>34.700000000000003</v>
      </c>
      <c r="I136" s="45">
        <f t="shared" ref="I136:I199" si="3">G136+H136</f>
        <v>76.800000000000011</v>
      </c>
      <c r="J136" s="45">
        <v>3153</v>
      </c>
      <c r="K136" s="45">
        <v>12853</v>
      </c>
      <c r="L136" s="45" t="s">
        <v>463</v>
      </c>
      <c r="M136" s="52" t="s">
        <v>10</v>
      </c>
      <c r="N136" s="48">
        <v>297</v>
      </c>
      <c r="O136" s="48">
        <v>309</v>
      </c>
      <c r="P136" s="48">
        <v>214</v>
      </c>
      <c r="Q136" s="48">
        <v>9</v>
      </c>
      <c r="R136" s="48">
        <v>0.63</v>
      </c>
      <c r="S136" s="48">
        <v>7</v>
      </c>
      <c r="T136" s="48">
        <v>3</v>
      </c>
      <c r="U136" s="48">
        <v>1514</v>
      </c>
      <c r="V136" s="48">
        <v>454</v>
      </c>
      <c r="W136" s="48">
        <v>57</v>
      </c>
    </row>
    <row r="137" spans="1:23" x14ac:dyDescent="0.25">
      <c r="A137" s="45">
        <v>7</v>
      </c>
      <c r="B137" s="45">
        <v>1</v>
      </c>
      <c r="C137" s="45">
        <v>25</v>
      </c>
      <c r="D137" s="45">
        <v>80.7</v>
      </c>
      <c r="E137" s="45">
        <v>168</v>
      </c>
      <c r="F137" s="45">
        <v>28.6</v>
      </c>
      <c r="G137" s="45">
        <v>42.1</v>
      </c>
      <c r="H137" s="45">
        <v>34.700000000000003</v>
      </c>
      <c r="I137" s="45">
        <f t="shared" si="3"/>
        <v>76.800000000000011</v>
      </c>
      <c r="J137" s="45">
        <v>3153</v>
      </c>
      <c r="K137" s="45">
        <v>12853</v>
      </c>
      <c r="L137" s="45" t="s">
        <v>464</v>
      </c>
      <c r="M137" s="46" t="s">
        <v>14</v>
      </c>
      <c r="N137" s="50">
        <v>117</v>
      </c>
      <c r="O137" s="50">
        <v>242</v>
      </c>
      <c r="P137" s="50">
        <v>196</v>
      </c>
      <c r="Q137" s="50">
        <v>10</v>
      </c>
      <c r="R137" s="50">
        <v>0.55000000000000004</v>
      </c>
      <c r="S137" s="50">
        <v>5</v>
      </c>
      <c r="T137" s="50">
        <v>1</v>
      </c>
      <c r="U137" s="50">
        <v>865</v>
      </c>
      <c r="V137" s="50">
        <v>260</v>
      </c>
      <c r="W137" s="50">
        <v>33</v>
      </c>
    </row>
    <row r="138" spans="1:23" x14ac:dyDescent="0.25">
      <c r="A138" s="45">
        <v>7</v>
      </c>
      <c r="B138" s="45">
        <v>1</v>
      </c>
      <c r="C138" s="45">
        <v>25</v>
      </c>
      <c r="D138" s="45">
        <v>80.7</v>
      </c>
      <c r="E138" s="45">
        <v>168</v>
      </c>
      <c r="F138" s="45">
        <v>28.6</v>
      </c>
      <c r="G138" s="45">
        <v>42.1</v>
      </c>
      <c r="H138" s="45">
        <v>34.700000000000003</v>
      </c>
      <c r="I138" s="45">
        <f t="shared" si="3"/>
        <v>76.800000000000011</v>
      </c>
      <c r="J138" s="45">
        <v>3153</v>
      </c>
      <c r="K138" s="45">
        <v>12853</v>
      </c>
      <c r="L138" s="45" t="s">
        <v>464</v>
      </c>
      <c r="M138" s="52" t="s">
        <v>241</v>
      </c>
      <c r="N138" s="48">
        <v>50</v>
      </c>
      <c r="O138" s="48">
        <v>311</v>
      </c>
      <c r="P138" s="48">
        <v>153</v>
      </c>
      <c r="Q138" s="48">
        <v>24</v>
      </c>
      <c r="R138" s="48">
        <v>0.49</v>
      </c>
      <c r="S138" s="48">
        <v>7</v>
      </c>
      <c r="T138" s="48">
        <v>1</v>
      </c>
      <c r="U138" s="48">
        <v>322</v>
      </c>
      <c r="V138" s="48">
        <v>97</v>
      </c>
      <c r="W138" s="48">
        <v>12</v>
      </c>
    </row>
    <row r="139" spans="1:23" x14ac:dyDescent="0.25">
      <c r="A139" s="45">
        <v>7</v>
      </c>
      <c r="B139" s="45">
        <v>1</v>
      </c>
      <c r="C139" s="45">
        <v>25</v>
      </c>
      <c r="D139" s="45">
        <v>80.7</v>
      </c>
      <c r="E139" s="45">
        <v>168</v>
      </c>
      <c r="F139" s="45">
        <v>28.6</v>
      </c>
      <c r="G139" s="45">
        <v>42.1</v>
      </c>
      <c r="H139" s="45">
        <v>34.700000000000003</v>
      </c>
      <c r="I139" s="45">
        <f t="shared" si="3"/>
        <v>76.800000000000011</v>
      </c>
      <c r="J139" s="45">
        <v>3153</v>
      </c>
      <c r="K139" s="45">
        <v>12853</v>
      </c>
      <c r="L139" s="45" t="s">
        <v>464</v>
      </c>
      <c r="M139" s="46" t="s">
        <v>242</v>
      </c>
      <c r="N139" s="50">
        <v>21</v>
      </c>
      <c r="O139" s="50">
        <v>262</v>
      </c>
      <c r="P139" s="50">
        <v>161</v>
      </c>
      <c r="Q139" s="50">
        <v>37</v>
      </c>
      <c r="R139" s="50">
        <v>0.44</v>
      </c>
      <c r="S139" s="50">
        <v>6</v>
      </c>
      <c r="T139" s="50">
        <v>2</v>
      </c>
      <c r="U139" s="50">
        <v>181</v>
      </c>
      <c r="V139" s="50">
        <v>54</v>
      </c>
      <c r="W139" s="50">
        <v>7</v>
      </c>
    </row>
    <row r="140" spans="1:23" x14ac:dyDescent="0.25">
      <c r="A140" s="45">
        <v>7</v>
      </c>
      <c r="B140" s="45">
        <v>1</v>
      </c>
      <c r="C140" s="45">
        <v>25</v>
      </c>
      <c r="D140" s="45">
        <v>80.7</v>
      </c>
      <c r="E140" s="45">
        <v>168</v>
      </c>
      <c r="F140" s="45">
        <v>28.6</v>
      </c>
      <c r="G140" s="45">
        <v>42.1</v>
      </c>
      <c r="H140" s="45">
        <v>34.700000000000003</v>
      </c>
      <c r="I140" s="45">
        <f t="shared" si="3"/>
        <v>76.800000000000011</v>
      </c>
      <c r="J140" s="45">
        <v>3153</v>
      </c>
      <c r="K140" s="45">
        <v>12853</v>
      </c>
      <c r="L140" s="45" t="s">
        <v>465</v>
      </c>
      <c r="M140" s="52" t="s">
        <v>243</v>
      </c>
      <c r="N140" s="48">
        <v>217</v>
      </c>
      <c r="O140" s="48">
        <v>229</v>
      </c>
      <c r="P140" s="48">
        <v>132</v>
      </c>
      <c r="Q140" s="48">
        <v>21</v>
      </c>
      <c r="R140" s="48">
        <v>0.36</v>
      </c>
      <c r="S140" s="48">
        <v>8</v>
      </c>
      <c r="T140" s="48">
        <v>1</v>
      </c>
      <c r="U140" s="48">
        <v>2591</v>
      </c>
      <c r="V140" s="48">
        <v>777</v>
      </c>
      <c r="W140" s="48">
        <v>98</v>
      </c>
    </row>
    <row r="141" spans="1:23" x14ac:dyDescent="0.25">
      <c r="A141" s="45">
        <v>7</v>
      </c>
      <c r="B141" s="45">
        <v>1</v>
      </c>
      <c r="C141" s="45">
        <v>25</v>
      </c>
      <c r="D141" s="45">
        <v>80.7</v>
      </c>
      <c r="E141" s="45">
        <v>168</v>
      </c>
      <c r="F141" s="45">
        <v>28.6</v>
      </c>
      <c r="G141" s="45">
        <v>42.1</v>
      </c>
      <c r="H141" s="45">
        <v>34.700000000000003</v>
      </c>
      <c r="I141" s="45">
        <f t="shared" si="3"/>
        <v>76.800000000000011</v>
      </c>
      <c r="J141" s="45">
        <v>3153</v>
      </c>
      <c r="K141" s="45">
        <v>12853</v>
      </c>
      <c r="L141" s="45" t="s">
        <v>465</v>
      </c>
      <c r="M141" s="46" t="s">
        <v>11</v>
      </c>
      <c r="N141" s="50">
        <v>93</v>
      </c>
      <c r="O141" s="50">
        <v>184</v>
      </c>
      <c r="P141" s="50">
        <v>84</v>
      </c>
      <c r="Q141" s="50">
        <v>28</v>
      </c>
      <c r="R141" s="50">
        <v>0.28999999999999998</v>
      </c>
      <c r="S141" s="50">
        <v>9</v>
      </c>
      <c r="T141" s="50">
        <v>2</v>
      </c>
      <c r="U141" s="50">
        <v>1720</v>
      </c>
      <c r="V141" s="50">
        <v>516</v>
      </c>
      <c r="W141" s="50">
        <v>65</v>
      </c>
    </row>
    <row r="142" spans="1:23" x14ac:dyDescent="0.25">
      <c r="A142" s="45">
        <v>7</v>
      </c>
      <c r="B142" s="45">
        <v>1</v>
      </c>
      <c r="C142" s="45">
        <v>25</v>
      </c>
      <c r="D142" s="45">
        <v>80.7</v>
      </c>
      <c r="E142" s="45">
        <v>168</v>
      </c>
      <c r="F142" s="45">
        <v>28.6</v>
      </c>
      <c r="G142" s="45">
        <v>42.1</v>
      </c>
      <c r="H142" s="45">
        <v>34.700000000000003</v>
      </c>
      <c r="I142" s="45">
        <f t="shared" si="3"/>
        <v>76.800000000000011</v>
      </c>
      <c r="J142" s="45">
        <v>3153</v>
      </c>
      <c r="K142" s="45">
        <v>12853</v>
      </c>
      <c r="L142" s="45" t="s">
        <v>465</v>
      </c>
      <c r="M142" s="52" t="s">
        <v>12</v>
      </c>
      <c r="N142" s="48">
        <v>341</v>
      </c>
      <c r="O142" s="48">
        <v>346</v>
      </c>
      <c r="P142" s="48">
        <v>223</v>
      </c>
      <c r="Q142" s="48">
        <v>9</v>
      </c>
      <c r="R142" s="48">
        <v>0.49</v>
      </c>
      <c r="S142" s="48">
        <v>8</v>
      </c>
      <c r="T142" s="48">
        <v>2</v>
      </c>
      <c r="U142" s="48">
        <v>1983</v>
      </c>
      <c r="V142" s="48">
        <v>595</v>
      </c>
      <c r="W142" s="48">
        <v>75</v>
      </c>
    </row>
    <row r="143" spans="1:23" x14ac:dyDescent="0.25">
      <c r="A143" s="45">
        <v>8</v>
      </c>
      <c r="B143" s="45">
        <v>1</v>
      </c>
      <c r="C143" s="45">
        <v>26</v>
      </c>
      <c r="D143" s="45">
        <v>40.6</v>
      </c>
      <c r="E143" s="45">
        <v>162</v>
      </c>
      <c r="F143" s="45">
        <v>17.8</v>
      </c>
      <c r="G143" s="45">
        <v>39</v>
      </c>
      <c r="H143" s="45">
        <v>33.6</v>
      </c>
      <c r="I143" s="45">
        <f t="shared" si="3"/>
        <v>72.599999999999994</v>
      </c>
      <c r="J143" s="45">
        <v>2955</v>
      </c>
      <c r="K143" s="45">
        <v>6101</v>
      </c>
      <c r="L143" s="45" t="s">
        <v>103</v>
      </c>
      <c r="M143" s="46" t="s">
        <v>234</v>
      </c>
      <c r="N143" s="50">
        <v>366</v>
      </c>
      <c r="O143" s="50">
        <v>315</v>
      </c>
      <c r="P143" s="50">
        <v>120</v>
      </c>
      <c r="Q143" s="50">
        <v>7</v>
      </c>
      <c r="R143" s="50">
        <v>0.38</v>
      </c>
      <c r="S143" s="50">
        <v>10</v>
      </c>
      <c r="T143" s="50">
        <v>2</v>
      </c>
      <c r="U143" s="50">
        <v>3006</v>
      </c>
      <c r="V143" s="50">
        <v>902</v>
      </c>
      <c r="W143" s="50">
        <v>197</v>
      </c>
    </row>
    <row r="144" spans="1:23" x14ac:dyDescent="0.25">
      <c r="A144" s="45">
        <v>8</v>
      </c>
      <c r="B144" s="45">
        <v>1</v>
      </c>
      <c r="C144" s="45">
        <v>26</v>
      </c>
      <c r="D144" s="45">
        <v>40.6</v>
      </c>
      <c r="E144" s="45">
        <v>162</v>
      </c>
      <c r="F144" s="45">
        <v>17.8</v>
      </c>
      <c r="G144" s="45">
        <v>39</v>
      </c>
      <c r="H144" s="45">
        <v>33.6</v>
      </c>
      <c r="I144" s="45">
        <f t="shared" si="3"/>
        <v>72.599999999999994</v>
      </c>
      <c r="J144" s="45">
        <v>2955</v>
      </c>
      <c r="K144" s="45">
        <v>6101</v>
      </c>
      <c r="L144" s="45" t="s">
        <v>103</v>
      </c>
      <c r="M144" s="52" t="s">
        <v>235</v>
      </c>
      <c r="N144" s="48">
        <v>100</v>
      </c>
      <c r="O144" s="48">
        <v>197</v>
      </c>
      <c r="P144" s="48">
        <v>77</v>
      </c>
      <c r="Q144" s="48">
        <v>20</v>
      </c>
      <c r="R144" s="48">
        <v>0.39</v>
      </c>
      <c r="S144" s="48">
        <v>10</v>
      </c>
      <c r="T144" s="48">
        <v>4</v>
      </c>
      <c r="U144" s="48">
        <v>1281</v>
      </c>
      <c r="V144" s="48">
        <v>384</v>
      </c>
      <c r="W144" s="48">
        <v>84</v>
      </c>
    </row>
    <row r="145" spans="1:23" x14ac:dyDescent="0.25">
      <c r="A145" s="45">
        <v>8</v>
      </c>
      <c r="B145" s="45">
        <v>1</v>
      </c>
      <c r="C145" s="45">
        <v>26</v>
      </c>
      <c r="D145" s="45">
        <v>40.6</v>
      </c>
      <c r="E145" s="45">
        <v>162</v>
      </c>
      <c r="F145" s="45">
        <v>17.8</v>
      </c>
      <c r="G145" s="45">
        <v>39</v>
      </c>
      <c r="H145" s="45">
        <v>33.6</v>
      </c>
      <c r="I145" s="45">
        <f t="shared" si="3"/>
        <v>72.599999999999994</v>
      </c>
      <c r="J145" s="45">
        <v>2955</v>
      </c>
      <c r="K145" s="45">
        <v>6101</v>
      </c>
      <c r="L145" s="45" t="s">
        <v>103</v>
      </c>
      <c r="M145" s="46" t="s">
        <v>236</v>
      </c>
      <c r="N145" s="50">
        <v>66</v>
      </c>
      <c r="O145" s="50">
        <v>125</v>
      </c>
      <c r="P145" s="50">
        <v>53</v>
      </c>
      <c r="Q145" s="50">
        <v>12</v>
      </c>
      <c r="R145" s="50">
        <v>0.42</v>
      </c>
      <c r="S145" s="50">
        <v>9</v>
      </c>
      <c r="T145" s="50">
        <v>2</v>
      </c>
      <c r="U145" s="50">
        <v>1232</v>
      </c>
      <c r="V145" s="50">
        <v>369</v>
      </c>
      <c r="W145" s="50">
        <v>81</v>
      </c>
    </row>
    <row r="146" spans="1:23" x14ac:dyDescent="0.25">
      <c r="A146" s="45">
        <v>8</v>
      </c>
      <c r="B146" s="45">
        <v>1</v>
      </c>
      <c r="C146" s="45">
        <v>26</v>
      </c>
      <c r="D146" s="45">
        <v>40.6</v>
      </c>
      <c r="E146" s="45">
        <v>162</v>
      </c>
      <c r="F146" s="45">
        <v>17.8</v>
      </c>
      <c r="G146" s="45">
        <v>39</v>
      </c>
      <c r="H146" s="45">
        <v>33.6</v>
      </c>
      <c r="I146" s="45">
        <f t="shared" si="3"/>
        <v>72.599999999999994</v>
      </c>
      <c r="J146" s="45">
        <v>2955</v>
      </c>
      <c r="K146" s="45">
        <v>6101</v>
      </c>
      <c r="L146" s="45" t="s">
        <v>103</v>
      </c>
      <c r="M146" s="52" t="s">
        <v>13</v>
      </c>
      <c r="N146" s="48">
        <v>43</v>
      </c>
      <c r="O146" s="48">
        <v>316</v>
      </c>
      <c r="P146" s="48">
        <v>74</v>
      </c>
      <c r="Q146" s="48">
        <v>15</v>
      </c>
      <c r="R146" s="48">
        <v>0.23</v>
      </c>
      <c r="S146" s="48">
        <v>8</v>
      </c>
      <c r="T146" s="48">
        <v>1</v>
      </c>
      <c r="U146" s="48">
        <v>576</v>
      </c>
      <c r="V146" s="48">
        <v>173</v>
      </c>
      <c r="W146" s="48">
        <v>38</v>
      </c>
    </row>
    <row r="147" spans="1:23" x14ac:dyDescent="0.25">
      <c r="A147" s="45">
        <v>8</v>
      </c>
      <c r="B147" s="45">
        <v>1</v>
      </c>
      <c r="C147" s="45">
        <v>26</v>
      </c>
      <c r="D147" s="45">
        <v>40.6</v>
      </c>
      <c r="E147" s="45">
        <v>162</v>
      </c>
      <c r="F147" s="45">
        <v>17.8</v>
      </c>
      <c r="G147" s="45">
        <v>39</v>
      </c>
      <c r="H147" s="45">
        <v>33.6</v>
      </c>
      <c r="I147" s="45">
        <f t="shared" si="3"/>
        <v>72.599999999999994</v>
      </c>
      <c r="J147" s="45">
        <v>2955</v>
      </c>
      <c r="K147" s="45">
        <v>6101</v>
      </c>
      <c r="L147" s="45" t="s">
        <v>462</v>
      </c>
      <c r="M147" s="46" t="s">
        <v>15</v>
      </c>
      <c r="N147" s="50">
        <v>155</v>
      </c>
      <c r="O147" s="50">
        <v>247</v>
      </c>
      <c r="P147" s="50">
        <v>114</v>
      </c>
      <c r="Q147" s="50">
        <v>32</v>
      </c>
      <c r="R147" s="50">
        <v>0.46</v>
      </c>
      <c r="S147" s="50">
        <v>15</v>
      </c>
      <c r="T147" s="50">
        <v>3</v>
      </c>
      <c r="U147" s="50">
        <v>1311</v>
      </c>
      <c r="V147" s="50">
        <v>393</v>
      </c>
      <c r="W147" s="50">
        <v>86</v>
      </c>
    </row>
    <row r="148" spans="1:23" x14ac:dyDescent="0.25">
      <c r="A148" s="45">
        <v>8</v>
      </c>
      <c r="B148" s="45">
        <v>1</v>
      </c>
      <c r="C148" s="45">
        <v>26</v>
      </c>
      <c r="D148" s="45">
        <v>40.6</v>
      </c>
      <c r="E148" s="45">
        <v>162</v>
      </c>
      <c r="F148" s="45">
        <v>17.8</v>
      </c>
      <c r="G148" s="45">
        <v>39</v>
      </c>
      <c r="H148" s="45">
        <v>33.6</v>
      </c>
      <c r="I148" s="45">
        <f t="shared" si="3"/>
        <v>72.599999999999994</v>
      </c>
      <c r="J148" s="45">
        <v>2955</v>
      </c>
      <c r="K148" s="45">
        <v>6101</v>
      </c>
      <c r="L148" s="45" t="s">
        <v>462</v>
      </c>
      <c r="M148" s="52" t="s">
        <v>16</v>
      </c>
      <c r="N148" s="48">
        <v>110</v>
      </c>
      <c r="O148" s="48">
        <v>288</v>
      </c>
      <c r="P148" s="48">
        <v>134</v>
      </c>
      <c r="Q148" s="48">
        <v>25</v>
      </c>
      <c r="R148" s="48">
        <v>0.47</v>
      </c>
      <c r="S148" s="48">
        <v>8</v>
      </c>
      <c r="T148" s="48">
        <v>3</v>
      </c>
      <c r="U148" s="48">
        <v>815</v>
      </c>
      <c r="V148" s="48">
        <v>244</v>
      </c>
      <c r="W148" s="48">
        <v>53</v>
      </c>
    </row>
    <row r="149" spans="1:23" x14ac:dyDescent="0.25">
      <c r="A149" s="45">
        <v>8</v>
      </c>
      <c r="B149" s="45">
        <v>1</v>
      </c>
      <c r="C149" s="45">
        <v>26</v>
      </c>
      <c r="D149" s="45">
        <v>40.6</v>
      </c>
      <c r="E149" s="45">
        <v>162</v>
      </c>
      <c r="F149" s="45">
        <v>17.8</v>
      </c>
      <c r="G149" s="45">
        <v>39</v>
      </c>
      <c r="H149" s="45">
        <v>33.6</v>
      </c>
      <c r="I149" s="45">
        <f t="shared" si="3"/>
        <v>72.599999999999994</v>
      </c>
      <c r="J149" s="45">
        <v>2955</v>
      </c>
      <c r="K149" s="45">
        <v>6101</v>
      </c>
      <c r="L149" s="45" t="s">
        <v>462</v>
      </c>
      <c r="M149" s="46" t="s">
        <v>237</v>
      </c>
      <c r="N149" s="50">
        <v>117</v>
      </c>
      <c r="O149" s="50">
        <v>285</v>
      </c>
      <c r="P149" s="50">
        <v>237</v>
      </c>
      <c r="Q149" s="50">
        <v>25</v>
      </c>
      <c r="R149" s="50">
        <v>0.83</v>
      </c>
      <c r="S149" s="50">
        <v>10</v>
      </c>
      <c r="T149" s="50">
        <v>1</v>
      </c>
      <c r="U149" s="50">
        <v>485</v>
      </c>
      <c r="V149" s="50">
        <v>146</v>
      </c>
      <c r="W149" s="50">
        <v>32</v>
      </c>
    </row>
    <row r="150" spans="1:23" x14ac:dyDescent="0.25">
      <c r="A150" s="45">
        <v>8</v>
      </c>
      <c r="B150" s="45">
        <v>1</v>
      </c>
      <c r="C150" s="45">
        <v>26</v>
      </c>
      <c r="D150" s="45">
        <v>40.6</v>
      </c>
      <c r="E150" s="45">
        <v>162</v>
      </c>
      <c r="F150" s="45">
        <v>17.8</v>
      </c>
      <c r="G150" s="45">
        <v>39</v>
      </c>
      <c r="H150" s="45">
        <v>33.6</v>
      </c>
      <c r="I150" s="45">
        <f t="shared" si="3"/>
        <v>72.599999999999994</v>
      </c>
      <c r="J150" s="45">
        <v>2955</v>
      </c>
      <c r="K150" s="45">
        <v>6101</v>
      </c>
      <c r="L150" s="45" t="s">
        <v>462</v>
      </c>
      <c r="M150" s="52" t="s">
        <v>238</v>
      </c>
      <c r="N150" s="48">
        <v>69</v>
      </c>
      <c r="O150" s="48">
        <v>308</v>
      </c>
      <c r="P150" s="48">
        <v>82</v>
      </c>
      <c r="Q150" s="48">
        <v>25</v>
      </c>
      <c r="R150" s="48">
        <v>0.27</v>
      </c>
      <c r="S150" s="48">
        <v>9</v>
      </c>
      <c r="T150" s="48">
        <v>3</v>
      </c>
      <c r="U150" s="48">
        <v>826</v>
      </c>
      <c r="V150" s="48">
        <v>248</v>
      </c>
      <c r="W150" s="48">
        <v>54</v>
      </c>
    </row>
    <row r="151" spans="1:23" x14ac:dyDescent="0.25">
      <c r="A151" s="45">
        <v>8</v>
      </c>
      <c r="B151" s="45">
        <v>1</v>
      </c>
      <c r="C151" s="45">
        <v>26</v>
      </c>
      <c r="D151" s="45">
        <v>40.6</v>
      </c>
      <c r="E151" s="45">
        <v>162</v>
      </c>
      <c r="F151" s="45">
        <v>17.8</v>
      </c>
      <c r="G151" s="45">
        <v>39</v>
      </c>
      <c r="H151" s="45">
        <v>33.6</v>
      </c>
      <c r="I151" s="45">
        <f t="shared" si="3"/>
        <v>72.599999999999994</v>
      </c>
      <c r="J151" s="45">
        <v>2955</v>
      </c>
      <c r="K151" s="45">
        <v>6101</v>
      </c>
      <c r="L151" s="45" t="s">
        <v>462</v>
      </c>
      <c r="M151" s="46" t="s">
        <v>239</v>
      </c>
      <c r="N151" s="50">
        <v>8</v>
      </c>
      <c r="O151" s="50">
        <v>78</v>
      </c>
      <c r="P151" s="50">
        <v>73</v>
      </c>
      <c r="Q151" s="50">
        <v>9</v>
      </c>
      <c r="R151" s="50">
        <v>0.93</v>
      </c>
      <c r="S151" s="50">
        <v>8</v>
      </c>
      <c r="T151" s="50">
        <v>1</v>
      </c>
      <c r="U151" s="50">
        <v>95</v>
      </c>
      <c r="V151" s="50">
        <v>28</v>
      </c>
      <c r="W151" s="50">
        <v>6</v>
      </c>
    </row>
    <row r="152" spans="1:23" x14ac:dyDescent="0.25">
      <c r="A152" s="45">
        <v>8</v>
      </c>
      <c r="B152" s="45">
        <v>1</v>
      </c>
      <c r="C152" s="45">
        <v>26</v>
      </c>
      <c r="D152" s="45">
        <v>40.6</v>
      </c>
      <c r="E152" s="45">
        <v>162</v>
      </c>
      <c r="F152" s="45">
        <v>17.8</v>
      </c>
      <c r="G152" s="45">
        <v>39</v>
      </c>
      <c r="H152" s="45">
        <v>33.6</v>
      </c>
      <c r="I152" s="45">
        <f t="shared" si="3"/>
        <v>72.599999999999994</v>
      </c>
      <c r="J152" s="45">
        <v>2955</v>
      </c>
      <c r="K152" s="45">
        <v>6101</v>
      </c>
      <c r="L152" s="45" t="s">
        <v>462</v>
      </c>
      <c r="M152" s="52" t="s">
        <v>131</v>
      </c>
      <c r="N152" s="48">
        <v>69</v>
      </c>
      <c r="O152" s="48">
        <v>503</v>
      </c>
      <c r="P152" s="48">
        <v>407</v>
      </c>
      <c r="Q152" s="48" t="s">
        <v>448</v>
      </c>
      <c r="R152" s="48">
        <v>0.85</v>
      </c>
      <c r="S152" s="48" t="s">
        <v>240</v>
      </c>
      <c r="T152" s="48"/>
      <c r="U152" s="48">
        <v>168</v>
      </c>
      <c r="V152" s="48">
        <v>51</v>
      </c>
      <c r="W152" s="48">
        <v>11</v>
      </c>
    </row>
    <row r="153" spans="1:23" x14ac:dyDescent="0.25">
      <c r="A153" s="45">
        <v>8</v>
      </c>
      <c r="B153" s="45">
        <v>1</v>
      </c>
      <c r="C153" s="45">
        <v>26</v>
      </c>
      <c r="D153" s="45">
        <v>40.6</v>
      </c>
      <c r="E153" s="45">
        <v>162</v>
      </c>
      <c r="F153" s="45">
        <v>17.8</v>
      </c>
      <c r="G153" s="45">
        <v>39</v>
      </c>
      <c r="H153" s="45">
        <v>33.6</v>
      </c>
      <c r="I153" s="45">
        <f t="shared" si="3"/>
        <v>72.599999999999994</v>
      </c>
      <c r="J153" s="45">
        <v>2955</v>
      </c>
      <c r="K153" s="45">
        <v>6101</v>
      </c>
      <c r="L153" s="45" t="s">
        <v>463</v>
      </c>
      <c r="M153" s="46" t="s">
        <v>7</v>
      </c>
      <c r="N153" s="50">
        <v>154</v>
      </c>
      <c r="O153" s="50">
        <v>290</v>
      </c>
      <c r="P153" s="50">
        <v>63</v>
      </c>
      <c r="Q153" s="50">
        <v>6</v>
      </c>
      <c r="R153" s="50">
        <v>0.22</v>
      </c>
      <c r="S153" s="50">
        <v>8</v>
      </c>
      <c r="T153" s="50">
        <v>1</v>
      </c>
      <c r="U153" s="50">
        <v>2402</v>
      </c>
      <c r="V153" s="50">
        <v>721</v>
      </c>
      <c r="W153" s="50">
        <v>157</v>
      </c>
    </row>
    <row r="154" spans="1:23" x14ac:dyDescent="0.25">
      <c r="A154" s="45">
        <v>8</v>
      </c>
      <c r="B154" s="45">
        <v>1</v>
      </c>
      <c r="C154" s="45">
        <v>26</v>
      </c>
      <c r="D154" s="45">
        <v>40.6</v>
      </c>
      <c r="E154" s="45">
        <v>162</v>
      </c>
      <c r="F154" s="45">
        <v>17.8</v>
      </c>
      <c r="G154" s="45">
        <v>39</v>
      </c>
      <c r="H154" s="45">
        <v>33.6</v>
      </c>
      <c r="I154" s="45">
        <f t="shared" si="3"/>
        <v>72.599999999999994</v>
      </c>
      <c r="J154" s="45">
        <v>2955</v>
      </c>
      <c r="K154" s="45">
        <v>6101</v>
      </c>
      <c r="L154" s="45" t="s">
        <v>463</v>
      </c>
      <c r="M154" s="52" t="s">
        <v>8</v>
      </c>
      <c r="N154" s="48">
        <v>393</v>
      </c>
      <c r="O154" s="48">
        <v>323</v>
      </c>
      <c r="P154" s="48">
        <v>187</v>
      </c>
      <c r="Q154" s="48">
        <v>41</v>
      </c>
      <c r="R154" s="48">
        <v>0.57999999999999996</v>
      </c>
      <c r="S154" s="48">
        <v>13</v>
      </c>
      <c r="T154" s="48">
        <v>4</v>
      </c>
      <c r="U154" s="48">
        <v>2045</v>
      </c>
      <c r="V154" s="48">
        <v>614</v>
      </c>
      <c r="W154" s="48">
        <v>134</v>
      </c>
    </row>
    <row r="155" spans="1:23" x14ac:dyDescent="0.25">
      <c r="A155" s="45">
        <v>8</v>
      </c>
      <c r="B155" s="45">
        <v>1</v>
      </c>
      <c r="C155" s="45">
        <v>26</v>
      </c>
      <c r="D155" s="45">
        <v>40.6</v>
      </c>
      <c r="E155" s="45">
        <v>162</v>
      </c>
      <c r="F155" s="45">
        <v>17.8</v>
      </c>
      <c r="G155" s="45">
        <v>39</v>
      </c>
      <c r="H155" s="45">
        <v>33.6</v>
      </c>
      <c r="I155" s="45">
        <f t="shared" si="3"/>
        <v>72.599999999999994</v>
      </c>
      <c r="J155" s="45">
        <v>2955</v>
      </c>
      <c r="K155" s="45">
        <v>6101</v>
      </c>
      <c r="L155" s="45" t="s">
        <v>463</v>
      </c>
      <c r="M155" s="46" t="s">
        <v>9</v>
      </c>
      <c r="N155" s="50">
        <v>277</v>
      </c>
      <c r="O155" s="50">
        <v>313</v>
      </c>
      <c r="P155" s="50">
        <v>114</v>
      </c>
      <c r="Q155" s="50">
        <v>26</v>
      </c>
      <c r="R155" s="50">
        <v>0.37</v>
      </c>
      <c r="S155" s="50">
        <v>12</v>
      </c>
      <c r="T155" s="50">
        <v>4</v>
      </c>
      <c r="U155" s="50">
        <v>2379</v>
      </c>
      <c r="V155" s="50">
        <v>714</v>
      </c>
      <c r="W155" s="50">
        <v>156</v>
      </c>
    </row>
    <row r="156" spans="1:23" x14ac:dyDescent="0.25">
      <c r="A156" s="45">
        <v>8</v>
      </c>
      <c r="B156" s="45">
        <v>1</v>
      </c>
      <c r="C156" s="45">
        <v>26</v>
      </c>
      <c r="D156" s="45">
        <v>40.6</v>
      </c>
      <c r="E156" s="45">
        <v>162</v>
      </c>
      <c r="F156" s="45">
        <v>17.8</v>
      </c>
      <c r="G156" s="45">
        <v>39</v>
      </c>
      <c r="H156" s="45">
        <v>33.6</v>
      </c>
      <c r="I156" s="45">
        <f t="shared" si="3"/>
        <v>72.599999999999994</v>
      </c>
      <c r="J156" s="45">
        <v>2955</v>
      </c>
      <c r="K156" s="45">
        <v>6101</v>
      </c>
      <c r="L156" s="45" t="s">
        <v>463</v>
      </c>
      <c r="M156" s="52" t="s">
        <v>10</v>
      </c>
      <c r="N156" s="48">
        <v>343</v>
      </c>
      <c r="O156" s="48">
        <v>337</v>
      </c>
      <c r="P156" s="48">
        <v>115</v>
      </c>
      <c r="Q156" s="48">
        <v>14</v>
      </c>
      <c r="R156" s="48">
        <v>0.34</v>
      </c>
      <c r="S156" s="48">
        <v>11</v>
      </c>
      <c r="T156" s="48">
        <v>2</v>
      </c>
      <c r="U156" s="48">
        <v>2944</v>
      </c>
      <c r="V156" s="48">
        <v>883</v>
      </c>
      <c r="W156" s="48">
        <v>193</v>
      </c>
    </row>
    <row r="157" spans="1:23" x14ac:dyDescent="0.25">
      <c r="A157" s="45">
        <v>8</v>
      </c>
      <c r="B157" s="45">
        <v>1</v>
      </c>
      <c r="C157" s="45">
        <v>26</v>
      </c>
      <c r="D157" s="45">
        <v>40.6</v>
      </c>
      <c r="E157" s="45">
        <v>162</v>
      </c>
      <c r="F157" s="45">
        <v>17.8</v>
      </c>
      <c r="G157" s="45">
        <v>39</v>
      </c>
      <c r="H157" s="45">
        <v>33.6</v>
      </c>
      <c r="I157" s="45">
        <f t="shared" si="3"/>
        <v>72.599999999999994</v>
      </c>
      <c r="J157" s="45">
        <v>2955</v>
      </c>
      <c r="K157" s="45">
        <v>6101</v>
      </c>
      <c r="L157" s="45" t="s">
        <v>464</v>
      </c>
      <c r="M157" s="46" t="s">
        <v>14</v>
      </c>
      <c r="N157" s="50">
        <v>86</v>
      </c>
      <c r="O157" s="50">
        <v>272</v>
      </c>
      <c r="P157" s="50">
        <v>140</v>
      </c>
      <c r="Q157" s="50">
        <v>16</v>
      </c>
      <c r="R157" s="50">
        <v>0.52</v>
      </c>
      <c r="S157" s="50">
        <v>6</v>
      </c>
      <c r="T157" s="50">
        <v>1</v>
      </c>
      <c r="U157" s="50">
        <v>607</v>
      </c>
      <c r="V157" s="50">
        <v>182</v>
      </c>
      <c r="W157" s="50">
        <v>40</v>
      </c>
    </row>
    <row r="158" spans="1:23" x14ac:dyDescent="0.25">
      <c r="A158" s="45">
        <v>8</v>
      </c>
      <c r="B158" s="45">
        <v>1</v>
      </c>
      <c r="C158" s="45">
        <v>26</v>
      </c>
      <c r="D158" s="45">
        <v>40.6</v>
      </c>
      <c r="E158" s="45">
        <v>162</v>
      </c>
      <c r="F158" s="45">
        <v>17.8</v>
      </c>
      <c r="G158" s="45">
        <v>39</v>
      </c>
      <c r="H158" s="45">
        <v>33.6</v>
      </c>
      <c r="I158" s="45">
        <f t="shared" si="3"/>
        <v>72.599999999999994</v>
      </c>
      <c r="J158" s="45">
        <v>2955</v>
      </c>
      <c r="K158" s="45">
        <v>6101</v>
      </c>
      <c r="L158" s="45" t="s">
        <v>464</v>
      </c>
      <c r="M158" s="52" t="s">
        <v>241</v>
      </c>
      <c r="N158" s="48">
        <v>61</v>
      </c>
      <c r="O158" s="48">
        <v>320</v>
      </c>
      <c r="P158" s="48">
        <v>143</v>
      </c>
      <c r="Q158" s="48">
        <v>42</v>
      </c>
      <c r="R158" s="48">
        <v>0.45</v>
      </c>
      <c r="S158" s="48">
        <v>7</v>
      </c>
      <c r="T158" s="48">
        <v>2</v>
      </c>
      <c r="U158" s="48">
        <v>426</v>
      </c>
      <c r="V158" s="48">
        <v>128</v>
      </c>
      <c r="W158" s="48">
        <v>28</v>
      </c>
    </row>
    <row r="159" spans="1:23" x14ac:dyDescent="0.25">
      <c r="A159" s="45">
        <v>8</v>
      </c>
      <c r="B159" s="45">
        <v>1</v>
      </c>
      <c r="C159" s="45">
        <v>26</v>
      </c>
      <c r="D159" s="45">
        <v>40.6</v>
      </c>
      <c r="E159" s="45">
        <v>162</v>
      </c>
      <c r="F159" s="45">
        <v>17.8</v>
      </c>
      <c r="G159" s="45">
        <v>39</v>
      </c>
      <c r="H159" s="45">
        <v>33.6</v>
      </c>
      <c r="I159" s="45">
        <f t="shared" si="3"/>
        <v>72.599999999999994</v>
      </c>
      <c r="J159" s="45">
        <v>2955</v>
      </c>
      <c r="K159" s="45">
        <v>6101</v>
      </c>
      <c r="L159" s="45" t="s">
        <v>464</v>
      </c>
      <c r="M159" s="46" t="s">
        <v>242</v>
      </c>
      <c r="N159" s="50">
        <v>15</v>
      </c>
      <c r="O159" s="50">
        <v>209</v>
      </c>
      <c r="P159" s="50">
        <v>79</v>
      </c>
      <c r="Q159" s="50">
        <v>42</v>
      </c>
      <c r="R159" s="50">
        <v>0.38</v>
      </c>
      <c r="S159" s="50">
        <v>7</v>
      </c>
      <c r="T159" s="50">
        <v>2</v>
      </c>
      <c r="U159" s="50">
        <v>191</v>
      </c>
      <c r="V159" s="50">
        <v>57</v>
      </c>
      <c r="W159" s="50">
        <v>13</v>
      </c>
    </row>
    <row r="160" spans="1:23" x14ac:dyDescent="0.25">
      <c r="A160" s="45">
        <v>8</v>
      </c>
      <c r="B160" s="45">
        <v>1</v>
      </c>
      <c r="C160" s="45">
        <v>26</v>
      </c>
      <c r="D160" s="45">
        <v>40.6</v>
      </c>
      <c r="E160" s="45">
        <v>162</v>
      </c>
      <c r="F160" s="45">
        <v>17.8</v>
      </c>
      <c r="G160" s="45">
        <v>39</v>
      </c>
      <c r="H160" s="45">
        <v>33.6</v>
      </c>
      <c r="I160" s="45">
        <f t="shared" si="3"/>
        <v>72.599999999999994</v>
      </c>
      <c r="J160" s="45">
        <v>2955</v>
      </c>
      <c r="K160" s="45">
        <v>6101</v>
      </c>
      <c r="L160" s="45" t="s">
        <v>465</v>
      </c>
      <c r="M160" s="52" t="s">
        <v>243</v>
      </c>
      <c r="N160" s="48">
        <v>129</v>
      </c>
      <c r="O160" s="48">
        <v>225</v>
      </c>
      <c r="P160" s="48">
        <v>69</v>
      </c>
      <c r="Q160" s="48">
        <v>16</v>
      </c>
      <c r="R160" s="48">
        <v>0.31</v>
      </c>
      <c r="S160" s="48">
        <v>11</v>
      </c>
      <c r="T160" s="48">
        <v>2</v>
      </c>
      <c r="U160" s="48">
        <v>1836</v>
      </c>
      <c r="V160" s="48">
        <v>551</v>
      </c>
      <c r="W160" s="48">
        <v>120</v>
      </c>
    </row>
    <row r="161" spans="1:23" x14ac:dyDescent="0.25">
      <c r="A161" s="45">
        <v>8</v>
      </c>
      <c r="B161" s="45">
        <v>1</v>
      </c>
      <c r="C161" s="45">
        <v>26</v>
      </c>
      <c r="D161" s="45">
        <v>40.6</v>
      </c>
      <c r="E161" s="45">
        <v>162</v>
      </c>
      <c r="F161" s="45">
        <v>17.8</v>
      </c>
      <c r="G161" s="45">
        <v>39</v>
      </c>
      <c r="H161" s="45">
        <v>33.6</v>
      </c>
      <c r="I161" s="45">
        <f t="shared" si="3"/>
        <v>72.599999999999994</v>
      </c>
      <c r="J161" s="45">
        <v>2955</v>
      </c>
      <c r="K161" s="45">
        <v>6101</v>
      </c>
      <c r="L161" s="45" t="s">
        <v>465</v>
      </c>
      <c r="M161" s="46" t="s">
        <v>11</v>
      </c>
      <c r="N161" s="50">
        <v>69</v>
      </c>
      <c r="O161" s="50">
        <v>196</v>
      </c>
      <c r="P161" s="50">
        <v>88</v>
      </c>
      <c r="Q161" s="50">
        <v>12</v>
      </c>
      <c r="R161" s="50">
        <v>0.45</v>
      </c>
      <c r="S161" s="50">
        <v>12</v>
      </c>
      <c r="T161" s="50">
        <v>2</v>
      </c>
      <c r="U161" s="50">
        <v>765</v>
      </c>
      <c r="V161" s="50">
        <v>230</v>
      </c>
      <c r="W161" s="50">
        <v>50</v>
      </c>
    </row>
    <row r="162" spans="1:23" x14ac:dyDescent="0.25">
      <c r="A162" s="45">
        <v>8</v>
      </c>
      <c r="B162" s="45">
        <v>1</v>
      </c>
      <c r="C162" s="45">
        <v>26</v>
      </c>
      <c r="D162" s="45">
        <v>40.6</v>
      </c>
      <c r="E162" s="45">
        <v>162</v>
      </c>
      <c r="F162" s="45">
        <v>24.5</v>
      </c>
      <c r="G162" s="45">
        <v>39</v>
      </c>
      <c r="H162" s="45">
        <v>33.6</v>
      </c>
      <c r="I162" s="45">
        <f t="shared" si="3"/>
        <v>72.599999999999994</v>
      </c>
      <c r="J162" s="45">
        <v>2955</v>
      </c>
      <c r="K162" s="45">
        <v>6101</v>
      </c>
      <c r="L162" s="45" t="s">
        <v>465</v>
      </c>
      <c r="M162" s="52" t="s">
        <v>12</v>
      </c>
      <c r="N162" s="48">
        <v>325</v>
      </c>
      <c r="O162" s="48">
        <v>350</v>
      </c>
      <c r="P162" s="48">
        <v>149</v>
      </c>
      <c r="Q162" s="48">
        <v>11</v>
      </c>
      <c r="R162" s="48">
        <v>0.43</v>
      </c>
      <c r="S162" s="48">
        <v>16</v>
      </c>
      <c r="T162" s="48">
        <v>4</v>
      </c>
      <c r="U162" s="48">
        <v>2100</v>
      </c>
      <c r="V162" s="48">
        <v>630</v>
      </c>
      <c r="W162" s="48">
        <v>137</v>
      </c>
    </row>
    <row r="163" spans="1:23" x14ac:dyDescent="0.25">
      <c r="A163" s="45">
        <v>9</v>
      </c>
      <c r="B163" s="45">
        <v>0</v>
      </c>
      <c r="C163" s="45">
        <v>26</v>
      </c>
      <c r="D163" s="45">
        <v>84.8</v>
      </c>
      <c r="E163" s="45">
        <v>187</v>
      </c>
      <c r="F163" s="45">
        <v>24.5</v>
      </c>
      <c r="G163" s="45">
        <v>46.3</v>
      </c>
      <c r="H163" s="45">
        <v>42.7</v>
      </c>
      <c r="I163" s="45">
        <f t="shared" si="3"/>
        <v>89</v>
      </c>
      <c r="J163" s="45">
        <v>6119</v>
      </c>
      <c r="K163" s="45">
        <v>11517</v>
      </c>
      <c r="L163" s="45" t="s">
        <v>103</v>
      </c>
      <c r="M163" s="46" t="s">
        <v>234</v>
      </c>
      <c r="N163" s="50">
        <v>689</v>
      </c>
      <c r="O163" s="50">
        <v>270</v>
      </c>
      <c r="P163" s="50">
        <v>262</v>
      </c>
      <c r="Q163" s="50">
        <v>3</v>
      </c>
      <c r="R163" s="50">
        <v>0.97</v>
      </c>
      <c r="S163" s="50">
        <v>9</v>
      </c>
      <c r="T163" s="50">
        <v>1</v>
      </c>
      <c r="U163" s="50">
        <v>2603</v>
      </c>
      <c r="V163" s="50">
        <v>781</v>
      </c>
      <c r="W163" s="50">
        <v>94</v>
      </c>
    </row>
    <row r="164" spans="1:23" x14ac:dyDescent="0.25">
      <c r="A164" s="45">
        <v>9</v>
      </c>
      <c r="B164" s="45">
        <v>0</v>
      </c>
      <c r="C164" s="45">
        <v>26</v>
      </c>
      <c r="D164" s="45">
        <v>84.8</v>
      </c>
      <c r="E164" s="45">
        <v>187</v>
      </c>
      <c r="F164" s="45">
        <v>24.5</v>
      </c>
      <c r="G164" s="45">
        <v>46.3</v>
      </c>
      <c r="H164" s="45">
        <v>42.7</v>
      </c>
      <c r="I164" s="45">
        <f t="shared" si="3"/>
        <v>89</v>
      </c>
      <c r="J164" s="45">
        <v>6119</v>
      </c>
      <c r="K164" s="45">
        <v>11517</v>
      </c>
      <c r="L164" s="45" t="s">
        <v>103</v>
      </c>
      <c r="M164" s="52" t="s">
        <v>235</v>
      </c>
      <c r="N164" s="48">
        <v>264</v>
      </c>
      <c r="O164" s="48">
        <v>249</v>
      </c>
      <c r="P164" s="48">
        <v>112</v>
      </c>
      <c r="Q164" s="48">
        <v>15</v>
      </c>
      <c r="R164" s="48">
        <v>0.45</v>
      </c>
      <c r="S164" s="48">
        <v>14</v>
      </c>
      <c r="T164" s="48">
        <v>5</v>
      </c>
      <c r="U164" s="48">
        <v>2281</v>
      </c>
      <c r="V164" s="48">
        <v>684</v>
      </c>
      <c r="W164" s="48">
        <v>82</v>
      </c>
    </row>
    <row r="165" spans="1:23" x14ac:dyDescent="0.25">
      <c r="A165" s="45">
        <v>9</v>
      </c>
      <c r="B165" s="45">
        <v>0</v>
      </c>
      <c r="C165" s="45">
        <v>26</v>
      </c>
      <c r="D165" s="45">
        <v>84.8</v>
      </c>
      <c r="E165" s="45">
        <v>187</v>
      </c>
      <c r="F165" s="45">
        <v>24.5</v>
      </c>
      <c r="G165" s="45">
        <v>46.3</v>
      </c>
      <c r="H165" s="45">
        <v>42.7</v>
      </c>
      <c r="I165" s="45">
        <f t="shared" si="3"/>
        <v>89</v>
      </c>
      <c r="J165" s="45">
        <v>6119</v>
      </c>
      <c r="K165" s="45">
        <v>11517</v>
      </c>
      <c r="L165" s="45" t="s">
        <v>103</v>
      </c>
      <c r="M165" s="46" t="s">
        <v>236</v>
      </c>
      <c r="N165" s="50">
        <v>103</v>
      </c>
      <c r="O165" s="50">
        <v>160</v>
      </c>
      <c r="P165" s="50">
        <v>99</v>
      </c>
      <c r="Q165" s="50">
        <v>23</v>
      </c>
      <c r="R165" s="50">
        <v>0.62</v>
      </c>
      <c r="S165" s="50">
        <v>9</v>
      </c>
      <c r="T165" s="50">
        <v>3</v>
      </c>
      <c r="U165" s="50">
        <v>1033</v>
      </c>
      <c r="V165" s="50">
        <v>310</v>
      </c>
      <c r="W165" s="50">
        <v>37</v>
      </c>
    </row>
    <row r="166" spans="1:23" x14ac:dyDescent="0.25">
      <c r="A166" s="45">
        <v>9</v>
      </c>
      <c r="B166" s="45">
        <v>0</v>
      </c>
      <c r="C166" s="45">
        <v>26</v>
      </c>
      <c r="D166" s="45">
        <v>84.8</v>
      </c>
      <c r="E166" s="45">
        <v>187</v>
      </c>
      <c r="F166" s="45">
        <v>24.5</v>
      </c>
      <c r="G166" s="45">
        <v>46.3</v>
      </c>
      <c r="H166" s="45">
        <v>42.7</v>
      </c>
      <c r="I166" s="45">
        <f t="shared" si="3"/>
        <v>89</v>
      </c>
      <c r="J166" s="45">
        <v>6119</v>
      </c>
      <c r="K166" s="45">
        <v>11517</v>
      </c>
      <c r="L166" s="45" t="s">
        <v>103</v>
      </c>
      <c r="M166" s="52" t="s">
        <v>13</v>
      </c>
      <c r="N166" s="48">
        <v>156</v>
      </c>
      <c r="O166" s="48">
        <v>358</v>
      </c>
      <c r="P166" s="48">
        <v>263</v>
      </c>
      <c r="Q166" s="48">
        <v>56</v>
      </c>
      <c r="R166" s="48">
        <v>0.73</v>
      </c>
      <c r="S166" s="48">
        <v>7</v>
      </c>
      <c r="T166" s="48">
        <v>2</v>
      </c>
      <c r="U166" s="48">
        <v>588</v>
      </c>
      <c r="V166" s="48">
        <v>176</v>
      </c>
      <c r="W166" s="48">
        <v>21</v>
      </c>
    </row>
    <row r="167" spans="1:23" x14ac:dyDescent="0.25">
      <c r="A167" s="45">
        <v>9</v>
      </c>
      <c r="B167" s="45">
        <v>0</v>
      </c>
      <c r="C167" s="45">
        <v>26</v>
      </c>
      <c r="D167" s="45">
        <v>84.8</v>
      </c>
      <c r="E167" s="45">
        <v>187</v>
      </c>
      <c r="F167" s="45">
        <v>24.5</v>
      </c>
      <c r="G167" s="45">
        <v>46.3</v>
      </c>
      <c r="H167" s="45">
        <v>42.7</v>
      </c>
      <c r="I167" s="45">
        <f t="shared" si="3"/>
        <v>89</v>
      </c>
      <c r="J167" s="45">
        <v>6119</v>
      </c>
      <c r="K167" s="45">
        <v>11517</v>
      </c>
      <c r="L167" s="45" t="s">
        <v>462</v>
      </c>
      <c r="M167" s="46" t="s">
        <v>15</v>
      </c>
      <c r="N167" s="50">
        <v>363</v>
      </c>
      <c r="O167" s="50">
        <v>319</v>
      </c>
      <c r="P167" s="50">
        <v>247</v>
      </c>
      <c r="Q167" s="50">
        <v>35</v>
      </c>
      <c r="R167" s="50">
        <v>0.78</v>
      </c>
      <c r="S167" s="50">
        <v>11</v>
      </c>
      <c r="T167" s="50">
        <v>1</v>
      </c>
      <c r="U167" s="50">
        <v>1440</v>
      </c>
      <c r="V167" s="50">
        <v>432</v>
      </c>
      <c r="W167" s="50">
        <v>52</v>
      </c>
    </row>
    <row r="168" spans="1:23" x14ac:dyDescent="0.25">
      <c r="A168" s="45">
        <v>9</v>
      </c>
      <c r="B168" s="45">
        <v>0</v>
      </c>
      <c r="C168" s="45">
        <v>26</v>
      </c>
      <c r="D168" s="45">
        <v>84.8</v>
      </c>
      <c r="E168" s="45">
        <v>187</v>
      </c>
      <c r="F168" s="45">
        <v>24.5</v>
      </c>
      <c r="G168" s="45">
        <v>46.3</v>
      </c>
      <c r="H168" s="45">
        <v>42.7</v>
      </c>
      <c r="I168" s="45">
        <f t="shared" si="3"/>
        <v>89</v>
      </c>
      <c r="J168" s="45">
        <v>6119</v>
      </c>
      <c r="K168" s="45">
        <v>11517</v>
      </c>
      <c r="L168" s="45" t="s">
        <v>462</v>
      </c>
      <c r="M168" s="52" t="s">
        <v>16</v>
      </c>
      <c r="N168" s="48">
        <v>252</v>
      </c>
      <c r="O168" s="48">
        <v>353</v>
      </c>
      <c r="P168" s="48">
        <v>233</v>
      </c>
      <c r="Q168" s="48">
        <v>36</v>
      </c>
      <c r="R168" s="48">
        <v>0.66</v>
      </c>
      <c r="S168" s="48">
        <v>7</v>
      </c>
      <c r="T168" s="48">
        <v>1</v>
      </c>
      <c r="U168" s="48">
        <v>1078</v>
      </c>
      <c r="V168" s="48">
        <v>323</v>
      </c>
      <c r="W168" s="48">
        <v>39</v>
      </c>
    </row>
    <row r="169" spans="1:23" x14ac:dyDescent="0.25">
      <c r="A169" s="45">
        <v>9</v>
      </c>
      <c r="B169" s="45">
        <v>0</v>
      </c>
      <c r="C169" s="45">
        <v>26</v>
      </c>
      <c r="D169" s="45">
        <v>84.8</v>
      </c>
      <c r="E169" s="45">
        <v>187</v>
      </c>
      <c r="F169" s="45">
        <v>24.5</v>
      </c>
      <c r="G169" s="45">
        <v>46.3</v>
      </c>
      <c r="H169" s="45">
        <v>42.7</v>
      </c>
      <c r="I169" s="45">
        <f t="shared" si="3"/>
        <v>89</v>
      </c>
      <c r="J169" s="45">
        <v>6119</v>
      </c>
      <c r="K169" s="45">
        <v>11517</v>
      </c>
      <c r="L169" s="45" t="s">
        <v>462</v>
      </c>
      <c r="M169" s="46" t="s">
        <v>237</v>
      </c>
      <c r="N169" s="50">
        <v>203</v>
      </c>
      <c r="O169" s="50">
        <v>239</v>
      </c>
      <c r="P169" s="50">
        <v>213</v>
      </c>
      <c r="Q169" s="50">
        <v>40</v>
      </c>
      <c r="R169" s="50">
        <v>0.89</v>
      </c>
      <c r="S169" s="50">
        <v>9</v>
      </c>
      <c r="T169" s="50">
        <v>3</v>
      </c>
      <c r="U169" s="50">
        <v>815</v>
      </c>
      <c r="V169" s="50">
        <v>244</v>
      </c>
      <c r="W169" s="50">
        <v>29</v>
      </c>
    </row>
    <row r="170" spans="1:23" x14ac:dyDescent="0.25">
      <c r="A170" s="45">
        <v>9</v>
      </c>
      <c r="B170" s="45">
        <v>0</v>
      </c>
      <c r="C170" s="45">
        <v>26</v>
      </c>
      <c r="D170" s="45">
        <v>84.8</v>
      </c>
      <c r="E170" s="45">
        <v>187</v>
      </c>
      <c r="F170" s="45">
        <v>24.5</v>
      </c>
      <c r="G170" s="45">
        <v>46.3</v>
      </c>
      <c r="H170" s="45">
        <v>42.7</v>
      </c>
      <c r="I170" s="45">
        <f t="shared" si="3"/>
        <v>89</v>
      </c>
      <c r="J170" s="45">
        <v>6119</v>
      </c>
      <c r="K170" s="45">
        <v>11517</v>
      </c>
      <c r="L170" s="45" t="s">
        <v>462</v>
      </c>
      <c r="M170" s="52" t="s">
        <v>238</v>
      </c>
      <c r="N170" s="48">
        <v>126</v>
      </c>
      <c r="O170" s="48">
        <v>351</v>
      </c>
      <c r="P170" s="48">
        <v>109</v>
      </c>
      <c r="Q170" s="48">
        <v>23</v>
      </c>
      <c r="R170" s="48">
        <v>0.31</v>
      </c>
      <c r="S170" s="48">
        <v>10</v>
      </c>
      <c r="T170" s="48">
        <v>2</v>
      </c>
      <c r="U170" s="48">
        <v>1142</v>
      </c>
      <c r="V170" s="48">
        <v>343</v>
      </c>
      <c r="W170" s="48">
        <v>41</v>
      </c>
    </row>
    <row r="171" spans="1:23" x14ac:dyDescent="0.25">
      <c r="A171" s="45">
        <v>9</v>
      </c>
      <c r="B171" s="45">
        <v>0</v>
      </c>
      <c r="C171" s="45">
        <v>26</v>
      </c>
      <c r="D171" s="45">
        <v>84.8</v>
      </c>
      <c r="E171" s="45">
        <v>187</v>
      </c>
      <c r="F171" s="45">
        <v>24.5</v>
      </c>
      <c r="G171" s="45">
        <v>46.3</v>
      </c>
      <c r="H171" s="45">
        <v>42.7</v>
      </c>
      <c r="I171" s="45">
        <f t="shared" si="3"/>
        <v>89</v>
      </c>
      <c r="J171" s="45">
        <v>6119</v>
      </c>
      <c r="K171" s="45">
        <v>11517</v>
      </c>
      <c r="L171" s="45" t="s">
        <v>462</v>
      </c>
      <c r="M171" s="46" t="s">
        <v>239</v>
      </c>
      <c r="N171" s="50">
        <v>21</v>
      </c>
      <c r="O171" s="50">
        <v>113</v>
      </c>
      <c r="P171" s="50">
        <v>75</v>
      </c>
      <c r="Q171" s="50">
        <v>19</v>
      </c>
      <c r="R171" s="50">
        <v>0.66</v>
      </c>
      <c r="S171" s="50">
        <v>9</v>
      </c>
      <c r="T171" s="50">
        <v>1</v>
      </c>
      <c r="U171" s="50">
        <v>273</v>
      </c>
      <c r="V171" s="50">
        <v>82</v>
      </c>
      <c r="W171" s="50">
        <v>10</v>
      </c>
    </row>
    <row r="172" spans="1:23" x14ac:dyDescent="0.25">
      <c r="A172" s="45">
        <v>9</v>
      </c>
      <c r="B172" s="45">
        <v>0</v>
      </c>
      <c r="C172" s="45">
        <v>26</v>
      </c>
      <c r="D172" s="45">
        <v>84.8</v>
      </c>
      <c r="E172" s="45">
        <v>187</v>
      </c>
      <c r="F172" s="45">
        <v>24.5</v>
      </c>
      <c r="G172" s="45">
        <v>46.3</v>
      </c>
      <c r="H172" s="45">
        <v>42.7</v>
      </c>
      <c r="I172" s="45">
        <f t="shared" si="3"/>
        <v>89</v>
      </c>
      <c r="J172" s="45">
        <v>6119</v>
      </c>
      <c r="K172" s="45">
        <v>11517</v>
      </c>
      <c r="L172" s="45" t="s">
        <v>462</v>
      </c>
      <c r="M172" s="52" t="s">
        <v>131</v>
      </c>
      <c r="N172" s="48">
        <v>212</v>
      </c>
      <c r="O172" s="48">
        <v>567</v>
      </c>
      <c r="P172" s="48">
        <v>434</v>
      </c>
      <c r="Q172" s="48">
        <v>1</v>
      </c>
      <c r="R172" s="48">
        <v>0.85</v>
      </c>
      <c r="S172" s="48" t="s">
        <v>240</v>
      </c>
      <c r="T172" s="48"/>
      <c r="U172" s="48">
        <v>489</v>
      </c>
      <c r="V172" s="48">
        <v>147</v>
      </c>
      <c r="W172" s="48">
        <v>18</v>
      </c>
    </row>
    <row r="173" spans="1:23" x14ac:dyDescent="0.25">
      <c r="A173" s="45">
        <v>9</v>
      </c>
      <c r="B173" s="45">
        <v>0</v>
      </c>
      <c r="C173" s="45">
        <v>26</v>
      </c>
      <c r="D173" s="45">
        <v>84.8</v>
      </c>
      <c r="E173" s="45">
        <v>187</v>
      </c>
      <c r="F173" s="45">
        <v>24.5</v>
      </c>
      <c r="G173" s="45">
        <v>46.3</v>
      </c>
      <c r="H173" s="45">
        <v>42.7</v>
      </c>
      <c r="I173" s="45">
        <f t="shared" si="3"/>
        <v>89</v>
      </c>
      <c r="J173" s="45">
        <v>6119</v>
      </c>
      <c r="K173" s="45">
        <v>11517</v>
      </c>
      <c r="L173" s="45" t="s">
        <v>463</v>
      </c>
      <c r="M173" s="46" t="s">
        <v>7</v>
      </c>
      <c r="N173" s="50">
        <v>350</v>
      </c>
      <c r="O173" s="50">
        <v>369</v>
      </c>
      <c r="P173" s="50">
        <v>209</v>
      </c>
      <c r="Q173" s="50">
        <v>27</v>
      </c>
      <c r="R173" s="50">
        <v>0.56999999999999995</v>
      </c>
      <c r="S173" s="50">
        <v>9</v>
      </c>
      <c r="T173" s="50">
        <v>3</v>
      </c>
      <c r="U173" s="50">
        <v>1656</v>
      </c>
      <c r="V173" s="50">
        <v>497</v>
      </c>
      <c r="W173" s="50">
        <v>60</v>
      </c>
    </row>
    <row r="174" spans="1:23" x14ac:dyDescent="0.25">
      <c r="A174" s="45">
        <v>9</v>
      </c>
      <c r="B174" s="45">
        <v>0</v>
      </c>
      <c r="C174" s="45">
        <v>26</v>
      </c>
      <c r="D174" s="45">
        <v>84.8</v>
      </c>
      <c r="E174" s="45">
        <v>187</v>
      </c>
      <c r="F174" s="45">
        <v>24.5</v>
      </c>
      <c r="G174" s="45">
        <v>46.3</v>
      </c>
      <c r="H174" s="45">
        <v>42.7</v>
      </c>
      <c r="I174" s="45">
        <f t="shared" si="3"/>
        <v>89</v>
      </c>
      <c r="J174" s="45">
        <v>6119</v>
      </c>
      <c r="K174" s="45">
        <v>11517</v>
      </c>
      <c r="L174" s="45" t="s">
        <v>463</v>
      </c>
      <c r="M174" s="52" t="s">
        <v>8</v>
      </c>
      <c r="N174" s="48">
        <v>795</v>
      </c>
      <c r="O174" s="48">
        <v>365</v>
      </c>
      <c r="P174" s="48">
        <v>214</v>
      </c>
      <c r="Q174" s="48">
        <v>27</v>
      </c>
      <c r="R174" s="48">
        <v>0.59</v>
      </c>
      <c r="S174" s="48">
        <v>14</v>
      </c>
      <c r="T174" s="48">
        <v>3</v>
      </c>
      <c r="U174" s="48">
        <v>3609</v>
      </c>
      <c r="V174" s="48">
        <v>1083</v>
      </c>
      <c r="W174" s="48">
        <v>130</v>
      </c>
    </row>
    <row r="175" spans="1:23" x14ac:dyDescent="0.25">
      <c r="A175" s="45">
        <v>9</v>
      </c>
      <c r="B175" s="45">
        <v>0</v>
      </c>
      <c r="C175" s="45">
        <v>26</v>
      </c>
      <c r="D175" s="45">
        <v>84.8</v>
      </c>
      <c r="E175" s="45">
        <v>187</v>
      </c>
      <c r="F175" s="45">
        <v>24.5</v>
      </c>
      <c r="G175" s="45">
        <v>46.3</v>
      </c>
      <c r="H175" s="45">
        <v>42.7</v>
      </c>
      <c r="I175" s="45">
        <f t="shared" si="3"/>
        <v>89</v>
      </c>
      <c r="J175" s="45">
        <v>6119</v>
      </c>
      <c r="K175" s="45">
        <v>11517</v>
      </c>
      <c r="L175" s="45" t="s">
        <v>463</v>
      </c>
      <c r="M175" s="46" t="s">
        <v>9</v>
      </c>
      <c r="N175" s="50">
        <v>556</v>
      </c>
      <c r="O175" s="50">
        <v>390</v>
      </c>
      <c r="P175" s="50">
        <v>224</v>
      </c>
      <c r="Q175" s="50">
        <v>84</v>
      </c>
      <c r="R175" s="50">
        <v>0.56999999999999995</v>
      </c>
      <c r="S175" s="50">
        <v>14</v>
      </c>
      <c r="T175" s="50">
        <v>5</v>
      </c>
      <c r="U175" s="50">
        <v>2412</v>
      </c>
      <c r="V175" s="50">
        <v>724</v>
      </c>
      <c r="W175" s="50">
        <v>87</v>
      </c>
    </row>
    <row r="176" spans="1:23" x14ac:dyDescent="0.25">
      <c r="A176" s="45">
        <v>9</v>
      </c>
      <c r="B176" s="45">
        <v>0</v>
      </c>
      <c r="C176" s="45">
        <v>26</v>
      </c>
      <c r="D176" s="45">
        <v>84.8</v>
      </c>
      <c r="E176" s="45">
        <v>187</v>
      </c>
      <c r="F176" s="45">
        <v>24.5</v>
      </c>
      <c r="G176" s="45">
        <v>46.3</v>
      </c>
      <c r="H176" s="45">
        <v>42.7</v>
      </c>
      <c r="I176" s="45">
        <f t="shared" si="3"/>
        <v>89</v>
      </c>
      <c r="J176" s="45">
        <v>6119</v>
      </c>
      <c r="K176" s="45">
        <v>11517</v>
      </c>
      <c r="L176" s="45" t="s">
        <v>463</v>
      </c>
      <c r="M176" s="52" t="s">
        <v>10</v>
      </c>
      <c r="N176" s="48">
        <v>585</v>
      </c>
      <c r="O176" s="48">
        <v>362</v>
      </c>
      <c r="P176" s="48">
        <v>227</v>
      </c>
      <c r="Q176" s="48">
        <v>36</v>
      </c>
      <c r="R176" s="48">
        <v>0.63</v>
      </c>
      <c r="S176" s="48">
        <v>9</v>
      </c>
      <c r="T176" s="48">
        <v>2</v>
      </c>
      <c r="U176" s="48">
        <v>2540</v>
      </c>
      <c r="V176" s="48">
        <v>762</v>
      </c>
      <c r="W176" s="48">
        <v>92</v>
      </c>
    </row>
    <row r="177" spans="1:23" x14ac:dyDescent="0.25">
      <c r="A177" s="45">
        <v>9</v>
      </c>
      <c r="B177" s="45">
        <v>0</v>
      </c>
      <c r="C177" s="45">
        <v>26</v>
      </c>
      <c r="D177" s="45">
        <v>84.8</v>
      </c>
      <c r="E177" s="45">
        <v>187</v>
      </c>
      <c r="F177" s="45">
        <v>24.5</v>
      </c>
      <c r="G177" s="45">
        <v>46.3</v>
      </c>
      <c r="H177" s="45">
        <v>42.7</v>
      </c>
      <c r="I177" s="45">
        <f t="shared" si="3"/>
        <v>89</v>
      </c>
      <c r="J177" s="45">
        <v>6119</v>
      </c>
      <c r="K177" s="45">
        <v>11517</v>
      </c>
      <c r="L177" s="45" t="s">
        <v>464</v>
      </c>
      <c r="M177" s="46" t="s">
        <v>14</v>
      </c>
      <c r="N177" s="50">
        <v>151</v>
      </c>
      <c r="O177" s="50">
        <v>295</v>
      </c>
      <c r="P177" s="50">
        <v>149</v>
      </c>
      <c r="Q177" s="50">
        <v>29</v>
      </c>
      <c r="R177" s="50">
        <v>0.5</v>
      </c>
      <c r="S177" s="50">
        <v>5</v>
      </c>
      <c r="T177" s="50">
        <v>1</v>
      </c>
      <c r="U177" s="50">
        <v>1012</v>
      </c>
      <c r="V177" s="50">
        <v>304</v>
      </c>
      <c r="W177" s="50">
        <v>36</v>
      </c>
    </row>
    <row r="178" spans="1:23" x14ac:dyDescent="0.25">
      <c r="A178" s="45">
        <v>9</v>
      </c>
      <c r="B178" s="45">
        <v>0</v>
      </c>
      <c r="C178" s="45">
        <v>26</v>
      </c>
      <c r="D178" s="45">
        <v>84.8</v>
      </c>
      <c r="E178" s="45">
        <v>187</v>
      </c>
      <c r="F178" s="45">
        <v>24.5</v>
      </c>
      <c r="G178" s="45">
        <v>46.3</v>
      </c>
      <c r="H178" s="45">
        <v>42.7</v>
      </c>
      <c r="I178" s="45">
        <f t="shared" si="3"/>
        <v>89</v>
      </c>
      <c r="J178" s="45">
        <v>6119</v>
      </c>
      <c r="K178" s="45">
        <v>11517</v>
      </c>
      <c r="L178" s="45" t="s">
        <v>464</v>
      </c>
      <c r="M178" s="52" t="s">
        <v>241</v>
      </c>
      <c r="N178" s="48">
        <v>102</v>
      </c>
      <c r="O178" s="48">
        <v>393</v>
      </c>
      <c r="P178" s="48">
        <v>183</v>
      </c>
      <c r="Q178" s="48">
        <v>69</v>
      </c>
      <c r="R178" s="48">
        <v>0.46</v>
      </c>
      <c r="S178" s="48">
        <v>5</v>
      </c>
      <c r="T178" s="48">
        <v>1</v>
      </c>
      <c r="U178" s="48">
        <v>555</v>
      </c>
      <c r="V178" s="48">
        <v>167</v>
      </c>
      <c r="W178" s="48">
        <v>20</v>
      </c>
    </row>
    <row r="179" spans="1:23" x14ac:dyDescent="0.25">
      <c r="A179" s="45">
        <v>9</v>
      </c>
      <c r="B179" s="45">
        <v>0</v>
      </c>
      <c r="C179" s="45">
        <v>26</v>
      </c>
      <c r="D179" s="45">
        <v>84.8</v>
      </c>
      <c r="E179" s="45">
        <v>187</v>
      </c>
      <c r="F179" s="45">
        <v>24.5</v>
      </c>
      <c r="G179" s="45">
        <v>46.3</v>
      </c>
      <c r="H179" s="45">
        <v>42.7</v>
      </c>
      <c r="I179" s="45">
        <f t="shared" si="3"/>
        <v>89</v>
      </c>
      <c r="J179" s="45">
        <v>6119</v>
      </c>
      <c r="K179" s="45">
        <v>11517</v>
      </c>
      <c r="L179" s="45" t="s">
        <v>464</v>
      </c>
      <c r="M179" s="46" t="s">
        <v>242</v>
      </c>
      <c r="N179" s="50">
        <v>20</v>
      </c>
      <c r="O179" s="50">
        <v>214</v>
      </c>
      <c r="P179" s="50">
        <v>143</v>
      </c>
      <c r="Q179" s="50">
        <v>77</v>
      </c>
      <c r="R179" s="50">
        <v>0.67</v>
      </c>
      <c r="S179" s="50">
        <v>5</v>
      </c>
      <c r="T179" s="50">
        <v>1</v>
      </c>
      <c r="U179" s="50">
        <v>138</v>
      </c>
      <c r="V179" s="50">
        <v>41</v>
      </c>
      <c r="W179" s="50">
        <v>5</v>
      </c>
    </row>
    <row r="180" spans="1:23" x14ac:dyDescent="0.25">
      <c r="A180" s="45">
        <v>9</v>
      </c>
      <c r="B180" s="45">
        <v>0</v>
      </c>
      <c r="C180" s="45">
        <v>26</v>
      </c>
      <c r="D180" s="45">
        <v>84.8</v>
      </c>
      <c r="E180" s="45">
        <v>187</v>
      </c>
      <c r="F180" s="45">
        <v>24.5</v>
      </c>
      <c r="G180" s="45">
        <v>46.3</v>
      </c>
      <c r="H180" s="45">
        <v>42.7</v>
      </c>
      <c r="I180" s="45">
        <f t="shared" si="3"/>
        <v>89</v>
      </c>
      <c r="J180" s="45">
        <v>6119</v>
      </c>
      <c r="K180" s="45">
        <v>11517</v>
      </c>
      <c r="L180" s="45" t="s">
        <v>465</v>
      </c>
      <c r="M180" s="52" t="s">
        <v>243</v>
      </c>
      <c r="N180" s="48">
        <v>311</v>
      </c>
      <c r="O180" s="48">
        <v>296</v>
      </c>
      <c r="P180" s="48">
        <v>145</v>
      </c>
      <c r="Q180" s="48">
        <v>21</v>
      </c>
      <c r="R180" s="48">
        <v>0.49</v>
      </c>
      <c r="S180" s="48">
        <v>7</v>
      </c>
      <c r="T180" s="48">
        <v>2</v>
      </c>
      <c r="U180" s="48">
        <v>2122</v>
      </c>
      <c r="V180" s="48">
        <v>637</v>
      </c>
      <c r="W180" s="48">
        <v>77</v>
      </c>
    </row>
    <row r="181" spans="1:23" x14ac:dyDescent="0.25">
      <c r="A181" s="45">
        <v>9</v>
      </c>
      <c r="B181" s="45">
        <v>0</v>
      </c>
      <c r="C181" s="45">
        <v>26</v>
      </c>
      <c r="D181" s="45">
        <v>84.8</v>
      </c>
      <c r="E181" s="45">
        <v>187</v>
      </c>
      <c r="F181" s="45">
        <v>24.5</v>
      </c>
      <c r="G181" s="45">
        <v>46.3</v>
      </c>
      <c r="H181" s="45">
        <v>42.7</v>
      </c>
      <c r="I181" s="45">
        <f t="shared" si="3"/>
        <v>89</v>
      </c>
      <c r="J181" s="45">
        <v>6119</v>
      </c>
      <c r="K181" s="45">
        <v>11517</v>
      </c>
      <c r="L181" s="45" t="s">
        <v>465</v>
      </c>
      <c r="M181" s="46" t="s">
        <v>11</v>
      </c>
      <c r="N181" s="50">
        <v>197</v>
      </c>
      <c r="O181" s="50">
        <v>266</v>
      </c>
      <c r="P181" s="50">
        <v>188</v>
      </c>
      <c r="Q181" s="50">
        <v>43</v>
      </c>
      <c r="R181" s="50">
        <v>0.71</v>
      </c>
      <c r="S181" s="50">
        <v>9</v>
      </c>
      <c r="T181" s="50">
        <v>3</v>
      </c>
      <c r="U181" s="50">
        <v>1038</v>
      </c>
      <c r="V181" s="50">
        <v>311</v>
      </c>
      <c r="W181" s="50">
        <v>37</v>
      </c>
    </row>
    <row r="182" spans="1:23" x14ac:dyDescent="0.25">
      <c r="A182" s="45">
        <v>9</v>
      </c>
      <c r="B182" s="45">
        <v>0</v>
      </c>
      <c r="C182" s="45">
        <v>26</v>
      </c>
      <c r="D182" s="45">
        <v>84.8</v>
      </c>
      <c r="E182" s="45">
        <v>187</v>
      </c>
      <c r="F182" s="45">
        <v>24.5</v>
      </c>
      <c r="G182" s="45">
        <v>46.3</v>
      </c>
      <c r="H182" s="45">
        <v>42.7</v>
      </c>
      <c r="I182" s="45">
        <f t="shared" si="3"/>
        <v>89</v>
      </c>
      <c r="J182" s="45">
        <v>6119</v>
      </c>
      <c r="K182" s="45">
        <v>11517</v>
      </c>
      <c r="L182" s="45" t="s">
        <v>465</v>
      </c>
      <c r="M182" s="52" t="s">
        <v>12</v>
      </c>
      <c r="N182" s="48">
        <v>664</v>
      </c>
      <c r="O182" s="48">
        <v>370</v>
      </c>
      <c r="P182" s="48">
        <v>155</v>
      </c>
      <c r="Q182" s="48">
        <v>20</v>
      </c>
      <c r="R182" s="48">
        <v>0.42</v>
      </c>
      <c r="S182" s="48">
        <v>14</v>
      </c>
      <c r="T182" s="48">
        <v>3</v>
      </c>
      <c r="U182" s="48">
        <v>4147</v>
      </c>
      <c r="V182" s="48">
        <v>1244</v>
      </c>
      <c r="W182" s="48">
        <v>150</v>
      </c>
    </row>
    <row r="183" spans="1:23" x14ac:dyDescent="0.25">
      <c r="A183" s="45">
        <v>10</v>
      </c>
      <c r="B183" s="45">
        <v>0</v>
      </c>
      <c r="C183" s="45">
        <v>34</v>
      </c>
      <c r="D183" s="45">
        <v>82.5</v>
      </c>
      <c r="E183" s="45">
        <v>192</v>
      </c>
      <c r="F183" s="45">
        <v>22.4</v>
      </c>
      <c r="G183" s="45">
        <v>45.7</v>
      </c>
      <c r="H183" s="45">
        <v>42.7</v>
      </c>
      <c r="I183" s="45">
        <f t="shared" si="3"/>
        <v>88.4</v>
      </c>
      <c r="J183" s="45">
        <v>4655</v>
      </c>
      <c r="K183" s="45">
        <v>9008</v>
      </c>
      <c r="L183" s="45" t="s">
        <v>103</v>
      </c>
      <c r="M183" s="46" t="s">
        <v>234</v>
      </c>
      <c r="N183" s="50">
        <v>572</v>
      </c>
      <c r="O183" s="50">
        <v>345</v>
      </c>
      <c r="P183" s="50">
        <v>239</v>
      </c>
      <c r="Q183" s="50">
        <v>27</v>
      </c>
      <c r="R183" s="50">
        <v>0.69</v>
      </c>
      <c r="S183" s="50">
        <v>12</v>
      </c>
      <c r="T183" s="50">
        <v>2</v>
      </c>
      <c r="U183" s="50">
        <v>2337</v>
      </c>
      <c r="V183" s="50">
        <v>701</v>
      </c>
      <c r="W183" s="50">
        <v>87</v>
      </c>
    </row>
    <row r="184" spans="1:23" x14ac:dyDescent="0.25">
      <c r="A184" s="45">
        <v>10</v>
      </c>
      <c r="B184" s="45">
        <v>0</v>
      </c>
      <c r="C184" s="45">
        <v>34</v>
      </c>
      <c r="D184" s="45">
        <v>82.5</v>
      </c>
      <c r="E184" s="45">
        <v>192</v>
      </c>
      <c r="F184" s="45">
        <v>22.4</v>
      </c>
      <c r="G184" s="45">
        <v>45.7</v>
      </c>
      <c r="H184" s="45">
        <v>42.7</v>
      </c>
      <c r="I184" s="45">
        <f t="shared" si="3"/>
        <v>88.4</v>
      </c>
      <c r="J184" s="45">
        <v>4655</v>
      </c>
      <c r="K184" s="45">
        <v>9008</v>
      </c>
      <c r="L184" s="45" t="s">
        <v>103</v>
      </c>
      <c r="M184" s="52" t="s">
        <v>235</v>
      </c>
      <c r="N184" s="48">
        <v>170</v>
      </c>
      <c r="O184" s="48">
        <v>228</v>
      </c>
      <c r="P184" s="48">
        <v>124</v>
      </c>
      <c r="Q184" s="48">
        <v>28</v>
      </c>
      <c r="R184" s="48">
        <v>0.55000000000000004</v>
      </c>
      <c r="S184" s="48">
        <v>14</v>
      </c>
      <c r="T184" s="48">
        <v>1</v>
      </c>
      <c r="U184" s="48">
        <v>1324</v>
      </c>
      <c r="V184" s="48">
        <v>397</v>
      </c>
      <c r="W184" s="48">
        <v>49</v>
      </c>
    </row>
    <row r="185" spans="1:23" x14ac:dyDescent="0.25">
      <c r="A185" s="45">
        <v>10</v>
      </c>
      <c r="B185" s="45">
        <v>0</v>
      </c>
      <c r="C185" s="45">
        <v>34</v>
      </c>
      <c r="D185" s="45">
        <v>82.5</v>
      </c>
      <c r="E185" s="45">
        <v>192</v>
      </c>
      <c r="F185" s="45">
        <v>22.4</v>
      </c>
      <c r="G185" s="45">
        <v>45.7</v>
      </c>
      <c r="H185" s="45">
        <v>42.7</v>
      </c>
      <c r="I185" s="45">
        <f t="shared" si="3"/>
        <v>88.4</v>
      </c>
      <c r="J185" s="45">
        <v>4655</v>
      </c>
      <c r="K185" s="45">
        <v>9008</v>
      </c>
      <c r="L185" s="45" t="s">
        <v>103</v>
      </c>
      <c r="M185" s="46" t="s">
        <v>236</v>
      </c>
      <c r="N185" s="50">
        <v>95</v>
      </c>
      <c r="O185" s="50">
        <v>130</v>
      </c>
      <c r="P185" s="50">
        <v>90</v>
      </c>
      <c r="Q185" s="50">
        <v>19</v>
      </c>
      <c r="R185" s="50">
        <v>0.7</v>
      </c>
      <c r="S185" s="50">
        <v>14</v>
      </c>
      <c r="T185" s="50">
        <v>5</v>
      </c>
      <c r="U185" s="50">
        <v>1024</v>
      </c>
      <c r="V185" s="50">
        <v>307</v>
      </c>
      <c r="W185" s="50">
        <v>38</v>
      </c>
    </row>
    <row r="186" spans="1:23" x14ac:dyDescent="0.25">
      <c r="A186" s="45">
        <v>10</v>
      </c>
      <c r="B186" s="45">
        <v>0</v>
      </c>
      <c r="C186" s="45">
        <v>34</v>
      </c>
      <c r="D186" s="45">
        <v>82.5</v>
      </c>
      <c r="E186" s="45">
        <v>192</v>
      </c>
      <c r="F186" s="45">
        <v>22.4</v>
      </c>
      <c r="G186" s="45">
        <v>45.7</v>
      </c>
      <c r="H186" s="45">
        <v>42.7</v>
      </c>
      <c r="I186" s="45">
        <f t="shared" si="3"/>
        <v>88.4</v>
      </c>
      <c r="J186" s="45">
        <v>4655</v>
      </c>
      <c r="K186" s="45">
        <v>9008</v>
      </c>
      <c r="L186" s="45" t="s">
        <v>103</v>
      </c>
      <c r="M186" s="52" t="s">
        <v>13</v>
      </c>
      <c r="N186" s="48">
        <v>82</v>
      </c>
      <c r="O186" s="48">
        <v>362</v>
      </c>
      <c r="P186" s="48">
        <v>223</v>
      </c>
      <c r="Q186" s="48">
        <v>61</v>
      </c>
      <c r="R186" s="48">
        <v>0.62</v>
      </c>
      <c r="S186" s="48">
        <v>8</v>
      </c>
      <c r="T186" s="48">
        <v>3</v>
      </c>
      <c r="U186" s="48">
        <v>364</v>
      </c>
      <c r="V186" s="48">
        <v>109</v>
      </c>
      <c r="W186" s="48">
        <v>14</v>
      </c>
    </row>
    <row r="187" spans="1:23" x14ac:dyDescent="0.25">
      <c r="A187" s="45">
        <v>10</v>
      </c>
      <c r="B187" s="45">
        <v>0</v>
      </c>
      <c r="C187" s="45">
        <v>34</v>
      </c>
      <c r="D187" s="45">
        <v>82.5</v>
      </c>
      <c r="E187" s="45">
        <v>192</v>
      </c>
      <c r="F187" s="45">
        <v>22.4</v>
      </c>
      <c r="G187" s="45">
        <v>45.7</v>
      </c>
      <c r="H187" s="45">
        <v>42.7</v>
      </c>
      <c r="I187" s="45">
        <f t="shared" si="3"/>
        <v>88.4</v>
      </c>
      <c r="J187" s="45">
        <v>4655</v>
      </c>
      <c r="K187" s="45">
        <v>9008</v>
      </c>
      <c r="L187" s="45" t="s">
        <v>462</v>
      </c>
      <c r="M187" s="46" t="s">
        <v>15</v>
      </c>
      <c r="N187" s="50">
        <v>253</v>
      </c>
      <c r="O187" s="50">
        <v>312</v>
      </c>
      <c r="P187" s="50">
        <v>152</v>
      </c>
      <c r="Q187" s="50">
        <v>44</v>
      </c>
      <c r="R187" s="50">
        <v>0.49</v>
      </c>
      <c r="S187" s="50">
        <v>10</v>
      </c>
      <c r="T187" s="50">
        <v>1</v>
      </c>
      <c r="U187" s="50">
        <v>1643</v>
      </c>
      <c r="V187" s="50">
        <v>493</v>
      </c>
      <c r="W187" s="50">
        <v>61</v>
      </c>
    </row>
    <row r="188" spans="1:23" x14ac:dyDescent="0.25">
      <c r="A188" s="45">
        <v>10</v>
      </c>
      <c r="B188" s="45">
        <v>0</v>
      </c>
      <c r="C188" s="45">
        <v>34</v>
      </c>
      <c r="D188" s="45">
        <v>82.5</v>
      </c>
      <c r="E188" s="45">
        <v>192</v>
      </c>
      <c r="F188" s="45">
        <v>22.4</v>
      </c>
      <c r="G188" s="45">
        <v>45.7</v>
      </c>
      <c r="H188" s="45">
        <v>42.7</v>
      </c>
      <c r="I188" s="45">
        <f t="shared" si="3"/>
        <v>88.4</v>
      </c>
      <c r="J188" s="45">
        <v>4655</v>
      </c>
      <c r="K188" s="45">
        <v>9008</v>
      </c>
      <c r="L188" s="45" t="s">
        <v>462</v>
      </c>
      <c r="M188" s="52" t="s">
        <v>16</v>
      </c>
      <c r="N188" s="48">
        <v>183</v>
      </c>
      <c r="O188" s="48">
        <v>322</v>
      </c>
      <c r="P188" s="48">
        <v>209</v>
      </c>
      <c r="Q188" s="48">
        <v>55</v>
      </c>
      <c r="R188" s="48">
        <v>0.65</v>
      </c>
      <c r="S188" s="48">
        <v>6</v>
      </c>
      <c r="T188" s="48">
        <v>1</v>
      </c>
      <c r="U188" s="48">
        <v>869</v>
      </c>
      <c r="V188" s="48">
        <v>261</v>
      </c>
      <c r="W188" s="48">
        <v>32</v>
      </c>
    </row>
    <row r="189" spans="1:23" x14ac:dyDescent="0.25">
      <c r="A189" s="45">
        <v>10</v>
      </c>
      <c r="B189" s="45">
        <v>0</v>
      </c>
      <c r="C189" s="45">
        <v>34</v>
      </c>
      <c r="D189" s="45">
        <v>82.5</v>
      </c>
      <c r="E189" s="45">
        <v>192</v>
      </c>
      <c r="F189" s="45">
        <v>22.4</v>
      </c>
      <c r="G189" s="45">
        <v>45.7</v>
      </c>
      <c r="H189" s="45">
        <v>42.7</v>
      </c>
      <c r="I189" s="45">
        <f t="shared" si="3"/>
        <v>88.4</v>
      </c>
      <c r="J189" s="45">
        <v>4655</v>
      </c>
      <c r="K189" s="45">
        <v>9008</v>
      </c>
      <c r="L189" s="45" t="s">
        <v>462</v>
      </c>
      <c r="M189" s="46" t="s">
        <v>237</v>
      </c>
      <c r="N189" s="50">
        <v>216</v>
      </c>
      <c r="O189" s="50">
        <v>303</v>
      </c>
      <c r="P189" s="50">
        <v>207</v>
      </c>
      <c r="Q189" s="50">
        <v>53</v>
      </c>
      <c r="R189" s="50">
        <v>0.68</v>
      </c>
      <c r="S189" s="50">
        <v>9</v>
      </c>
      <c r="T189" s="50">
        <v>2</v>
      </c>
      <c r="U189" s="50">
        <v>1029</v>
      </c>
      <c r="V189" s="50">
        <v>309</v>
      </c>
      <c r="W189" s="50">
        <v>38</v>
      </c>
    </row>
    <row r="190" spans="1:23" x14ac:dyDescent="0.25">
      <c r="A190" s="45">
        <v>10</v>
      </c>
      <c r="B190" s="45">
        <v>0</v>
      </c>
      <c r="C190" s="45">
        <v>34</v>
      </c>
      <c r="D190" s="45">
        <v>82.5</v>
      </c>
      <c r="E190" s="45">
        <v>192</v>
      </c>
      <c r="F190" s="45">
        <v>22.4</v>
      </c>
      <c r="G190" s="45">
        <v>45.7</v>
      </c>
      <c r="H190" s="45">
        <v>42.7</v>
      </c>
      <c r="I190" s="45">
        <f t="shared" si="3"/>
        <v>88.4</v>
      </c>
      <c r="J190" s="45">
        <v>4655</v>
      </c>
      <c r="K190" s="45">
        <v>9008</v>
      </c>
      <c r="L190" s="45" t="s">
        <v>462</v>
      </c>
      <c r="M190" s="52" t="s">
        <v>238</v>
      </c>
      <c r="N190" s="48">
        <v>76</v>
      </c>
      <c r="O190" s="48">
        <v>303</v>
      </c>
      <c r="P190" s="48">
        <v>99</v>
      </c>
      <c r="Q190" s="48">
        <v>20</v>
      </c>
      <c r="R190" s="48">
        <v>0.33</v>
      </c>
      <c r="S190" s="48">
        <v>11</v>
      </c>
      <c r="T190" s="48">
        <v>3</v>
      </c>
      <c r="U190" s="48">
        <v>751</v>
      </c>
      <c r="V190" s="48">
        <v>225</v>
      </c>
      <c r="W190" s="48">
        <v>28</v>
      </c>
    </row>
    <row r="191" spans="1:23" x14ac:dyDescent="0.25">
      <c r="A191" s="45">
        <v>10</v>
      </c>
      <c r="B191" s="45">
        <v>0</v>
      </c>
      <c r="C191" s="45">
        <v>34</v>
      </c>
      <c r="D191" s="45">
        <v>82.5</v>
      </c>
      <c r="E191" s="45">
        <v>192</v>
      </c>
      <c r="F191" s="45">
        <v>22.4</v>
      </c>
      <c r="G191" s="45">
        <v>45.7</v>
      </c>
      <c r="H191" s="45">
        <v>42.7</v>
      </c>
      <c r="I191" s="45">
        <f t="shared" si="3"/>
        <v>88.4</v>
      </c>
      <c r="J191" s="45">
        <v>4655</v>
      </c>
      <c r="K191" s="45">
        <v>9008</v>
      </c>
      <c r="L191" s="45" t="s">
        <v>462</v>
      </c>
      <c r="M191" s="46" t="s">
        <v>239</v>
      </c>
      <c r="N191" s="50">
        <v>10</v>
      </c>
      <c r="O191" s="50">
        <v>71</v>
      </c>
      <c r="P191" s="50">
        <v>65</v>
      </c>
      <c r="Q191" s="50">
        <v>18</v>
      </c>
      <c r="R191" s="50">
        <v>0.91</v>
      </c>
      <c r="S191" s="50">
        <v>8</v>
      </c>
      <c r="T191" s="50">
        <v>1</v>
      </c>
      <c r="U191" s="50">
        <v>160</v>
      </c>
      <c r="V191" s="50">
        <v>48</v>
      </c>
      <c r="W191" s="50">
        <v>6</v>
      </c>
    </row>
    <row r="192" spans="1:23" x14ac:dyDescent="0.25">
      <c r="A192" s="45">
        <v>10</v>
      </c>
      <c r="B192" s="45">
        <v>0</v>
      </c>
      <c r="C192" s="45">
        <v>34</v>
      </c>
      <c r="D192" s="45">
        <v>82.5</v>
      </c>
      <c r="E192" s="45">
        <v>192</v>
      </c>
      <c r="F192" s="45">
        <v>22.4</v>
      </c>
      <c r="G192" s="45">
        <v>45.7</v>
      </c>
      <c r="H192" s="45">
        <v>42.7</v>
      </c>
      <c r="I192" s="45">
        <f t="shared" si="3"/>
        <v>88.4</v>
      </c>
      <c r="J192" s="45">
        <v>4655</v>
      </c>
      <c r="K192" s="45">
        <v>9008</v>
      </c>
      <c r="L192" s="45" t="s">
        <v>462</v>
      </c>
      <c r="M192" s="52" t="s">
        <v>131</v>
      </c>
      <c r="N192" s="48">
        <v>125</v>
      </c>
      <c r="O192" s="48">
        <v>530</v>
      </c>
      <c r="P192" s="48">
        <v>436</v>
      </c>
      <c r="Q192" s="48">
        <v>1</v>
      </c>
      <c r="R192" s="48">
        <v>0.85</v>
      </c>
      <c r="S192" s="48" t="s">
        <v>240</v>
      </c>
      <c r="T192" s="48"/>
      <c r="U192" s="48">
        <v>287</v>
      </c>
      <c r="V192" s="48">
        <v>86</v>
      </c>
      <c r="W192" s="48">
        <v>11</v>
      </c>
    </row>
    <row r="193" spans="1:23" x14ac:dyDescent="0.25">
      <c r="A193" s="45">
        <v>10</v>
      </c>
      <c r="B193" s="45">
        <v>0</v>
      </c>
      <c r="C193" s="45">
        <v>34</v>
      </c>
      <c r="D193" s="45">
        <v>82.5</v>
      </c>
      <c r="E193" s="45">
        <v>192</v>
      </c>
      <c r="F193" s="45">
        <v>22.4</v>
      </c>
      <c r="G193" s="45">
        <v>45.7</v>
      </c>
      <c r="H193" s="45">
        <v>42.7</v>
      </c>
      <c r="I193" s="45">
        <f t="shared" si="3"/>
        <v>88.4</v>
      </c>
      <c r="J193" s="45">
        <v>4655</v>
      </c>
      <c r="K193" s="45">
        <v>9008</v>
      </c>
      <c r="L193" s="45" t="s">
        <v>463</v>
      </c>
      <c r="M193" s="46" t="s">
        <v>7</v>
      </c>
      <c r="N193" s="50">
        <v>255</v>
      </c>
      <c r="O193" s="50">
        <v>347</v>
      </c>
      <c r="P193" s="50">
        <v>153</v>
      </c>
      <c r="Q193" s="50">
        <v>28</v>
      </c>
      <c r="R193" s="50">
        <v>0.44</v>
      </c>
      <c r="S193" s="50">
        <v>8</v>
      </c>
      <c r="T193" s="50">
        <v>3</v>
      </c>
      <c r="U193" s="50">
        <v>1650</v>
      </c>
      <c r="V193" s="50">
        <v>495</v>
      </c>
      <c r="W193" s="50">
        <v>61</v>
      </c>
    </row>
    <row r="194" spans="1:23" x14ac:dyDescent="0.25">
      <c r="A194" s="45">
        <v>10</v>
      </c>
      <c r="B194" s="45">
        <v>0</v>
      </c>
      <c r="C194" s="45">
        <v>34</v>
      </c>
      <c r="D194" s="45">
        <v>82.5</v>
      </c>
      <c r="E194" s="45">
        <v>192</v>
      </c>
      <c r="F194" s="45">
        <v>22.4</v>
      </c>
      <c r="G194" s="45">
        <v>45.7</v>
      </c>
      <c r="H194" s="45">
        <v>42.7</v>
      </c>
      <c r="I194" s="45">
        <f t="shared" si="3"/>
        <v>88.4</v>
      </c>
      <c r="J194" s="45">
        <v>4655</v>
      </c>
      <c r="K194" s="45">
        <v>9008</v>
      </c>
      <c r="L194" s="45" t="s">
        <v>463</v>
      </c>
      <c r="M194" s="52" t="s">
        <v>8</v>
      </c>
      <c r="N194" s="48">
        <v>522</v>
      </c>
      <c r="O194" s="48">
        <v>354</v>
      </c>
      <c r="P194" s="48">
        <v>196</v>
      </c>
      <c r="Q194" s="48">
        <v>39</v>
      </c>
      <c r="R194" s="48">
        <v>0.56000000000000005</v>
      </c>
      <c r="S194" s="48">
        <v>13</v>
      </c>
      <c r="T194" s="48">
        <v>3</v>
      </c>
      <c r="U194" s="48">
        <v>2587</v>
      </c>
      <c r="V194" s="48">
        <v>776</v>
      </c>
      <c r="W194" s="48">
        <v>96</v>
      </c>
    </row>
    <row r="195" spans="1:23" x14ac:dyDescent="0.25">
      <c r="A195" s="45">
        <v>10</v>
      </c>
      <c r="B195" s="45">
        <v>0</v>
      </c>
      <c r="C195" s="45">
        <v>34</v>
      </c>
      <c r="D195" s="45">
        <v>82.5</v>
      </c>
      <c r="E195" s="45">
        <v>192</v>
      </c>
      <c r="F195" s="45">
        <v>22.4</v>
      </c>
      <c r="G195" s="45">
        <v>45.7</v>
      </c>
      <c r="H195" s="45">
        <v>42.7</v>
      </c>
      <c r="I195" s="45">
        <f t="shared" si="3"/>
        <v>88.4</v>
      </c>
      <c r="J195" s="45">
        <v>4655</v>
      </c>
      <c r="K195" s="45">
        <v>9008</v>
      </c>
      <c r="L195" s="45" t="s">
        <v>463</v>
      </c>
      <c r="M195" s="46" t="s">
        <v>9</v>
      </c>
      <c r="N195" s="50">
        <v>406</v>
      </c>
      <c r="O195" s="50">
        <v>405</v>
      </c>
      <c r="P195" s="50">
        <v>158</v>
      </c>
      <c r="Q195" s="50">
        <v>21</v>
      </c>
      <c r="R195" s="50">
        <v>0.39</v>
      </c>
      <c r="S195" s="50">
        <v>15</v>
      </c>
      <c r="T195" s="50">
        <v>4</v>
      </c>
      <c r="U195" s="50">
        <v>2492</v>
      </c>
      <c r="V195" s="50">
        <v>748</v>
      </c>
      <c r="W195" s="50">
        <v>92</v>
      </c>
    </row>
    <row r="196" spans="1:23" x14ac:dyDescent="0.25">
      <c r="A196" s="45">
        <v>10</v>
      </c>
      <c r="B196" s="45">
        <v>0</v>
      </c>
      <c r="C196" s="45">
        <v>34</v>
      </c>
      <c r="D196" s="45">
        <v>82.5</v>
      </c>
      <c r="E196" s="45">
        <v>192</v>
      </c>
      <c r="F196" s="45">
        <v>22.4</v>
      </c>
      <c r="G196" s="45">
        <v>45.7</v>
      </c>
      <c r="H196" s="45">
        <v>42.7</v>
      </c>
      <c r="I196" s="45">
        <f t="shared" si="3"/>
        <v>88.4</v>
      </c>
      <c r="J196" s="45">
        <v>4655</v>
      </c>
      <c r="K196" s="45">
        <v>9008</v>
      </c>
      <c r="L196" s="45" t="s">
        <v>463</v>
      </c>
      <c r="M196" s="52" t="s">
        <v>10</v>
      </c>
      <c r="N196" s="48">
        <v>559</v>
      </c>
      <c r="O196" s="48">
        <v>424</v>
      </c>
      <c r="P196" s="48">
        <v>215</v>
      </c>
      <c r="Q196" s="48">
        <v>20</v>
      </c>
      <c r="R196" s="48">
        <v>0.51</v>
      </c>
      <c r="S196" s="48">
        <v>11</v>
      </c>
      <c r="T196" s="48">
        <v>2</v>
      </c>
      <c r="U196" s="48">
        <v>2551</v>
      </c>
      <c r="V196" s="48">
        <v>765</v>
      </c>
      <c r="W196" s="48">
        <v>95</v>
      </c>
    </row>
    <row r="197" spans="1:23" x14ac:dyDescent="0.25">
      <c r="A197" s="45">
        <v>10</v>
      </c>
      <c r="B197" s="45">
        <v>0</v>
      </c>
      <c r="C197" s="45">
        <v>34</v>
      </c>
      <c r="D197" s="45">
        <v>82.5</v>
      </c>
      <c r="E197" s="45">
        <v>192</v>
      </c>
      <c r="F197" s="45">
        <v>22.4</v>
      </c>
      <c r="G197" s="45">
        <v>45.7</v>
      </c>
      <c r="H197" s="45">
        <v>42.7</v>
      </c>
      <c r="I197" s="45">
        <f t="shared" si="3"/>
        <v>88.4</v>
      </c>
      <c r="J197" s="45">
        <v>4655</v>
      </c>
      <c r="K197" s="45">
        <v>9008</v>
      </c>
      <c r="L197" s="45" t="s">
        <v>464</v>
      </c>
      <c r="M197" s="46" t="s">
        <v>14</v>
      </c>
      <c r="N197" s="50">
        <v>136</v>
      </c>
      <c r="O197" s="50">
        <v>303</v>
      </c>
      <c r="P197" s="50">
        <v>163</v>
      </c>
      <c r="Q197" s="50">
        <v>50</v>
      </c>
      <c r="R197" s="50">
        <v>0.54</v>
      </c>
      <c r="S197" s="50">
        <v>5</v>
      </c>
      <c r="T197" s="50">
        <v>1</v>
      </c>
      <c r="U197" s="50">
        <v>831</v>
      </c>
      <c r="V197" s="50">
        <v>249</v>
      </c>
      <c r="W197" s="50">
        <v>31</v>
      </c>
    </row>
    <row r="198" spans="1:23" x14ac:dyDescent="0.25">
      <c r="A198" s="45">
        <v>10</v>
      </c>
      <c r="B198" s="45">
        <v>0</v>
      </c>
      <c r="C198" s="45">
        <v>34</v>
      </c>
      <c r="D198" s="45">
        <v>82.5</v>
      </c>
      <c r="E198" s="45">
        <v>192</v>
      </c>
      <c r="F198" s="45">
        <v>22.4</v>
      </c>
      <c r="G198" s="45">
        <v>45.7</v>
      </c>
      <c r="H198" s="45">
        <v>42.7</v>
      </c>
      <c r="I198" s="45">
        <f t="shared" si="3"/>
        <v>88.4</v>
      </c>
      <c r="J198" s="45">
        <v>4655</v>
      </c>
      <c r="K198" s="45">
        <v>9008</v>
      </c>
      <c r="L198" s="45" t="s">
        <v>464</v>
      </c>
      <c r="M198" s="52" t="s">
        <v>241</v>
      </c>
      <c r="N198" s="48">
        <v>94</v>
      </c>
      <c r="O198" s="48">
        <v>389</v>
      </c>
      <c r="P198" s="48">
        <v>126</v>
      </c>
      <c r="Q198" s="48">
        <v>61</v>
      </c>
      <c r="R198" s="48">
        <v>0.32</v>
      </c>
      <c r="S198" s="48">
        <v>7</v>
      </c>
      <c r="T198" s="48">
        <v>1</v>
      </c>
      <c r="U198" s="48">
        <v>742</v>
      </c>
      <c r="V198" s="48">
        <v>223</v>
      </c>
      <c r="W198" s="48">
        <v>28</v>
      </c>
    </row>
    <row r="199" spans="1:23" x14ac:dyDescent="0.25">
      <c r="A199" s="45">
        <v>10</v>
      </c>
      <c r="B199" s="45">
        <v>0</v>
      </c>
      <c r="C199" s="45">
        <v>34</v>
      </c>
      <c r="D199" s="45">
        <v>82.5</v>
      </c>
      <c r="E199" s="45">
        <v>192</v>
      </c>
      <c r="F199" s="45">
        <v>22.4</v>
      </c>
      <c r="G199" s="45">
        <v>45.7</v>
      </c>
      <c r="H199" s="45">
        <v>42.7</v>
      </c>
      <c r="I199" s="45">
        <f t="shared" si="3"/>
        <v>88.4</v>
      </c>
      <c r="J199" s="45">
        <v>4655</v>
      </c>
      <c r="K199" s="45">
        <v>9008</v>
      </c>
      <c r="L199" s="45" t="s">
        <v>464</v>
      </c>
      <c r="M199" s="46" t="s">
        <v>242</v>
      </c>
      <c r="N199" s="50">
        <v>21</v>
      </c>
      <c r="O199" s="50">
        <v>241</v>
      </c>
      <c r="P199" s="50">
        <v>97</v>
      </c>
      <c r="Q199" s="50">
        <v>52</v>
      </c>
      <c r="R199" s="50">
        <v>0.4</v>
      </c>
      <c r="S199" s="50">
        <v>7</v>
      </c>
      <c r="T199" s="50">
        <v>2</v>
      </c>
      <c r="U199" s="50">
        <v>211</v>
      </c>
      <c r="V199" s="50">
        <v>63</v>
      </c>
      <c r="W199" s="50">
        <v>8</v>
      </c>
    </row>
    <row r="200" spans="1:23" x14ac:dyDescent="0.25">
      <c r="A200" s="45">
        <v>10</v>
      </c>
      <c r="B200" s="45">
        <v>0</v>
      </c>
      <c r="C200" s="45">
        <v>34</v>
      </c>
      <c r="D200" s="45">
        <v>82.5</v>
      </c>
      <c r="E200" s="45">
        <v>192</v>
      </c>
      <c r="F200" s="45">
        <v>22.4</v>
      </c>
      <c r="G200" s="45">
        <v>45.7</v>
      </c>
      <c r="H200" s="45">
        <v>42.7</v>
      </c>
      <c r="I200" s="45">
        <f t="shared" ref="I200:I202" si="4">G200+H200</f>
        <v>88.4</v>
      </c>
      <c r="J200" s="45">
        <v>4655</v>
      </c>
      <c r="K200" s="45">
        <v>9008</v>
      </c>
      <c r="L200" s="45" t="s">
        <v>465</v>
      </c>
      <c r="M200" s="52" t="s">
        <v>243</v>
      </c>
      <c r="N200" s="48">
        <v>248</v>
      </c>
      <c r="O200" s="48">
        <v>257</v>
      </c>
      <c r="P200" s="48">
        <v>103</v>
      </c>
      <c r="Q200" s="48">
        <v>42</v>
      </c>
      <c r="R200" s="48">
        <v>0.4</v>
      </c>
      <c r="S200" s="48">
        <v>8</v>
      </c>
      <c r="T200" s="48">
        <v>3</v>
      </c>
      <c r="U200" s="48">
        <v>2372</v>
      </c>
      <c r="V200" s="48">
        <v>712</v>
      </c>
      <c r="W200" s="48">
        <v>88</v>
      </c>
    </row>
    <row r="201" spans="1:23" x14ac:dyDescent="0.25">
      <c r="A201" s="45">
        <v>10</v>
      </c>
      <c r="B201" s="45">
        <v>0</v>
      </c>
      <c r="C201" s="45">
        <v>34</v>
      </c>
      <c r="D201" s="45">
        <v>82.5</v>
      </c>
      <c r="E201" s="45">
        <v>192</v>
      </c>
      <c r="F201" s="45">
        <v>22.4</v>
      </c>
      <c r="G201" s="45">
        <v>45.7</v>
      </c>
      <c r="H201" s="45">
        <v>42.7</v>
      </c>
      <c r="I201" s="45">
        <f t="shared" si="4"/>
        <v>88.4</v>
      </c>
      <c r="J201" s="45">
        <v>4655</v>
      </c>
      <c r="K201" s="45">
        <v>9008</v>
      </c>
      <c r="L201" s="45" t="s">
        <v>465</v>
      </c>
      <c r="M201" s="46" t="s">
        <v>11</v>
      </c>
      <c r="N201" s="50">
        <v>138</v>
      </c>
      <c r="O201" s="50">
        <v>240</v>
      </c>
      <c r="P201" s="50">
        <v>166</v>
      </c>
      <c r="Q201" s="50">
        <v>14</v>
      </c>
      <c r="R201" s="50">
        <v>0.69</v>
      </c>
      <c r="S201" s="50">
        <v>7</v>
      </c>
      <c r="T201" s="50">
        <v>1</v>
      </c>
      <c r="U201" s="50">
        <v>821</v>
      </c>
      <c r="V201" s="50">
        <v>246</v>
      </c>
      <c r="W201" s="50">
        <v>30</v>
      </c>
    </row>
    <row r="202" spans="1:23" x14ac:dyDescent="0.25">
      <c r="A202" s="45">
        <v>10</v>
      </c>
      <c r="B202" s="45">
        <v>0</v>
      </c>
      <c r="C202" s="45">
        <v>34</v>
      </c>
      <c r="D202" s="45">
        <v>82.5</v>
      </c>
      <c r="E202" s="45">
        <v>192</v>
      </c>
      <c r="F202" s="45">
        <v>22.4</v>
      </c>
      <c r="G202" s="45">
        <v>45.7</v>
      </c>
      <c r="H202" s="45">
        <v>42.7</v>
      </c>
      <c r="I202" s="45">
        <f t="shared" si="4"/>
        <v>88.4</v>
      </c>
      <c r="J202" s="45">
        <v>4655</v>
      </c>
      <c r="K202" s="45">
        <v>9008</v>
      </c>
      <c r="L202" s="45" t="s">
        <v>465</v>
      </c>
      <c r="M202" s="52" t="s">
        <v>12</v>
      </c>
      <c r="N202" s="48">
        <v>497</v>
      </c>
      <c r="O202" s="48">
        <v>379</v>
      </c>
      <c r="P202" s="48">
        <v>89</v>
      </c>
      <c r="Q202" s="48">
        <v>20</v>
      </c>
      <c r="R202" s="48">
        <v>0.23</v>
      </c>
      <c r="S202" s="48">
        <v>10</v>
      </c>
      <c r="T202" s="48">
        <v>2</v>
      </c>
      <c r="U202" s="48">
        <v>5511</v>
      </c>
      <c r="V202" s="48">
        <v>1653</v>
      </c>
      <c r="W202" s="48">
        <v>204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5566-B196-4355-84B1-734C02AE165E}">
  <dimension ref="A1:W102"/>
  <sheetViews>
    <sheetView workbookViewId="0">
      <selection activeCell="B63" sqref="B63"/>
    </sheetView>
  </sheetViews>
  <sheetFormatPr baseColWidth="10" defaultRowHeight="15" x14ac:dyDescent="0.25"/>
  <cols>
    <col min="1" max="12" width="11.42578125" style="45"/>
  </cols>
  <sheetData>
    <row r="1" spans="1:23" ht="15.75" thickBot="1" x14ac:dyDescent="0.3">
      <c r="B1" s="45" t="s">
        <v>453</v>
      </c>
      <c r="I1" s="45" t="s">
        <v>457</v>
      </c>
      <c r="J1" s="45" t="s">
        <v>458</v>
      </c>
      <c r="K1" s="45" t="s">
        <v>459</v>
      </c>
    </row>
    <row r="2" spans="1:23" ht="15.75" thickBot="1" x14ac:dyDescent="0.3">
      <c r="A2" s="54" t="s">
        <v>249</v>
      </c>
      <c r="B2" s="54" t="s">
        <v>451</v>
      </c>
      <c r="C2" s="54" t="s">
        <v>3</v>
      </c>
      <c r="D2" s="54" t="s">
        <v>452</v>
      </c>
      <c r="E2" s="54" t="s">
        <v>188</v>
      </c>
      <c r="F2" s="54" t="s">
        <v>454</v>
      </c>
      <c r="G2" s="54" t="s">
        <v>455</v>
      </c>
      <c r="H2" s="54" t="s">
        <v>456</v>
      </c>
      <c r="I2" s="54" t="s">
        <v>476</v>
      </c>
      <c r="J2" s="54" t="s">
        <v>461</v>
      </c>
      <c r="K2" s="54" t="s">
        <v>460</v>
      </c>
      <c r="L2" s="55" t="s">
        <v>475</v>
      </c>
      <c r="M2" s="30" t="s">
        <v>107</v>
      </c>
      <c r="N2" s="30" t="s">
        <v>226</v>
      </c>
      <c r="O2" s="30" t="s">
        <v>227</v>
      </c>
      <c r="P2" s="30" t="s">
        <v>228</v>
      </c>
      <c r="Q2" s="30" t="s">
        <v>449</v>
      </c>
      <c r="R2" s="31" t="s">
        <v>229</v>
      </c>
      <c r="S2" s="30" t="s">
        <v>230</v>
      </c>
      <c r="T2" s="30" t="s">
        <v>450</v>
      </c>
      <c r="U2" s="30" t="s">
        <v>231</v>
      </c>
      <c r="V2" s="30" t="s">
        <v>232</v>
      </c>
      <c r="W2" s="30" t="s">
        <v>233</v>
      </c>
    </row>
    <row r="3" spans="1:23" x14ac:dyDescent="0.25">
      <c r="A3" s="45">
        <v>1</v>
      </c>
      <c r="B3" s="45">
        <v>0</v>
      </c>
      <c r="C3" s="45">
        <v>23</v>
      </c>
      <c r="D3" s="45">
        <v>90.7</v>
      </c>
      <c r="E3" s="45">
        <v>182</v>
      </c>
      <c r="F3" s="45">
        <v>27.4</v>
      </c>
      <c r="G3" s="45">
        <v>46.3</v>
      </c>
      <c r="H3" s="45">
        <v>39.299999999999997</v>
      </c>
      <c r="I3" s="45">
        <f t="shared" ref="I3:I34" si="0">G3+H3</f>
        <v>85.6</v>
      </c>
      <c r="J3" s="45">
        <v>6547</v>
      </c>
      <c r="K3" s="45">
        <v>11620</v>
      </c>
      <c r="L3" s="45" t="s">
        <v>103</v>
      </c>
      <c r="M3" s="32" t="s">
        <v>234</v>
      </c>
      <c r="N3" s="33">
        <v>1007</v>
      </c>
      <c r="O3" s="33">
        <v>300</v>
      </c>
      <c r="P3" s="33">
        <v>228</v>
      </c>
      <c r="Q3" s="33">
        <v>20</v>
      </c>
      <c r="R3" s="33">
        <v>0.76</v>
      </c>
      <c r="S3" s="33">
        <v>18</v>
      </c>
      <c r="T3" s="33">
        <v>4</v>
      </c>
      <c r="U3" s="34">
        <v>4203</v>
      </c>
      <c r="V3" s="34">
        <v>1261</v>
      </c>
      <c r="W3" s="34">
        <v>142</v>
      </c>
    </row>
    <row r="4" spans="1:23" x14ac:dyDescent="0.25">
      <c r="A4" s="45">
        <v>1</v>
      </c>
      <c r="B4" s="45">
        <v>0</v>
      </c>
      <c r="C4" s="45">
        <v>23</v>
      </c>
      <c r="D4" s="45">
        <v>90.7</v>
      </c>
      <c r="E4" s="45">
        <v>182</v>
      </c>
      <c r="F4" s="45">
        <v>27.4</v>
      </c>
      <c r="G4" s="45">
        <v>46.3</v>
      </c>
      <c r="H4" s="45">
        <v>39.299999999999997</v>
      </c>
      <c r="I4" s="45">
        <f t="shared" si="0"/>
        <v>85.6</v>
      </c>
      <c r="J4" s="45">
        <v>6547</v>
      </c>
      <c r="K4" s="45">
        <v>11620</v>
      </c>
      <c r="L4" s="45" t="s">
        <v>103</v>
      </c>
      <c r="M4" s="35" t="s">
        <v>235</v>
      </c>
      <c r="N4" s="36">
        <v>228</v>
      </c>
      <c r="O4" s="36">
        <v>242</v>
      </c>
      <c r="P4" s="36">
        <v>102</v>
      </c>
      <c r="Q4" s="36">
        <v>40</v>
      </c>
      <c r="R4" s="36">
        <v>0.42</v>
      </c>
      <c r="S4" s="36">
        <v>13</v>
      </c>
      <c r="T4" s="36">
        <v>4</v>
      </c>
      <c r="U4" s="37">
        <v>2172</v>
      </c>
      <c r="V4" s="37">
        <v>652</v>
      </c>
      <c r="W4" s="37">
        <v>73</v>
      </c>
    </row>
    <row r="5" spans="1:23" x14ac:dyDescent="0.25">
      <c r="A5" s="45">
        <v>1</v>
      </c>
      <c r="B5" s="45">
        <v>0</v>
      </c>
      <c r="C5" s="45">
        <v>23</v>
      </c>
      <c r="D5" s="45">
        <v>90.7</v>
      </c>
      <c r="E5" s="45">
        <v>182</v>
      </c>
      <c r="F5" s="45">
        <v>27.4</v>
      </c>
      <c r="G5" s="45">
        <v>46.3</v>
      </c>
      <c r="H5" s="45">
        <v>39.299999999999997</v>
      </c>
      <c r="I5" s="45">
        <f t="shared" si="0"/>
        <v>85.6</v>
      </c>
      <c r="J5" s="45">
        <v>6547</v>
      </c>
      <c r="K5" s="45">
        <v>11620</v>
      </c>
      <c r="L5" s="45" t="s">
        <v>103</v>
      </c>
      <c r="M5" s="38" t="s">
        <v>236</v>
      </c>
      <c r="N5" s="33">
        <v>122</v>
      </c>
      <c r="O5" s="33">
        <v>163</v>
      </c>
      <c r="P5" s="33">
        <v>61</v>
      </c>
      <c r="Q5" s="33">
        <v>30</v>
      </c>
      <c r="R5" s="33">
        <v>0.37</v>
      </c>
      <c r="S5" s="33">
        <v>12</v>
      </c>
      <c r="T5" s="33">
        <v>3</v>
      </c>
      <c r="U5" s="34">
        <v>1957</v>
      </c>
      <c r="V5" s="34">
        <v>587</v>
      </c>
      <c r="W5" s="34">
        <v>66</v>
      </c>
    </row>
    <row r="6" spans="1:23" x14ac:dyDescent="0.25">
      <c r="A6" s="45">
        <v>1</v>
      </c>
      <c r="B6" s="45">
        <v>0</v>
      </c>
      <c r="C6" s="45">
        <v>23</v>
      </c>
      <c r="D6" s="45">
        <v>90.7</v>
      </c>
      <c r="E6" s="45">
        <v>182</v>
      </c>
      <c r="F6" s="45">
        <v>27.4</v>
      </c>
      <c r="G6" s="45">
        <v>46.3</v>
      </c>
      <c r="H6" s="45">
        <v>39.299999999999997</v>
      </c>
      <c r="I6" s="45">
        <f t="shared" si="0"/>
        <v>85.6</v>
      </c>
      <c r="J6" s="45">
        <v>6547</v>
      </c>
      <c r="K6" s="45">
        <v>11620</v>
      </c>
      <c r="L6" s="45" t="s">
        <v>103</v>
      </c>
      <c r="M6" s="35" t="s">
        <v>13</v>
      </c>
      <c r="N6" s="36">
        <v>141</v>
      </c>
      <c r="O6" s="36">
        <v>391</v>
      </c>
      <c r="P6" s="36">
        <v>226</v>
      </c>
      <c r="Q6" s="36">
        <v>34</v>
      </c>
      <c r="R6" s="36">
        <v>0.57999999999999996</v>
      </c>
      <c r="S6" s="36">
        <v>7</v>
      </c>
      <c r="T6" s="36">
        <v>2</v>
      </c>
      <c r="U6" s="37">
        <v>618</v>
      </c>
      <c r="V6" s="37">
        <v>185</v>
      </c>
      <c r="W6" s="37">
        <v>21</v>
      </c>
    </row>
    <row r="7" spans="1:23" x14ac:dyDescent="0.25">
      <c r="A7" s="45">
        <v>1</v>
      </c>
      <c r="B7" s="45">
        <v>0</v>
      </c>
      <c r="C7" s="45">
        <v>23</v>
      </c>
      <c r="D7" s="45">
        <v>90.7</v>
      </c>
      <c r="E7" s="45">
        <v>182</v>
      </c>
      <c r="F7" s="45">
        <v>27.4</v>
      </c>
      <c r="G7" s="45">
        <v>46.3</v>
      </c>
      <c r="H7" s="45">
        <v>39.299999999999997</v>
      </c>
      <c r="I7" s="45">
        <f t="shared" si="0"/>
        <v>85.6</v>
      </c>
      <c r="J7" s="45">
        <v>6547</v>
      </c>
      <c r="K7" s="45">
        <v>11620</v>
      </c>
      <c r="L7" s="45" t="s">
        <v>462</v>
      </c>
      <c r="M7" s="38" t="s">
        <v>15</v>
      </c>
      <c r="N7" s="33">
        <v>274</v>
      </c>
      <c r="O7" s="33">
        <v>282</v>
      </c>
      <c r="P7" s="33">
        <v>105</v>
      </c>
      <c r="Q7" s="33">
        <v>85</v>
      </c>
      <c r="R7" s="33">
        <v>0.37</v>
      </c>
      <c r="S7" s="33">
        <v>20</v>
      </c>
      <c r="T7" s="33">
        <v>2</v>
      </c>
      <c r="U7" s="34">
        <v>2444</v>
      </c>
      <c r="V7" s="34">
        <v>733</v>
      </c>
      <c r="W7" s="34">
        <v>82</v>
      </c>
    </row>
    <row r="8" spans="1:23" x14ac:dyDescent="0.25">
      <c r="A8" s="45">
        <v>1</v>
      </c>
      <c r="B8" s="45">
        <v>0</v>
      </c>
      <c r="C8" s="45">
        <v>23</v>
      </c>
      <c r="D8" s="45">
        <v>90.7</v>
      </c>
      <c r="E8" s="45">
        <v>182</v>
      </c>
      <c r="F8" s="45">
        <v>27.4</v>
      </c>
      <c r="G8" s="45">
        <v>46.3</v>
      </c>
      <c r="H8" s="45">
        <v>39.299999999999997</v>
      </c>
      <c r="I8" s="45">
        <f t="shared" si="0"/>
        <v>85.6</v>
      </c>
      <c r="J8" s="45">
        <v>6547</v>
      </c>
      <c r="K8" s="45">
        <v>11620</v>
      </c>
      <c r="L8" s="45" t="s">
        <v>462</v>
      </c>
      <c r="M8" s="39" t="s">
        <v>16</v>
      </c>
      <c r="N8" s="36">
        <v>272</v>
      </c>
      <c r="O8" s="36">
        <v>355</v>
      </c>
      <c r="P8" s="36">
        <v>169</v>
      </c>
      <c r="Q8" s="36">
        <v>53</v>
      </c>
      <c r="R8" s="36">
        <v>0.48</v>
      </c>
      <c r="S8" s="36">
        <v>14</v>
      </c>
      <c r="T8" s="36">
        <v>2</v>
      </c>
      <c r="U8" s="37">
        <v>1566</v>
      </c>
      <c r="V8" s="37">
        <v>470</v>
      </c>
      <c r="W8" s="37">
        <v>53</v>
      </c>
    </row>
    <row r="9" spans="1:23" x14ac:dyDescent="0.25">
      <c r="A9" s="45">
        <v>1</v>
      </c>
      <c r="B9" s="45">
        <v>0</v>
      </c>
      <c r="C9" s="45">
        <v>23</v>
      </c>
      <c r="D9" s="45">
        <v>90.7</v>
      </c>
      <c r="E9" s="45">
        <v>182</v>
      </c>
      <c r="F9" s="45">
        <v>27.4</v>
      </c>
      <c r="G9" s="45">
        <v>46.3</v>
      </c>
      <c r="H9" s="45">
        <v>39.299999999999997</v>
      </c>
      <c r="I9" s="45">
        <f t="shared" si="0"/>
        <v>85.6</v>
      </c>
      <c r="J9" s="45">
        <v>6547</v>
      </c>
      <c r="K9" s="45">
        <v>11620</v>
      </c>
      <c r="L9" s="45" t="s">
        <v>462</v>
      </c>
      <c r="M9" s="38" t="s">
        <v>237</v>
      </c>
      <c r="N9" s="33">
        <v>323</v>
      </c>
      <c r="O9" s="33">
        <v>273</v>
      </c>
      <c r="P9" s="33">
        <v>128</v>
      </c>
      <c r="Q9" s="33">
        <v>32</v>
      </c>
      <c r="R9" s="33">
        <v>0.47</v>
      </c>
      <c r="S9" s="33">
        <v>18</v>
      </c>
      <c r="T9" s="33">
        <v>4</v>
      </c>
      <c r="U9" s="34">
        <v>2401</v>
      </c>
      <c r="V9" s="34">
        <v>720</v>
      </c>
      <c r="W9" s="34">
        <v>81</v>
      </c>
    </row>
    <row r="10" spans="1:23" x14ac:dyDescent="0.25">
      <c r="A10" s="45">
        <v>1</v>
      </c>
      <c r="B10" s="45">
        <v>0</v>
      </c>
      <c r="C10" s="45">
        <v>23</v>
      </c>
      <c r="D10" s="45">
        <v>90.7</v>
      </c>
      <c r="E10" s="45">
        <v>182</v>
      </c>
      <c r="F10" s="45">
        <v>27.4</v>
      </c>
      <c r="G10" s="45">
        <v>46.3</v>
      </c>
      <c r="H10" s="45">
        <v>39.299999999999997</v>
      </c>
      <c r="I10" s="45">
        <f t="shared" si="0"/>
        <v>85.6</v>
      </c>
      <c r="J10" s="45">
        <v>6547</v>
      </c>
      <c r="K10" s="45">
        <v>11620</v>
      </c>
      <c r="L10" s="45" t="s">
        <v>462</v>
      </c>
      <c r="M10" s="39" t="s">
        <v>238</v>
      </c>
      <c r="N10" s="36">
        <v>134</v>
      </c>
      <c r="O10" s="36">
        <v>307</v>
      </c>
      <c r="P10" s="36">
        <v>107</v>
      </c>
      <c r="Q10" s="36">
        <v>16</v>
      </c>
      <c r="R10" s="36">
        <v>0.35</v>
      </c>
      <c r="S10" s="36">
        <v>12</v>
      </c>
      <c r="T10" s="36">
        <v>4</v>
      </c>
      <c r="U10" s="37">
        <v>1226</v>
      </c>
      <c r="V10" s="37">
        <v>368</v>
      </c>
      <c r="W10" s="37">
        <v>41</v>
      </c>
    </row>
    <row r="11" spans="1:23" x14ac:dyDescent="0.25">
      <c r="A11" s="45">
        <v>1</v>
      </c>
      <c r="B11" s="45">
        <v>0</v>
      </c>
      <c r="C11" s="45">
        <v>23</v>
      </c>
      <c r="D11" s="45">
        <v>90.7</v>
      </c>
      <c r="E11" s="45">
        <v>182</v>
      </c>
      <c r="F11" s="45">
        <v>27.4</v>
      </c>
      <c r="G11" s="45">
        <v>46.3</v>
      </c>
      <c r="H11" s="45">
        <v>39.299999999999997</v>
      </c>
      <c r="I11" s="45">
        <f t="shared" si="0"/>
        <v>85.6</v>
      </c>
      <c r="J11" s="45">
        <v>6547</v>
      </c>
      <c r="K11" s="45">
        <v>11620</v>
      </c>
      <c r="L11" s="45" t="s">
        <v>462</v>
      </c>
      <c r="M11" s="38" t="s">
        <v>239</v>
      </c>
      <c r="N11" s="33">
        <v>26</v>
      </c>
      <c r="O11" s="33">
        <v>124</v>
      </c>
      <c r="P11" s="33">
        <v>74</v>
      </c>
      <c r="Q11" s="33">
        <v>20</v>
      </c>
      <c r="R11" s="33">
        <v>0.59</v>
      </c>
      <c r="S11" s="33">
        <v>19</v>
      </c>
      <c r="T11" s="33">
        <v>5</v>
      </c>
      <c r="U11" s="34">
        <v>330</v>
      </c>
      <c r="V11" s="34">
        <v>99</v>
      </c>
      <c r="W11" s="34">
        <v>11</v>
      </c>
    </row>
    <row r="12" spans="1:23" x14ac:dyDescent="0.25">
      <c r="A12" s="45">
        <v>1</v>
      </c>
      <c r="B12" s="45">
        <v>0</v>
      </c>
      <c r="C12" s="45">
        <v>23</v>
      </c>
      <c r="D12" s="45">
        <v>90.7</v>
      </c>
      <c r="E12" s="45">
        <v>182</v>
      </c>
      <c r="F12" s="45">
        <v>27.4</v>
      </c>
      <c r="G12" s="45">
        <v>46.3</v>
      </c>
      <c r="H12" s="45">
        <v>39.299999999999997</v>
      </c>
      <c r="I12" s="45">
        <f t="shared" si="0"/>
        <v>85.6</v>
      </c>
      <c r="J12" s="45">
        <v>6547</v>
      </c>
      <c r="K12" s="45">
        <v>11620</v>
      </c>
      <c r="L12" s="45" t="s">
        <v>462</v>
      </c>
      <c r="M12" s="39" t="s">
        <v>131</v>
      </c>
      <c r="N12" s="36">
        <v>190</v>
      </c>
      <c r="O12" s="36">
        <v>531</v>
      </c>
      <c r="P12" s="36">
        <v>453</v>
      </c>
      <c r="Q12" s="36" t="s">
        <v>448</v>
      </c>
      <c r="R12" s="36">
        <v>0.85</v>
      </c>
      <c r="S12" s="36" t="s">
        <v>240</v>
      </c>
      <c r="T12" s="36"/>
      <c r="U12" s="37">
        <v>420</v>
      </c>
      <c r="V12" s="37">
        <v>126</v>
      </c>
      <c r="W12" s="37">
        <v>14</v>
      </c>
    </row>
    <row r="13" spans="1:23" x14ac:dyDescent="0.25">
      <c r="A13" s="45">
        <v>1</v>
      </c>
      <c r="B13" s="45">
        <v>0</v>
      </c>
      <c r="C13" s="45">
        <v>23</v>
      </c>
      <c r="D13" s="45">
        <v>90.7</v>
      </c>
      <c r="E13" s="45">
        <v>182</v>
      </c>
      <c r="F13" s="45">
        <v>27.4</v>
      </c>
      <c r="G13" s="45">
        <v>46.3</v>
      </c>
      <c r="H13" s="45">
        <v>39.299999999999997</v>
      </c>
      <c r="I13" s="45">
        <f t="shared" si="0"/>
        <v>85.6</v>
      </c>
      <c r="J13" s="45">
        <v>6547</v>
      </c>
      <c r="K13" s="45">
        <v>11620</v>
      </c>
      <c r="L13" s="45" t="s">
        <v>463</v>
      </c>
      <c r="M13" s="38" t="s">
        <v>7</v>
      </c>
      <c r="N13" s="33">
        <v>322</v>
      </c>
      <c r="O13" s="33">
        <v>329</v>
      </c>
      <c r="P13" s="33">
        <v>111</v>
      </c>
      <c r="Q13" s="33">
        <v>15</v>
      </c>
      <c r="R13" s="33">
        <v>0.34</v>
      </c>
      <c r="S13" s="33">
        <v>10</v>
      </c>
      <c r="T13" s="33">
        <v>2</v>
      </c>
      <c r="U13" s="34">
        <v>2854</v>
      </c>
      <c r="V13" s="34">
        <v>856</v>
      </c>
      <c r="W13" s="34">
        <v>96</v>
      </c>
    </row>
    <row r="14" spans="1:23" x14ac:dyDescent="0.25">
      <c r="A14" s="45">
        <v>1</v>
      </c>
      <c r="B14" s="45">
        <v>0</v>
      </c>
      <c r="C14" s="45">
        <v>23</v>
      </c>
      <c r="D14" s="45">
        <v>90.7</v>
      </c>
      <c r="E14" s="45">
        <v>182</v>
      </c>
      <c r="F14" s="45">
        <v>27.4</v>
      </c>
      <c r="G14" s="45">
        <v>46.3</v>
      </c>
      <c r="H14" s="45">
        <v>39.299999999999997</v>
      </c>
      <c r="I14" s="45">
        <f t="shared" si="0"/>
        <v>85.6</v>
      </c>
      <c r="J14" s="45">
        <v>6547</v>
      </c>
      <c r="K14" s="45">
        <v>11620</v>
      </c>
      <c r="L14" s="45" t="s">
        <v>463</v>
      </c>
      <c r="M14" s="39" t="s">
        <v>8</v>
      </c>
      <c r="N14" s="36">
        <v>900</v>
      </c>
      <c r="O14" s="36">
        <v>357</v>
      </c>
      <c r="P14" s="36">
        <v>115</v>
      </c>
      <c r="Q14" s="36">
        <v>19</v>
      </c>
      <c r="R14" s="36">
        <v>0.32</v>
      </c>
      <c r="S14" s="36">
        <v>15</v>
      </c>
      <c r="T14" s="36">
        <v>3</v>
      </c>
      <c r="U14" s="37">
        <v>7599</v>
      </c>
      <c r="V14" s="37">
        <v>2280</v>
      </c>
      <c r="W14" s="37">
        <v>256</v>
      </c>
    </row>
    <row r="15" spans="1:23" x14ac:dyDescent="0.25">
      <c r="A15" s="45">
        <v>1</v>
      </c>
      <c r="B15" s="45">
        <v>0</v>
      </c>
      <c r="C15" s="45">
        <v>23</v>
      </c>
      <c r="D15" s="45">
        <v>90.7</v>
      </c>
      <c r="E15" s="45">
        <v>182</v>
      </c>
      <c r="F15" s="45">
        <v>27.4</v>
      </c>
      <c r="G15" s="45">
        <v>46.3</v>
      </c>
      <c r="H15" s="45">
        <v>39.299999999999997</v>
      </c>
      <c r="I15" s="45">
        <f t="shared" si="0"/>
        <v>85.6</v>
      </c>
      <c r="J15" s="45">
        <v>6547</v>
      </c>
      <c r="K15" s="45">
        <v>11620</v>
      </c>
      <c r="L15" s="45" t="s">
        <v>463</v>
      </c>
      <c r="M15" s="38" t="s">
        <v>9</v>
      </c>
      <c r="N15" s="33">
        <v>638</v>
      </c>
      <c r="O15" s="33">
        <v>367</v>
      </c>
      <c r="P15" s="33">
        <v>119</v>
      </c>
      <c r="Q15" s="33">
        <v>24</v>
      </c>
      <c r="R15" s="33">
        <v>0.32</v>
      </c>
      <c r="S15" s="33">
        <v>18</v>
      </c>
      <c r="T15" s="33">
        <v>10</v>
      </c>
      <c r="U15" s="34">
        <v>5119</v>
      </c>
      <c r="V15" s="34">
        <v>1536</v>
      </c>
      <c r="W15" s="34">
        <v>173</v>
      </c>
    </row>
    <row r="16" spans="1:23" x14ac:dyDescent="0.25">
      <c r="A16" s="45">
        <v>1</v>
      </c>
      <c r="B16" s="45">
        <v>0</v>
      </c>
      <c r="C16" s="45">
        <v>23</v>
      </c>
      <c r="D16" s="45">
        <v>90.7</v>
      </c>
      <c r="E16" s="45">
        <v>182</v>
      </c>
      <c r="F16" s="45">
        <v>27.4</v>
      </c>
      <c r="G16" s="45">
        <v>46.3</v>
      </c>
      <c r="H16" s="45">
        <v>39.299999999999997</v>
      </c>
      <c r="I16" s="45">
        <f t="shared" si="0"/>
        <v>85.6</v>
      </c>
      <c r="J16" s="45">
        <v>6547</v>
      </c>
      <c r="K16" s="45">
        <v>11620</v>
      </c>
      <c r="L16" s="45" t="s">
        <v>463</v>
      </c>
      <c r="M16" s="39" t="s">
        <v>10</v>
      </c>
      <c r="N16" s="36">
        <v>728</v>
      </c>
      <c r="O16" s="36">
        <v>358</v>
      </c>
      <c r="P16" s="36">
        <v>182</v>
      </c>
      <c r="Q16" s="36">
        <v>53</v>
      </c>
      <c r="R16" s="36">
        <v>0.51</v>
      </c>
      <c r="S16" s="36">
        <v>11</v>
      </c>
      <c r="T16" s="36">
        <v>2</v>
      </c>
      <c r="U16" s="37">
        <v>3923</v>
      </c>
      <c r="V16" s="37">
        <v>1177</v>
      </c>
      <c r="W16" s="37">
        <v>132</v>
      </c>
    </row>
    <row r="17" spans="1:23" x14ac:dyDescent="0.25">
      <c r="A17" s="45">
        <v>1</v>
      </c>
      <c r="B17" s="45">
        <v>0</v>
      </c>
      <c r="C17" s="45">
        <v>23</v>
      </c>
      <c r="D17" s="45">
        <v>90.7</v>
      </c>
      <c r="E17" s="45">
        <v>182</v>
      </c>
      <c r="F17" s="45">
        <v>27.4</v>
      </c>
      <c r="G17" s="45">
        <v>46.3</v>
      </c>
      <c r="H17" s="45">
        <v>39.299999999999997</v>
      </c>
      <c r="I17" s="45">
        <f t="shared" si="0"/>
        <v>85.6</v>
      </c>
      <c r="J17" s="45">
        <v>6547</v>
      </c>
      <c r="K17" s="45">
        <v>11620</v>
      </c>
      <c r="L17" s="45" t="s">
        <v>464</v>
      </c>
      <c r="M17" s="38" t="s">
        <v>14</v>
      </c>
      <c r="N17" s="33">
        <v>146</v>
      </c>
      <c r="O17" s="33">
        <v>380</v>
      </c>
      <c r="P17" s="33">
        <v>167</v>
      </c>
      <c r="Q17" s="33">
        <v>43</v>
      </c>
      <c r="R17" s="33">
        <v>0.46</v>
      </c>
      <c r="S17" s="33">
        <v>6</v>
      </c>
      <c r="T17" s="33">
        <v>1</v>
      </c>
      <c r="U17" s="34">
        <v>867</v>
      </c>
      <c r="V17" s="34">
        <v>260</v>
      </c>
      <c r="W17" s="34">
        <v>29</v>
      </c>
    </row>
    <row r="18" spans="1:23" x14ac:dyDescent="0.25">
      <c r="A18" s="45">
        <v>1</v>
      </c>
      <c r="B18" s="45">
        <v>0</v>
      </c>
      <c r="C18" s="45">
        <v>23</v>
      </c>
      <c r="D18" s="45">
        <v>90.7</v>
      </c>
      <c r="E18" s="45">
        <v>182</v>
      </c>
      <c r="F18" s="45">
        <v>27.4</v>
      </c>
      <c r="G18" s="45">
        <v>46.3</v>
      </c>
      <c r="H18" s="45">
        <v>39.299999999999997</v>
      </c>
      <c r="I18" s="45">
        <f t="shared" si="0"/>
        <v>85.6</v>
      </c>
      <c r="J18" s="45">
        <v>6547</v>
      </c>
      <c r="K18" s="45">
        <v>11620</v>
      </c>
      <c r="L18" s="45" t="s">
        <v>464</v>
      </c>
      <c r="M18" s="39" t="s">
        <v>241</v>
      </c>
      <c r="N18" s="36">
        <v>76</v>
      </c>
      <c r="O18" s="36">
        <v>382</v>
      </c>
      <c r="P18" s="36">
        <v>172</v>
      </c>
      <c r="Q18" s="36">
        <v>47</v>
      </c>
      <c r="R18" s="36">
        <v>0.47</v>
      </c>
      <c r="S18" s="36">
        <v>7</v>
      </c>
      <c r="T18" s="36">
        <v>2</v>
      </c>
      <c r="U18" s="37">
        <v>437</v>
      </c>
      <c r="V18" s="37">
        <v>131</v>
      </c>
      <c r="W18" s="37">
        <v>15</v>
      </c>
    </row>
    <row r="19" spans="1:23" x14ac:dyDescent="0.25">
      <c r="A19" s="45">
        <v>1</v>
      </c>
      <c r="B19" s="45">
        <v>0</v>
      </c>
      <c r="C19" s="45">
        <v>23</v>
      </c>
      <c r="D19" s="45">
        <v>90.7</v>
      </c>
      <c r="E19" s="45">
        <v>182</v>
      </c>
      <c r="F19" s="45">
        <v>27.4</v>
      </c>
      <c r="G19" s="45">
        <v>46.3</v>
      </c>
      <c r="H19" s="45">
        <v>39.299999999999997</v>
      </c>
      <c r="I19" s="45">
        <f t="shared" si="0"/>
        <v>85.6</v>
      </c>
      <c r="J19" s="45">
        <v>6547</v>
      </c>
      <c r="K19" s="45">
        <v>11620</v>
      </c>
      <c r="L19" s="45" t="s">
        <v>464</v>
      </c>
      <c r="M19" s="38" t="s">
        <v>242</v>
      </c>
      <c r="N19" s="33">
        <v>29</v>
      </c>
      <c r="O19" s="33">
        <v>247</v>
      </c>
      <c r="P19" s="33">
        <v>105</v>
      </c>
      <c r="Q19" s="33">
        <v>25</v>
      </c>
      <c r="R19" s="33">
        <v>0.5</v>
      </c>
      <c r="S19" s="33">
        <v>5</v>
      </c>
      <c r="T19" s="33">
        <v>2</v>
      </c>
      <c r="U19" s="34">
        <v>276</v>
      </c>
      <c r="V19" s="34">
        <v>83</v>
      </c>
      <c r="W19" s="34">
        <v>9</v>
      </c>
    </row>
    <row r="20" spans="1:23" x14ac:dyDescent="0.25">
      <c r="A20" s="45">
        <v>1</v>
      </c>
      <c r="B20" s="45">
        <v>0</v>
      </c>
      <c r="C20" s="45">
        <v>23</v>
      </c>
      <c r="D20" s="45">
        <v>90.7</v>
      </c>
      <c r="E20" s="45">
        <v>182</v>
      </c>
      <c r="F20" s="45">
        <v>27.4</v>
      </c>
      <c r="G20" s="45">
        <v>46.3</v>
      </c>
      <c r="H20" s="45">
        <v>39.299999999999997</v>
      </c>
      <c r="I20" s="45">
        <f t="shared" si="0"/>
        <v>85.6</v>
      </c>
      <c r="J20" s="45">
        <v>6547</v>
      </c>
      <c r="K20" s="45">
        <v>11620</v>
      </c>
      <c r="L20" s="45" t="s">
        <v>465</v>
      </c>
      <c r="M20" s="39" t="s">
        <v>243</v>
      </c>
      <c r="N20" s="36">
        <v>284</v>
      </c>
      <c r="O20" s="36">
        <v>292</v>
      </c>
      <c r="P20" s="36">
        <v>79</v>
      </c>
      <c r="Q20" s="36">
        <v>17</v>
      </c>
      <c r="R20" s="36">
        <v>0.27</v>
      </c>
      <c r="S20" s="36">
        <v>11</v>
      </c>
      <c r="T20" s="36">
        <v>2</v>
      </c>
      <c r="U20" s="37">
        <v>3327</v>
      </c>
      <c r="V20" s="37">
        <v>998</v>
      </c>
      <c r="W20" s="37">
        <v>112</v>
      </c>
    </row>
    <row r="21" spans="1:23" x14ac:dyDescent="0.25">
      <c r="A21" s="45">
        <v>1</v>
      </c>
      <c r="B21" s="45">
        <v>0</v>
      </c>
      <c r="C21" s="45">
        <v>23</v>
      </c>
      <c r="D21" s="45">
        <v>90.7</v>
      </c>
      <c r="E21" s="45">
        <v>182</v>
      </c>
      <c r="F21" s="45">
        <v>27.4</v>
      </c>
      <c r="G21" s="45">
        <v>46.3</v>
      </c>
      <c r="H21" s="45">
        <v>39.299999999999997</v>
      </c>
      <c r="I21" s="45">
        <f t="shared" si="0"/>
        <v>85.6</v>
      </c>
      <c r="J21" s="45">
        <v>6547</v>
      </c>
      <c r="K21" s="45">
        <v>11620</v>
      </c>
      <c r="L21" s="45" t="s">
        <v>465</v>
      </c>
      <c r="M21" s="38" t="s">
        <v>11</v>
      </c>
      <c r="N21" s="33">
        <v>141</v>
      </c>
      <c r="O21" s="33">
        <v>329</v>
      </c>
      <c r="P21" s="33">
        <v>143</v>
      </c>
      <c r="Q21" s="33">
        <v>49</v>
      </c>
      <c r="R21" s="33">
        <v>0.44</v>
      </c>
      <c r="S21" s="33">
        <v>7</v>
      </c>
      <c r="T21" s="33">
        <v>4</v>
      </c>
      <c r="U21" s="34">
        <v>970</v>
      </c>
      <c r="V21" s="34">
        <v>291</v>
      </c>
      <c r="W21" s="34">
        <v>33</v>
      </c>
    </row>
    <row r="22" spans="1:23" x14ac:dyDescent="0.25">
      <c r="A22" s="45">
        <v>1</v>
      </c>
      <c r="B22" s="45">
        <v>0</v>
      </c>
      <c r="C22" s="45">
        <v>23</v>
      </c>
      <c r="D22" s="45">
        <v>90.7</v>
      </c>
      <c r="E22" s="45">
        <v>182</v>
      </c>
      <c r="F22" s="45">
        <v>27.4</v>
      </c>
      <c r="G22" s="45">
        <v>46.3</v>
      </c>
      <c r="H22" s="45">
        <v>39.299999999999997</v>
      </c>
      <c r="I22" s="45">
        <f t="shared" si="0"/>
        <v>85.6</v>
      </c>
      <c r="J22" s="45">
        <v>6547</v>
      </c>
      <c r="K22" s="45">
        <v>11620</v>
      </c>
      <c r="L22" s="45" t="s">
        <v>465</v>
      </c>
      <c r="M22" s="47" t="s">
        <v>12</v>
      </c>
      <c r="N22" s="48">
        <v>567</v>
      </c>
      <c r="O22" s="48">
        <v>353</v>
      </c>
      <c r="P22" s="48">
        <v>187</v>
      </c>
      <c r="Q22" s="48">
        <v>9</v>
      </c>
      <c r="R22" s="48">
        <v>0.56000000000000005</v>
      </c>
      <c r="S22" s="48">
        <v>13</v>
      </c>
      <c r="T22" s="48">
        <v>3</v>
      </c>
      <c r="U22" s="49">
        <v>2947</v>
      </c>
      <c r="V22" s="49">
        <v>884</v>
      </c>
      <c r="W22" s="49">
        <v>99</v>
      </c>
    </row>
    <row r="23" spans="1:23" x14ac:dyDescent="0.25">
      <c r="A23" s="45">
        <v>2</v>
      </c>
      <c r="B23" s="45">
        <v>0</v>
      </c>
      <c r="C23" s="45">
        <v>26</v>
      </c>
      <c r="D23" s="45">
        <v>82.1</v>
      </c>
      <c r="E23" s="45">
        <v>173</v>
      </c>
      <c r="F23" s="45">
        <v>27.4</v>
      </c>
      <c r="G23" s="45">
        <v>42.3</v>
      </c>
      <c r="H23" s="45">
        <v>38</v>
      </c>
      <c r="I23" s="45">
        <f t="shared" si="0"/>
        <v>80.3</v>
      </c>
      <c r="J23" s="45">
        <v>5128</v>
      </c>
      <c r="K23" s="45">
        <v>11971</v>
      </c>
      <c r="L23" s="45" t="s">
        <v>103</v>
      </c>
      <c r="M23" s="46" t="s">
        <v>234</v>
      </c>
      <c r="N23" s="50">
        <v>654</v>
      </c>
      <c r="O23" s="50">
        <v>274</v>
      </c>
      <c r="P23" s="50">
        <v>311</v>
      </c>
      <c r="Q23" s="50">
        <v>18</v>
      </c>
      <c r="R23" s="50">
        <v>0.92</v>
      </c>
      <c r="S23" s="50">
        <v>15</v>
      </c>
      <c r="T23" s="50">
        <v>3</v>
      </c>
      <c r="U23" s="51">
        <v>2031</v>
      </c>
      <c r="V23" s="51">
        <v>609</v>
      </c>
      <c r="W23" s="51">
        <v>76</v>
      </c>
    </row>
    <row r="24" spans="1:23" x14ac:dyDescent="0.25">
      <c r="A24" s="45">
        <v>2</v>
      </c>
      <c r="B24" s="45">
        <v>0</v>
      </c>
      <c r="C24" s="45">
        <v>26</v>
      </c>
      <c r="D24" s="45">
        <v>82.1</v>
      </c>
      <c r="E24" s="45">
        <v>173</v>
      </c>
      <c r="F24" s="45">
        <v>27.4</v>
      </c>
      <c r="G24" s="45">
        <v>42.3</v>
      </c>
      <c r="H24" s="45">
        <v>38</v>
      </c>
      <c r="I24" s="45">
        <f t="shared" si="0"/>
        <v>80.3</v>
      </c>
      <c r="J24" s="45">
        <v>5128</v>
      </c>
      <c r="K24" s="45">
        <v>11971</v>
      </c>
      <c r="L24" s="45" t="s">
        <v>103</v>
      </c>
      <c r="M24" s="52" t="s">
        <v>235</v>
      </c>
      <c r="N24" s="48">
        <v>163</v>
      </c>
      <c r="O24" s="48">
        <v>188</v>
      </c>
      <c r="P24" s="48">
        <v>125</v>
      </c>
      <c r="Q24" s="48">
        <v>23</v>
      </c>
      <c r="R24" s="48">
        <v>0.67</v>
      </c>
      <c r="S24" s="48">
        <v>11</v>
      </c>
      <c r="T24" s="48">
        <v>2</v>
      </c>
      <c r="U24" s="49">
        <v>1278</v>
      </c>
      <c r="V24" s="49">
        <v>383</v>
      </c>
      <c r="W24" s="49">
        <v>48</v>
      </c>
    </row>
    <row r="25" spans="1:23" x14ac:dyDescent="0.25">
      <c r="A25" s="45">
        <v>2</v>
      </c>
      <c r="B25" s="45">
        <v>0</v>
      </c>
      <c r="C25" s="45">
        <v>26</v>
      </c>
      <c r="D25" s="45">
        <v>82.1</v>
      </c>
      <c r="E25" s="45">
        <v>173</v>
      </c>
      <c r="F25" s="45">
        <v>27.4</v>
      </c>
      <c r="G25" s="45">
        <v>42.3</v>
      </c>
      <c r="H25" s="45">
        <v>38</v>
      </c>
      <c r="I25" s="45">
        <f t="shared" si="0"/>
        <v>80.3</v>
      </c>
      <c r="J25" s="45">
        <v>5128</v>
      </c>
      <c r="K25" s="45">
        <v>11971</v>
      </c>
      <c r="L25" s="45" t="s">
        <v>103</v>
      </c>
      <c r="M25" s="53" t="s">
        <v>236</v>
      </c>
      <c r="N25" s="50">
        <v>101</v>
      </c>
      <c r="O25" s="50">
        <v>137</v>
      </c>
      <c r="P25" s="50">
        <v>104</v>
      </c>
      <c r="Q25" s="50">
        <v>23</v>
      </c>
      <c r="R25" s="50">
        <v>0.75</v>
      </c>
      <c r="S25" s="50">
        <v>15</v>
      </c>
      <c r="T25" s="50">
        <v>4</v>
      </c>
      <c r="U25" s="51">
        <v>937</v>
      </c>
      <c r="V25" s="51">
        <v>281</v>
      </c>
      <c r="W25" s="51">
        <v>35</v>
      </c>
    </row>
    <row r="26" spans="1:23" x14ac:dyDescent="0.25">
      <c r="A26" s="45">
        <v>2</v>
      </c>
      <c r="B26" s="45">
        <v>0</v>
      </c>
      <c r="C26" s="45">
        <v>26</v>
      </c>
      <c r="D26" s="45">
        <v>82.1</v>
      </c>
      <c r="E26" s="45">
        <v>173</v>
      </c>
      <c r="F26" s="45">
        <v>27.4</v>
      </c>
      <c r="G26" s="45">
        <v>42.3</v>
      </c>
      <c r="H26" s="45">
        <v>38</v>
      </c>
      <c r="I26" s="45">
        <f t="shared" si="0"/>
        <v>80.3</v>
      </c>
      <c r="J26" s="45">
        <v>5128</v>
      </c>
      <c r="K26" s="45">
        <v>11971</v>
      </c>
      <c r="L26" s="45" t="s">
        <v>103</v>
      </c>
      <c r="M26" s="52" t="s">
        <v>13</v>
      </c>
      <c r="N26" s="48">
        <v>81</v>
      </c>
      <c r="O26" s="48">
        <v>353</v>
      </c>
      <c r="P26" s="48">
        <v>157</v>
      </c>
      <c r="Q26" s="48">
        <v>74</v>
      </c>
      <c r="R26" s="48">
        <v>0.44</v>
      </c>
      <c r="S26" s="48">
        <v>7</v>
      </c>
      <c r="T26" s="48">
        <v>2</v>
      </c>
      <c r="U26" s="49">
        <v>512</v>
      </c>
      <c r="V26" s="49">
        <v>154</v>
      </c>
      <c r="W26" s="49">
        <v>19</v>
      </c>
    </row>
    <row r="27" spans="1:23" x14ac:dyDescent="0.25">
      <c r="A27" s="45">
        <v>2</v>
      </c>
      <c r="B27" s="45">
        <v>0</v>
      </c>
      <c r="C27" s="45">
        <v>26</v>
      </c>
      <c r="D27" s="45">
        <v>82.1</v>
      </c>
      <c r="E27" s="45">
        <v>173</v>
      </c>
      <c r="F27" s="45">
        <v>27.4</v>
      </c>
      <c r="G27" s="45">
        <v>42.3</v>
      </c>
      <c r="H27" s="45">
        <v>38</v>
      </c>
      <c r="I27" s="45">
        <f t="shared" si="0"/>
        <v>80.3</v>
      </c>
      <c r="J27" s="45">
        <v>5128</v>
      </c>
      <c r="K27" s="45">
        <v>11971</v>
      </c>
      <c r="L27" s="45" t="s">
        <v>462</v>
      </c>
      <c r="M27" s="53" t="s">
        <v>15</v>
      </c>
      <c r="N27" s="50">
        <v>236</v>
      </c>
      <c r="O27" s="50">
        <v>265</v>
      </c>
      <c r="P27" s="50">
        <v>170</v>
      </c>
      <c r="Q27" s="50">
        <v>45</v>
      </c>
      <c r="R27" s="50">
        <v>0.64</v>
      </c>
      <c r="S27" s="50">
        <v>10</v>
      </c>
      <c r="T27" s="50">
        <v>1</v>
      </c>
      <c r="U27" s="51">
        <v>1368</v>
      </c>
      <c r="V27" s="51">
        <v>410</v>
      </c>
      <c r="W27" s="51">
        <v>51</v>
      </c>
    </row>
    <row r="28" spans="1:23" x14ac:dyDescent="0.25">
      <c r="A28" s="45">
        <v>2</v>
      </c>
      <c r="B28" s="45">
        <v>0</v>
      </c>
      <c r="C28" s="45">
        <v>26</v>
      </c>
      <c r="D28" s="45">
        <v>82.1</v>
      </c>
      <c r="E28" s="45">
        <v>173</v>
      </c>
      <c r="F28" s="45">
        <v>27.4</v>
      </c>
      <c r="G28" s="45">
        <v>42.3</v>
      </c>
      <c r="H28" s="45">
        <v>38</v>
      </c>
      <c r="I28" s="45">
        <f t="shared" si="0"/>
        <v>80.3</v>
      </c>
      <c r="J28" s="45">
        <v>5128</v>
      </c>
      <c r="K28" s="45">
        <v>11971</v>
      </c>
      <c r="L28" s="45" t="s">
        <v>462</v>
      </c>
      <c r="M28" s="47" t="s">
        <v>16</v>
      </c>
      <c r="N28" s="48">
        <v>194</v>
      </c>
      <c r="O28" s="48">
        <v>331</v>
      </c>
      <c r="P28" s="48">
        <v>99</v>
      </c>
      <c r="Q28" s="48">
        <v>30</v>
      </c>
      <c r="R28" s="48">
        <v>0.3</v>
      </c>
      <c r="S28" s="48">
        <v>10</v>
      </c>
      <c r="T28" s="48">
        <v>2</v>
      </c>
      <c r="U28" s="49">
        <v>1928</v>
      </c>
      <c r="V28" s="49">
        <v>578</v>
      </c>
      <c r="W28" s="49">
        <v>72</v>
      </c>
    </row>
    <row r="29" spans="1:23" x14ac:dyDescent="0.25">
      <c r="A29" s="45">
        <v>2</v>
      </c>
      <c r="B29" s="45">
        <v>0</v>
      </c>
      <c r="C29" s="45">
        <v>26</v>
      </c>
      <c r="D29" s="45">
        <v>82.1</v>
      </c>
      <c r="E29" s="45">
        <v>173</v>
      </c>
      <c r="F29" s="45">
        <v>27.4</v>
      </c>
      <c r="G29" s="45">
        <v>42.3</v>
      </c>
      <c r="H29" s="45">
        <v>38</v>
      </c>
      <c r="I29" s="45">
        <f t="shared" si="0"/>
        <v>80.3</v>
      </c>
      <c r="J29" s="45">
        <v>5128</v>
      </c>
      <c r="K29" s="45">
        <v>11971</v>
      </c>
      <c r="L29" s="45" t="s">
        <v>462</v>
      </c>
      <c r="M29" s="53" t="s">
        <v>237</v>
      </c>
      <c r="N29" s="50">
        <v>196</v>
      </c>
      <c r="O29" s="50">
        <v>250</v>
      </c>
      <c r="P29" s="50">
        <v>190</v>
      </c>
      <c r="Q29" s="50">
        <v>37</v>
      </c>
      <c r="R29" s="50">
        <v>0.76</v>
      </c>
      <c r="S29" s="50">
        <v>22</v>
      </c>
      <c r="T29" s="50">
        <v>4</v>
      </c>
      <c r="U29" s="51">
        <v>954</v>
      </c>
      <c r="V29" s="51">
        <v>286</v>
      </c>
      <c r="W29" s="51">
        <v>36</v>
      </c>
    </row>
    <row r="30" spans="1:23" x14ac:dyDescent="0.25">
      <c r="A30" s="45">
        <v>2</v>
      </c>
      <c r="B30" s="45">
        <v>0</v>
      </c>
      <c r="C30" s="45">
        <v>26</v>
      </c>
      <c r="D30" s="45">
        <v>82.1</v>
      </c>
      <c r="E30" s="45">
        <v>173</v>
      </c>
      <c r="F30" s="45">
        <v>27.4</v>
      </c>
      <c r="G30" s="45">
        <v>42.3</v>
      </c>
      <c r="H30" s="45">
        <v>38</v>
      </c>
      <c r="I30" s="45">
        <f t="shared" si="0"/>
        <v>80.3</v>
      </c>
      <c r="J30" s="45">
        <v>5128</v>
      </c>
      <c r="K30" s="45">
        <v>11971</v>
      </c>
      <c r="L30" s="45" t="s">
        <v>462</v>
      </c>
      <c r="M30" s="47" t="s">
        <v>238</v>
      </c>
      <c r="N30" s="48">
        <v>77</v>
      </c>
      <c r="O30" s="48">
        <v>242</v>
      </c>
      <c r="P30" s="48">
        <v>75</v>
      </c>
      <c r="Q30" s="48">
        <v>10</v>
      </c>
      <c r="R30" s="48">
        <v>0.31</v>
      </c>
      <c r="S30" s="48">
        <v>9</v>
      </c>
      <c r="T30" s="48">
        <v>1</v>
      </c>
      <c r="U30" s="49">
        <v>1012</v>
      </c>
      <c r="V30" s="49">
        <v>304</v>
      </c>
      <c r="W30" s="49">
        <v>38</v>
      </c>
    </row>
    <row r="31" spans="1:23" x14ac:dyDescent="0.25">
      <c r="A31" s="45">
        <v>2</v>
      </c>
      <c r="B31" s="45">
        <v>0</v>
      </c>
      <c r="C31" s="45">
        <v>26</v>
      </c>
      <c r="D31" s="45">
        <v>82.1</v>
      </c>
      <c r="E31" s="45">
        <v>173</v>
      </c>
      <c r="F31" s="45">
        <v>27.4</v>
      </c>
      <c r="G31" s="45">
        <v>42.3</v>
      </c>
      <c r="H31" s="45">
        <v>38</v>
      </c>
      <c r="I31" s="45">
        <f t="shared" si="0"/>
        <v>80.3</v>
      </c>
      <c r="J31" s="45">
        <v>5128</v>
      </c>
      <c r="K31" s="45">
        <v>11971</v>
      </c>
      <c r="L31" s="45" t="s">
        <v>462</v>
      </c>
      <c r="M31" s="53" t="s">
        <v>239</v>
      </c>
      <c r="N31" s="50">
        <v>16</v>
      </c>
      <c r="O31" s="50">
        <v>87</v>
      </c>
      <c r="P31" s="50">
        <v>58</v>
      </c>
      <c r="Q31" s="50">
        <v>3</v>
      </c>
      <c r="R31" s="50">
        <v>0.67</v>
      </c>
      <c r="S31" s="50">
        <v>11</v>
      </c>
      <c r="T31" s="50">
        <v>5</v>
      </c>
      <c r="U31" s="51">
        <v>269</v>
      </c>
      <c r="V31" s="51">
        <v>81</v>
      </c>
      <c r="W31" s="51">
        <v>10</v>
      </c>
    </row>
    <row r="32" spans="1:23" x14ac:dyDescent="0.25">
      <c r="A32" s="45">
        <v>2</v>
      </c>
      <c r="B32" s="45">
        <v>0</v>
      </c>
      <c r="C32" s="45">
        <v>26</v>
      </c>
      <c r="D32" s="45">
        <v>82.1</v>
      </c>
      <c r="E32" s="45">
        <v>173</v>
      </c>
      <c r="F32" s="45">
        <v>27.4</v>
      </c>
      <c r="G32" s="45">
        <v>42.3</v>
      </c>
      <c r="H32" s="45">
        <v>38</v>
      </c>
      <c r="I32" s="45">
        <f t="shared" si="0"/>
        <v>80.3</v>
      </c>
      <c r="J32" s="45">
        <v>5128</v>
      </c>
      <c r="K32" s="45">
        <v>11971</v>
      </c>
      <c r="L32" s="45" t="s">
        <v>462</v>
      </c>
      <c r="M32" s="47" t="s">
        <v>131</v>
      </c>
      <c r="N32" s="48">
        <v>133</v>
      </c>
      <c r="O32" s="48">
        <v>533</v>
      </c>
      <c r="P32" s="48">
        <v>400</v>
      </c>
      <c r="Q32" s="48" t="s">
        <v>448</v>
      </c>
      <c r="R32" s="48">
        <v>0.85</v>
      </c>
      <c r="S32" s="48" t="s">
        <v>240</v>
      </c>
      <c r="T32" s="48"/>
      <c r="U32" s="49">
        <v>333</v>
      </c>
      <c r="V32" s="49">
        <v>100</v>
      </c>
      <c r="W32" s="49">
        <v>12</v>
      </c>
    </row>
    <row r="33" spans="1:23" x14ac:dyDescent="0.25">
      <c r="A33" s="45">
        <v>2</v>
      </c>
      <c r="B33" s="45">
        <v>0</v>
      </c>
      <c r="C33" s="45">
        <v>26</v>
      </c>
      <c r="D33" s="45">
        <v>82.1</v>
      </c>
      <c r="E33" s="45">
        <v>173</v>
      </c>
      <c r="F33" s="45">
        <v>27.4</v>
      </c>
      <c r="G33" s="45">
        <v>42.3</v>
      </c>
      <c r="H33" s="45">
        <v>38</v>
      </c>
      <c r="I33" s="45">
        <f t="shared" si="0"/>
        <v>80.3</v>
      </c>
      <c r="J33" s="45">
        <v>5128</v>
      </c>
      <c r="K33" s="45">
        <v>11971</v>
      </c>
      <c r="L33" s="45" t="s">
        <v>463</v>
      </c>
      <c r="M33" s="53" t="s">
        <v>7</v>
      </c>
      <c r="N33" s="50">
        <v>247</v>
      </c>
      <c r="O33" s="50">
        <v>343</v>
      </c>
      <c r="P33" s="50">
        <v>126</v>
      </c>
      <c r="Q33" s="50">
        <v>35</v>
      </c>
      <c r="R33" s="50">
        <v>0.37</v>
      </c>
      <c r="S33" s="50">
        <v>10</v>
      </c>
      <c r="T33" s="50">
        <v>1</v>
      </c>
      <c r="U33" s="51">
        <v>1933</v>
      </c>
      <c r="V33" s="51">
        <v>580</v>
      </c>
      <c r="W33" s="51">
        <v>72</v>
      </c>
    </row>
    <row r="34" spans="1:23" x14ac:dyDescent="0.25">
      <c r="A34" s="45">
        <v>2</v>
      </c>
      <c r="B34" s="45">
        <v>0</v>
      </c>
      <c r="C34" s="45">
        <v>26</v>
      </c>
      <c r="D34" s="45">
        <v>82.1</v>
      </c>
      <c r="E34" s="45">
        <v>173</v>
      </c>
      <c r="F34" s="45">
        <v>27.4</v>
      </c>
      <c r="G34" s="45">
        <v>42.3</v>
      </c>
      <c r="H34" s="45">
        <v>38</v>
      </c>
      <c r="I34" s="45">
        <f t="shared" si="0"/>
        <v>80.3</v>
      </c>
      <c r="J34" s="45">
        <v>5128</v>
      </c>
      <c r="K34" s="45">
        <v>11971</v>
      </c>
      <c r="L34" s="45" t="s">
        <v>463</v>
      </c>
      <c r="M34" s="47" t="s">
        <v>8</v>
      </c>
      <c r="N34" s="48">
        <v>645</v>
      </c>
      <c r="O34" s="48">
        <v>329</v>
      </c>
      <c r="P34" s="48">
        <v>211</v>
      </c>
      <c r="Q34" s="48">
        <v>52</v>
      </c>
      <c r="R34" s="48">
        <v>0.64</v>
      </c>
      <c r="S34" s="48">
        <v>27</v>
      </c>
      <c r="T34" s="48">
        <v>3</v>
      </c>
      <c r="U34" s="49">
        <v>2724</v>
      </c>
      <c r="V34" s="49">
        <v>817</v>
      </c>
      <c r="W34" s="49">
        <v>101</v>
      </c>
    </row>
    <row r="35" spans="1:23" x14ac:dyDescent="0.25">
      <c r="A35" s="45">
        <v>2</v>
      </c>
      <c r="B35" s="45">
        <v>0</v>
      </c>
      <c r="C35" s="45">
        <v>26</v>
      </c>
      <c r="D35" s="45">
        <v>82.1</v>
      </c>
      <c r="E35" s="45">
        <v>173</v>
      </c>
      <c r="F35" s="45">
        <v>27.4</v>
      </c>
      <c r="G35" s="45">
        <v>42.3</v>
      </c>
      <c r="H35" s="45">
        <v>38</v>
      </c>
      <c r="I35" s="45">
        <f t="shared" ref="I35:I66" si="1">G35+H35</f>
        <v>80.3</v>
      </c>
      <c r="J35" s="45">
        <v>5128</v>
      </c>
      <c r="K35" s="45">
        <v>11971</v>
      </c>
      <c r="L35" s="45" t="s">
        <v>463</v>
      </c>
      <c r="M35" s="53" t="s">
        <v>9</v>
      </c>
      <c r="N35" s="50">
        <v>503</v>
      </c>
      <c r="O35" s="50">
        <v>326</v>
      </c>
      <c r="P35" s="50">
        <v>103</v>
      </c>
      <c r="Q35" s="50">
        <v>22</v>
      </c>
      <c r="R35" s="50">
        <v>0.32</v>
      </c>
      <c r="S35" s="50">
        <v>21</v>
      </c>
      <c r="T35" s="50">
        <v>4</v>
      </c>
      <c r="U35" s="51">
        <v>4533</v>
      </c>
      <c r="V35" s="51">
        <v>1360</v>
      </c>
      <c r="W35" s="51">
        <v>169</v>
      </c>
    </row>
    <row r="36" spans="1:23" x14ac:dyDescent="0.25">
      <c r="A36" s="45">
        <v>2</v>
      </c>
      <c r="B36" s="45">
        <v>0</v>
      </c>
      <c r="C36" s="45">
        <v>26</v>
      </c>
      <c r="D36" s="45">
        <v>82.1</v>
      </c>
      <c r="E36" s="45">
        <v>173</v>
      </c>
      <c r="F36" s="45">
        <v>27.4</v>
      </c>
      <c r="G36" s="45">
        <v>42.3</v>
      </c>
      <c r="H36" s="45">
        <v>38</v>
      </c>
      <c r="I36" s="45">
        <f t="shared" si="1"/>
        <v>80.3</v>
      </c>
      <c r="J36" s="45">
        <v>5128</v>
      </c>
      <c r="K36" s="45">
        <v>11971</v>
      </c>
      <c r="L36" s="45" t="s">
        <v>463</v>
      </c>
      <c r="M36" s="47" t="s">
        <v>10</v>
      </c>
      <c r="N36" s="48">
        <v>634</v>
      </c>
      <c r="O36" s="48">
        <v>356</v>
      </c>
      <c r="P36" s="48">
        <v>128</v>
      </c>
      <c r="Q36" s="48">
        <v>20</v>
      </c>
      <c r="R36" s="48">
        <v>0.36</v>
      </c>
      <c r="S36" s="48">
        <v>21</v>
      </c>
      <c r="T36" s="48">
        <v>2</v>
      </c>
      <c r="U36" s="49">
        <v>4624</v>
      </c>
      <c r="V36" s="49">
        <v>1387</v>
      </c>
      <c r="W36" s="49">
        <v>172</v>
      </c>
    </row>
    <row r="37" spans="1:23" x14ac:dyDescent="0.25">
      <c r="A37" s="45">
        <v>2</v>
      </c>
      <c r="B37" s="45">
        <v>0</v>
      </c>
      <c r="C37" s="45">
        <v>26</v>
      </c>
      <c r="D37" s="45">
        <v>82.1</v>
      </c>
      <c r="E37" s="45">
        <v>173</v>
      </c>
      <c r="F37" s="45">
        <v>27.4</v>
      </c>
      <c r="G37" s="45">
        <v>42.3</v>
      </c>
      <c r="H37" s="45">
        <v>38</v>
      </c>
      <c r="I37" s="45">
        <f t="shared" si="1"/>
        <v>80.3</v>
      </c>
      <c r="J37" s="45">
        <v>5128</v>
      </c>
      <c r="K37" s="45">
        <v>11971</v>
      </c>
      <c r="L37" s="45" t="s">
        <v>464</v>
      </c>
      <c r="M37" s="53" t="s">
        <v>14</v>
      </c>
      <c r="N37" s="50">
        <v>149</v>
      </c>
      <c r="O37" s="50">
        <v>373</v>
      </c>
      <c r="P37" s="50">
        <v>134</v>
      </c>
      <c r="Q37" s="50">
        <v>30</v>
      </c>
      <c r="R37" s="50">
        <v>0.36</v>
      </c>
      <c r="S37" s="50">
        <v>12</v>
      </c>
      <c r="T37" s="50">
        <v>4</v>
      </c>
      <c r="U37" s="51">
        <v>1090</v>
      </c>
      <c r="V37" s="51">
        <v>327</v>
      </c>
      <c r="W37" s="51">
        <v>41</v>
      </c>
    </row>
    <row r="38" spans="1:23" x14ac:dyDescent="0.25">
      <c r="A38" s="45">
        <v>2</v>
      </c>
      <c r="B38" s="45">
        <v>0</v>
      </c>
      <c r="C38" s="45">
        <v>26</v>
      </c>
      <c r="D38" s="45">
        <v>82.1</v>
      </c>
      <c r="E38" s="45">
        <v>173</v>
      </c>
      <c r="F38" s="45">
        <v>27.4</v>
      </c>
      <c r="G38" s="45">
        <v>42.3</v>
      </c>
      <c r="H38" s="45">
        <v>38</v>
      </c>
      <c r="I38" s="45">
        <f t="shared" si="1"/>
        <v>80.3</v>
      </c>
      <c r="J38" s="45">
        <v>5128</v>
      </c>
      <c r="K38" s="45">
        <v>11971</v>
      </c>
      <c r="L38" s="45" t="s">
        <v>464</v>
      </c>
      <c r="M38" s="47" t="s">
        <v>241</v>
      </c>
      <c r="N38" s="48">
        <v>93</v>
      </c>
      <c r="O38" s="48">
        <v>351</v>
      </c>
      <c r="P38" s="48">
        <v>103</v>
      </c>
      <c r="Q38" s="48">
        <v>32</v>
      </c>
      <c r="R38" s="48">
        <v>0.28999999999999998</v>
      </c>
      <c r="S38" s="48">
        <v>12</v>
      </c>
      <c r="T38" s="48">
        <v>2</v>
      </c>
      <c r="U38" s="49">
        <v>880</v>
      </c>
      <c r="V38" s="49">
        <v>264</v>
      </c>
      <c r="W38" s="49">
        <v>33</v>
      </c>
    </row>
    <row r="39" spans="1:23" x14ac:dyDescent="0.25">
      <c r="A39" s="45">
        <v>2</v>
      </c>
      <c r="B39" s="45">
        <v>0</v>
      </c>
      <c r="C39" s="45">
        <v>26</v>
      </c>
      <c r="D39" s="45">
        <v>82.1</v>
      </c>
      <c r="E39" s="45">
        <v>173</v>
      </c>
      <c r="F39" s="45">
        <v>27.4</v>
      </c>
      <c r="G39" s="45">
        <v>42.3</v>
      </c>
      <c r="H39" s="45">
        <v>38</v>
      </c>
      <c r="I39" s="45">
        <f t="shared" si="1"/>
        <v>80.3</v>
      </c>
      <c r="J39" s="45">
        <v>5128</v>
      </c>
      <c r="K39" s="45">
        <v>11971</v>
      </c>
      <c r="L39" s="45" t="s">
        <v>464</v>
      </c>
      <c r="M39" s="53" t="s">
        <v>242</v>
      </c>
      <c r="N39" s="50">
        <v>32</v>
      </c>
      <c r="O39" s="50">
        <v>186</v>
      </c>
      <c r="P39" s="50">
        <v>81</v>
      </c>
      <c r="Q39" s="50">
        <v>30</v>
      </c>
      <c r="R39" s="50">
        <v>0.43</v>
      </c>
      <c r="S39" s="50">
        <v>10</v>
      </c>
      <c r="T39" s="50">
        <v>3</v>
      </c>
      <c r="U39" s="51">
        <v>395</v>
      </c>
      <c r="V39" s="51">
        <v>119</v>
      </c>
      <c r="W39" s="51">
        <v>15</v>
      </c>
    </row>
    <row r="40" spans="1:23" x14ac:dyDescent="0.25">
      <c r="A40" s="45">
        <v>2</v>
      </c>
      <c r="B40" s="45">
        <v>0</v>
      </c>
      <c r="C40" s="45">
        <v>26</v>
      </c>
      <c r="D40" s="45">
        <v>82.1</v>
      </c>
      <c r="E40" s="45">
        <v>173</v>
      </c>
      <c r="F40" s="45">
        <v>27.4</v>
      </c>
      <c r="G40" s="45">
        <v>42.3</v>
      </c>
      <c r="H40" s="45">
        <v>38</v>
      </c>
      <c r="I40" s="45">
        <f t="shared" si="1"/>
        <v>80.3</v>
      </c>
      <c r="J40" s="45">
        <v>5128</v>
      </c>
      <c r="K40" s="45">
        <v>11971</v>
      </c>
      <c r="L40" s="45" t="s">
        <v>465</v>
      </c>
      <c r="M40" s="47" t="s">
        <v>243</v>
      </c>
      <c r="N40" s="48">
        <v>237</v>
      </c>
      <c r="O40" s="48">
        <v>257</v>
      </c>
      <c r="P40" s="48">
        <v>88</v>
      </c>
      <c r="Q40" s="48">
        <v>26</v>
      </c>
      <c r="R40" s="48">
        <v>0.38</v>
      </c>
      <c r="S40" s="48">
        <v>20</v>
      </c>
      <c r="T40" s="48">
        <v>4</v>
      </c>
      <c r="U40" s="49">
        <v>2517</v>
      </c>
      <c r="V40" s="49">
        <v>755</v>
      </c>
      <c r="W40" s="49">
        <v>94</v>
      </c>
    </row>
    <row r="41" spans="1:23" x14ac:dyDescent="0.25">
      <c r="A41" s="45">
        <v>2</v>
      </c>
      <c r="B41" s="45">
        <v>0</v>
      </c>
      <c r="C41" s="45">
        <v>26</v>
      </c>
      <c r="D41" s="45">
        <v>82.1</v>
      </c>
      <c r="E41" s="45">
        <v>173</v>
      </c>
      <c r="F41" s="45">
        <v>27.4</v>
      </c>
      <c r="G41" s="45">
        <v>42.3</v>
      </c>
      <c r="H41" s="45">
        <v>38</v>
      </c>
      <c r="I41" s="45">
        <f t="shared" si="1"/>
        <v>80.3</v>
      </c>
      <c r="J41" s="45">
        <v>5128</v>
      </c>
      <c r="K41" s="45">
        <v>11971</v>
      </c>
      <c r="L41" s="45" t="s">
        <v>465</v>
      </c>
      <c r="M41" s="53" t="s">
        <v>11</v>
      </c>
      <c r="N41" s="50">
        <v>166</v>
      </c>
      <c r="O41" s="50">
        <v>242</v>
      </c>
      <c r="P41" s="50">
        <v>74</v>
      </c>
      <c r="Q41" s="50">
        <v>44</v>
      </c>
      <c r="R41" s="50">
        <v>0.33</v>
      </c>
      <c r="S41" s="50">
        <v>16</v>
      </c>
      <c r="T41" s="50">
        <v>4</v>
      </c>
      <c r="U41" s="51">
        <v>2158</v>
      </c>
      <c r="V41" s="51">
        <v>647</v>
      </c>
      <c r="W41" s="51">
        <v>80</v>
      </c>
    </row>
    <row r="42" spans="1:23" ht="15.75" thickBot="1" x14ac:dyDescent="0.3">
      <c r="A42" s="45">
        <v>2</v>
      </c>
      <c r="B42" s="45">
        <v>0</v>
      </c>
      <c r="C42" s="45">
        <v>26</v>
      </c>
      <c r="D42" s="45">
        <v>82.1</v>
      </c>
      <c r="E42" s="45">
        <v>173</v>
      </c>
      <c r="F42" s="45">
        <v>27.4</v>
      </c>
      <c r="G42" s="45">
        <v>42.3</v>
      </c>
      <c r="H42" s="45">
        <v>38</v>
      </c>
      <c r="I42" s="45">
        <f t="shared" si="1"/>
        <v>80.3</v>
      </c>
      <c r="J42" s="45">
        <v>5128</v>
      </c>
      <c r="K42" s="45">
        <v>11971</v>
      </c>
      <c r="L42" s="45" t="s">
        <v>465</v>
      </c>
      <c r="M42" s="47" t="s">
        <v>12</v>
      </c>
      <c r="N42" s="48">
        <v>570</v>
      </c>
      <c r="O42" s="48">
        <v>388</v>
      </c>
      <c r="P42" s="48">
        <v>182</v>
      </c>
      <c r="Q42" s="48">
        <v>19</v>
      </c>
      <c r="R42" s="48">
        <v>0.47</v>
      </c>
      <c r="S42" s="48">
        <v>10</v>
      </c>
      <c r="T42" s="48">
        <v>2</v>
      </c>
      <c r="U42" s="49">
        <v>3092</v>
      </c>
      <c r="V42" s="49">
        <v>927</v>
      </c>
      <c r="W42" s="49">
        <v>115</v>
      </c>
    </row>
    <row r="43" spans="1:23" x14ac:dyDescent="0.25">
      <c r="A43" s="45">
        <v>3</v>
      </c>
      <c r="B43" s="45">
        <v>0</v>
      </c>
      <c r="C43" s="45">
        <v>26</v>
      </c>
      <c r="D43" s="45">
        <v>82.1</v>
      </c>
      <c r="E43" s="45">
        <v>173</v>
      </c>
      <c r="F43" s="45">
        <v>27.4</v>
      </c>
      <c r="G43" s="45">
        <v>42.3</v>
      </c>
      <c r="H43" s="45">
        <v>38</v>
      </c>
      <c r="I43" s="45">
        <f t="shared" si="1"/>
        <v>80.3</v>
      </c>
      <c r="J43" s="45">
        <v>5128</v>
      </c>
      <c r="K43" s="45">
        <v>11971</v>
      </c>
      <c r="L43" s="45" t="s">
        <v>103</v>
      </c>
      <c r="M43" s="40" t="s">
        <v>234</v>
      </c>
      <c r="N43" s="41">
        <v>533</v>
      </c>
      <c r="O43" s="41">
        <v>321</v>
      </c>
      <c r="P43" s="41">
        <v>271</v>
      </c>
      <c r="Q43" s="60">
        <v>41</v>
      </c>
      <c r="R43" s="41">
        <v>0.84</v>
      </c>
      <c r="S43" s="41">
        <v>12</v>
      </c>
      <c r="T43" s="60">
        <v>1</v>
      </c>
      <c r="U43" s="41">
        <v>1926</v>
      </c>
      <c r="V43" s="41">
        <v>578</v>
      </c>
      <c r="W43" s="41">
        <v>73</v>
      </c>
    </row>
    <row r="44" spans="1:23" x14ac:dyDescent="0.25">
      <c r="A44" s="45">
        <v>3</v>
      </c>
      <c r="B44" s="45">
        <v>0</v>
      </c>
      <c r="C44" s="45">
        <v>26</v>
      </c>
      <c r="D44" s="45">
        <v>82.1</v>
      </c>
      <c r="E44" s="45">
        <v>173</v>
      </c>
      <c r="F44" s="45">
        <v>27.4</v>
      </c>
      <c r="G44" s="45">
        <v>42.3</v>
      </c>
      <c r="H44" s="45">
        <v>38</v>
      </c>
      <c r="I44" s="45">
        <f t="shared" si="1"/>
        <v>80.3</v>
      </c>
      <c r="J44" s="45">
        <v>5128</v>
      </c>
      <c r="K44" s="45">
        <v>11971</v>
      </c>
      <c r="L44" s="45" t="s">
        <v>103</v>
      </c>
      <c r="M44" s="35" t="s">
        <v>235</v>
      </c>
      <c r="N44" s="36">
        <v>206</v>
      </c>
      <c r="O44" s="36">
        <v>262</v>
      </c>
      <c r="P44" s="36">
        <v>105</v>
      </c>
      <c r="Q44" s="48">
        <v>19</v>
      </c>
      <c r="R44" s="36">
        <v>0.4</v>
      </c>
      <c r="S44" s="36">
        <v>14</v>
      </c>
      <c r="T44" s="36">
        <v>2</v>
      </c>
      <c r="U44" s="36">
        <v>1907</v>
      </c>
      <c r="V44" s="36">
        <v>572</v>
      </c>
      <c r="W44" s="36">
        <v>72</v>
      </c>
    </row>
    <row r="45" spans="1:23" x14ac:dyDescent="0.25">
      <c r="A45" s="45">
        <v>3</v>
      </c>
      <c r="B45" s="45">
        <v>0</v>
      </c>
      <c r="C45" s="45">
        <v>26</v>
      </c>
      <c r="D45" s="45">
        <v>82.1</v>
      </c>
      <c r="E45" s="45">
        <v>173</v>
      </c>
      <c r="F45" s="45">
        <v>27.4</v>
      </c>
      <c r="G45" s="45">
        <v>42.3</v>
      </c>
      <c r="H45" s="45">
        <v>38</v>
      </c>
      <c r="I45" s="45">
        <f t="shared" si="1"/>
        <v>80.3</v>
      </c>
      <c r="J45" s="45">
        <v>5128</v>
      </c>
      <c r="K45" s="45">
        <v>11971</v>
      </c>
      <c r="L45" s="45" t="s">
        <v>103</v>
      </c>
      <c r="M45" s="32" t="s">
        <v>236</v>
      </c>
      <c r="N45" s="33">
        <v>86</v>
      </c>
      <c r="O45" s="33">
        <v>157</v>
      </c>
      <c r="P45" s="33">
        <v>73</v>
      </c>
      <c r="Q45" s="60">
        <v>27</v>
      </c>
      <c r="R45" s="33">
        <v>0.47</v>
      </c>
      <c r="S45" s="33">
        <v>9</v>
      </c>
      <c r="T45" s="33">
        <v>2</v>
      </c>
      <c r="U45" s="33">
        <v>1167</v>
      </c>
      <c r="V45" s="33">
        <v>350</v>
      </c>
      <c r="W45" s="33">
        <v>44</v>
      </c>
    </row>
    <row r="46" spans="1:23" x14ac:dyDescent="0.25">
      <c r="A46" s="45">
        <v>3</v>
      </c>
      <c r="B46" s="45">
        <v>0</v>
      </c>
      <c r="C46" s="45">
        <v>26</v>
      </c>
      <c r="D46" s="45">
        <v>82.1</v>
      </c>
      <c r="E46" s="45">
        <v>173</v>
      </c>
      <c r="F46" s="45">
        <v>27.4</v>
      </c>
      <c r="G46" s="45">
        <v>42.3</v>
      </c>
      <c r="H46" s="45">
        <v>38</v>
      </c>
      <c r="I46" s="45">
        <f t="shared" si="1"/>
        <v>80.3</v>
      </c>
      <c r="J46" s="45">
        <v>5128</v>
      </c>
      <c r="K46" s="45">
        <v>11971</v>
      </c>
      <c r="L46" s="45" t="s">
        <v>103</v>
      </c>
      <c r="M46" s="35" t="s">
        <v>13</v>
      </c>
      <c r="N46" s="36">
        <v>100</v>
      </c>
      <c r="O46" s="36">
        <v>334</v>
      </c>
      <c r="P46" s="36">
        <v>212</v>
      </c>
      <c r="Q46" s="48">
        <v>53</v>
      </c>
      <c r="R46" s="36">
        <v>0.63</v>
      </c>
      <c r="S46" s="36" t="s">
        <v>240</v>
      </c>
      <c r="U46" s="36">
        <v>470</v>
      </c>
      <c r="V46" s="36">
        <v>141</v>
      </c>
      <c r="W46" s="36">
        <v>18</v>
      </c>
    </row>
    <row r="47" spans="1:23" x14ac:dyDescent="0.25">
      <c r="A47" s="45">
        <v>3</v>
      </c>
      <c r="B47" s="45">
        <v>0</v>
      </c>
      <c r="C47" s="45">
        <v>29</v>
      </c>
      <c r="D47" s="45">
        <v>81.099999999999994</v>
      </c>
      <c r="E47" s="45">
        <v>182</v>
      </c>
      <c r="F47" s="45">
        <v>24.1</v>
      </c>
      <c r="G47" s="45">
        <v>45.3</v>
      </c>
      <c r="H47" s="45">
        <v>39.4</v>
      </c>
      <c r="I47" s="45">
        <f t="shared" si="1"/>
        <v>84.699999999999989</v>
      </c>
      <c r="J47" s="45">
        <v>5040</v>
      </c>
      <c r="K47" s="45">
        <v>7066</v>
      </c>
      <c r="L47" s="45" t="s">
        <v>462</v>
      </c>
      <c r="M47" s="46" t="s">
        <v>15</v>
      </c>
      <c r="N47" s="33">
        <v>258</v>
      </c>
      <c r="O47" s="50">
        <v>296</v>
      </c>
      <c r="P47" s="50">
        <v>187</v>
      </c>
      <c r="Q47" s="60">
        <v>62</v>
      </c>
      <c r="R47" s="50">
        <v>0.63</v>
      </c>
      <c r="S47" s="50">
        <v>13</v>
      </c>
      <c r="T47" s="60">
        <v>1</v>
      </c>
      <c r="U47" s="50">
        <v>1343</v>
      </c>
      <c r="V47" s="50">
        <v>403</v>
      </c>
      <c r="W47" s="50">
        <v>51</v>
      </c>
    </row>
    <row r="48" spans="1:23" x14ac:dyDescent="0.25">
      <c r="A48" s="45">
        <v>3</v>
      </c>
      <c r="B48" s="45">
        <v>0</v>
      </c>
      <c r="C48" s="45">
        <v>29</v>
      </c>
      <c r="D48" s="45">
        <v>81.099999999999994</v>
      </c>
      <c r="E48" s="45">
        <v>182</v>
      </c>
      <c r="F48" s="45">
        <v>24.1</v>
      </c>
      <c r="G48" s="45">
        <v>45.3</v>
      </c>
      <c r="H48" s="45">
        <v>39.4</v>
      </c>
      <c r="I48" s="45">
        <f t="shared" si="1"/>
        <v>84.699999999999989</v>
      </c>
      <c r="J48" s="45">
        <v>5040</v>
      </c>
      <c r="K48" s="45">
        <v>7066</v>
      </c>
      <c r="L48" s="45" t="s">
        <v>462</v>
      </c>
      <c r="M48" s="52" t="s">
        <v>16</v>
      </c>
      <c r="N48" s="48">
        <v>258</v>
      </c>
      <c r="O48" s="48">
        <v>324</v>
      </c>
      <c r="P48" s="48">
        <v>158</v>
      </c>
      <c r="Q48" s="48">
        <v>51</v>
      </c>
      <c r="R48" s="48">
        <v>0.49</v>
      </c>
      <c r="S48" s="48">
        <v>7</v>
      </c>
      <c r="T48" s="48">
        <v>2</v>
      </c>
      <c r="U48" s="48">
        <v>1624</v>
      </c>
      <c r="V48" s="48">
        <v>487</v>
      </c>
      <c r="W48" s="48">
        <v>61</v>
      </c>
    </row>
    <row r="49" spans="1:23" x14ac:dyDescent="0.25">
      <c r="A49" s="45">
        <v>3</v>
      </c>
      <c r="B49" s="45">
        <v>0</v>
      </c>
      <c r="C49" s="45">
        <v>29</v>
      </c>
      <c r="D49" s="45">
        <v>81.099999999999994</v>
      </c>
      <c r="E49" s="45">
        <v>182</v>
      </c>
      <c r="F49" s="45">
        <v>24.1</v>
      </c>
      <c r="G49" s="45">
        <v>45.3</v>
      </c>
      <c r="H49" s="45">
        <v>39.4</v>
      </c>
      <c r="I49" s="45">
        <f t="shared" si="1"/>
        <v>84.699999999999989</v>
      </c>
      <c r="J49" s="45">
        <v>5040</v>
      </c>
      <c r="K49" s="45">
        <v>7066</v>
      </c>
      <c r="L49" s="45" t="s">
        <v>462</v>
      </c>
      <c r="M49" s="46" t="s">
        <v>237</v>
      </c>
      <c r="N49" s="50">
        <v>241</v>
      </c>
      <c r="O49" s="50">
        <v>269</v>
      </c>
      <c r="P49" s="50">
        <v>213</v>
      </c>
      <c r="Q49" s="50">
        <v>23</v>
      </c>
      <c r="R49" s="50">
        <v>0.79</v>
      </c>
      <c r="S49" s="50">
        <v>8</v>
      </c>
      <c r="T49" s="50">
        <v>3</v>
      </c>
      <c r="U49" s="50">
        <v>1121</v>
      </c>
      <c r="V49" s="50">
        <v>336</v>
      </c>
      <c r="W49" s="50">
        <v>42</v>
      </c>
    </row>
    <row r="50" spans="1:23" x14ac:dyDescent="0.25">
      <c r="A50" s="45">
        <v>3</v>
      </c>
      <c r="B50" s="45">
        <v>0</v>
      </c>
      <c r="C50" s="45">
        <v>29</v>
      </c>
      <c r="D50" s="45">
        <v>81.099999999999994</v>
      </c>
      <c r="E50" s="45">
        <v>182</v>
      </c>
      <c r="F50" s="45">
        <v>24.1</v>
      </c>
      <c r="G50" s="45">
        <v>45.3</v>
      </c>
      <c r="H50" s="45">
        <v>39.4</v>
      </c>
      <c r="I50" s="45">
        <f t="shared" si="1"/>
        <v>84.699999999999989</v>
      </c>
      <c r="J50" s="45">
        <v>5040</v>
      </c>
      <c r="K50" s="45">
        <v>7066</v>
      </c>
      <c r="L50" s="45" t="s">
        <v>462</v>
      </c>
      <c r="M50" s="52" t="s">
        <v>238</v>
      </c>
      <c r="N50" s="48">
        <v>109</v>
      </c>
      <c r="O50" s="48">
        <v>285</v>
      </c>
      <c r="P50" s="48">
        <v>158</v>
      </c>
      <c r="Q50" s="48">
        <v>46</v>
      </c>
      <c r="R50" s="48">
        <v>0.38</v>
      </c>
      <c r="S50" s="48">
        <v>10</v>
      </c>
      <c r="T50" s="48">
        <v>3</v>
      </c>
      <c r="U50" s="48">
        <v>996</v>
      </c>
      <c r="V50" s="48">
        <v>299</v>
      </c>
      <c r="W50" s="48">
        <v>38</v>
      </c>
    </row>
    <row r="51" spans="1:23" x14ac:dyDescent="0.25">
      <c r="A51" s="45">
        <v>3</v>
      </c>
      <c r="B51" s="45">
        <v>0</v>
      </c>
      <c r="C51" s="45">
        <v>29</v>
      </c>
      <c r="D51" s="45">
        <v>81.099999999999994</v>
      </c>
      <c r="E51" s="45">
        <v>182</v>
      </c>
      <c r="F51" s="45">
        <v>24.1</v>
      </c>
      <c r="G51" s="45">
        <v>45.3</v>
      </c>
      <c r="H51" s="45">
        <v>39.4</v>
      </c>
      <c r="I51" s="45">
        <f t="shared" si="1"/>
        <v>84.699999999999989</v>
      </c>
      <c r="J51" s="45">
        <v>5040</v>
      </c>
      <c r="K51" s="45">
        <v>7066</v>
      </c>
      <c r="L51" s="45" t="s">
        <v>462</v>
      </c>
      <c r="M51" s="46" t="s">
        <v>239</v>
      </c>
      <c r="N51" s="50">
        <v>19</v>
      </c>
      <c r="O51" s="50">
        <v>124</v>
      </c>
      <c r="P51" s="50">
        <v>95</v>
      </c>
      <c r="Q51" s="50">
        <v>10</v>
      </c>
      <c r="R51" s="50">
        <v>0.77</v>
      </c>
      <c r="S51" s="50">
        <v>6</v>
      </c>
      <c r="T51" s="50">
        <v>2</v>
      </c>
      <c r="U51" s="50">
        <v>198</v>
      </c>
      <c r="V51" s="50">
        <v>59</v>
      </c>
      <c r="W51" s="50">
        <v>7</v>
      </c>
    </row>
    <row r="52" spans="1:23" x14ac:dyDescent="0.25">
      <c r="A52" s="45">
        <v>3</v>
      </c>
      <c r="B52" s="45">
        <v>0</v>
      </c>
      <c r="C52" s="45">
        <v>29</v>
      </c>
      <c r="D52" s="45">
        <v>81.099999999999994</v>
      </c>
      <c r="E52" s="45">
        <v>182</v>
      </c>
      <c r="F52" s="45">
        <v>24.1</v>
      </c>
      <c r="G52" s="45">
        <v>45.3</v>
      </c>
      <c r="H52" s="45">
        <v>39.4</v>
      </c>
      <c r="I52" s="45">
        <f t="shared" si="1"/>
        <v>84.699999999999989</v>
      </c>
      <c r="J52" s="45">
        <v>5040</v>
      </c>
      <c r="K52" s="45">
        <v>7066</v>
      </c>
      <c r="L52" s="45" t="s">
        <v>462</v>
      </c>
      <c r="M52" s="52" t="s">
        <v>131</v>
      </c>
      <c r="N52" s="48">
        <v>150</v>
      </c>
      <c r="O52" s="48">
        <v>551</v>
      </c>
      <c r="P52" s="48">
        <v>434</v>
      </c>
      <c r="Q52" s="48" t="s">
        <v>448</v>
      </c>
      <c r="R52" s="48">
        <v>0.85</v>
      </c>
      <c r="S52" s="48" t="s">
        <v>240</v>
      </c>
      <c r="T52" s="48"/>
      <c r="U52" s="48">
        <v>346</v>
      </c>
      <c r="V52" s="48">
        <v>104</v>
      </c>
      <c r="W52" s="48">
        <v>13</v>
      </c>
    </row>
    <row r="53" spans="1:23" x14ac:dyDescent="0.25">
      <c r="A53" s="45">
        <v>3</v>
      </c>
      <c r="B53" s="45">
        <v>0</v>
      </c>
      <c r="C53" s="45">
        <v>29</v>
      </c>
      <c r="D53" s="45">
        <v>81.099999999999994</v>
      </c>
      <c r="E53" s="45">
        <v>182</v>
      </c>
      <c r="F53" s="45">
        <v>24.1</v>
      </c>
      <c r="G53" s="45">
        <v>45.3</v>
      </c>
      <c r="H53" s="45">
        <v>39.4</v>
      </c>
      <c r="I53" s="45">
        <f t="shared" si="1"/>
        <v>84.699999999999989</v>
      </c>
      <c r="J53" s="45">
        <v>5040</v>
      </c>
      <c r="K53" s="45">
        <v>7066</v>
      </c>
      <c r="L53" s="45" t="s">
        <v>463</v>
      </c>
      <c r="M53" s="46" t="s">
        <v>7</v>
      </c>
      <c r="N53" s="50">
        <v>319</v>
      </c>
      <c r="O53" s="50">
        <v>351</v>
      </c>
      <c r="P53" s="50">
        <v>121</v>
      </c>
      <c r="Q53" s="50">
        <v>25</v>
      </c>
      <c r="R53" s="50">
        <v>0.35</v>
      </c>
      <c r="S53" s="50">
        <v>8</v>
      </c>
      <c r="T53" s="50">
        <v>2</v>
      </c>
      <c r="U53" s="50">
        <v>2602</v>
      </c>
      <c r="V53" s="50">
        <v>781</v>
      </c>
      <c r="W53" s="50">
        <v>98</v>
      </c>
    </row>
    <row r="54" spans="1:23" x14ac:dyDescent="0.25">
      <c r="A54" s="45">
        <v>3</v>
      </c>
      <c r="B54" s="45">
        <v>0</v>
      </c>
      <c r="C54" s="45">
        <v>29</v>
      </c>
      <c r="D54" s="45">
        <v>81.099999999999994</v>
      </c>
      <c r="E54" s="45">
        <v>182</v>
      </c>
      <c r="F54" s="45">
        <v>24.1</v>
      </c>
      <c r="G54" s="45">
        <v>45.3</v>
      </c>
      <c r="H54" s="45">
        <v>39.4</v>
      </c>
      <c r="I54" s="45">
        <f t="shared" si="1"/>
        <v>84.699999999999989</v>
      </c>
      <c r="J54" s="45">
        <v>5040</v>
      </c>
      <c r="K54" s="45">
        <v>7066</v>
      </c>
      <c r="L54" s="45" t="s">
        <v>463</v>
      </c>
      <c r="M54" s="52" t="s">
        <v>8</v>
      </c>
      <c r="N54" s="48">
        <v>668</v>
      </c>
      <c r="O54" s="48">
        <v>315</v>
      </c>
      <c r="P54" s="48">
        <v>231</v>
      </c>
      <c r="Q54" s="48">
        <v>30</v>
      </c>
      <c r="R54" s="48">
        <v>0.67</v>
      </c>
      <c r="S54" s="48">
        <v>13</v>
      </c>
      <c r="T54" s="48">
        <v>1</v>
      </c>
      <c r="U54" s="48">
        <v>3058</v>
      </c>
      <c r="V54" s="48">
        <v>918</v>
      </c>
      <c r="W54" s="48">
        <v>115</v>
      </c>
    </row>
    <row r="55" spans="1:23" x14ac:dyDescent="0.25">
      <c r="A55" s="45">
        <v>3</v>
      </c>
      <c r="B55" s="45">
        <v>0</v>
      </c>
      <c r="C55" s="45">
        <v>29</v>
      </c>
      <c r="D55" s="45">
        <v>81.099999999999994</v>
      </c>
      <c r="E55" s="45">
        <v>182</v>
      </c>
      <c r="F55" s="45">
        <v>24.1</v>
      </c>
      <c r="G55" s="45">
        <v>45.3</v>
      </c>
      <c r="H55" s="45">
        <v>39.4</v>
      </c>
      <c r="I55" s="45">
        <f t="shared" si="1"/>
        <v>84.699999999999989</v>
      </c>
      <c r="J55" s="45">
        <v>5040</v>
      </c>
      <c r="K55" s="45">
        <v>7066</v>
      </c>
      <c r="L55" s="45" t="s">
        <v>463</v>
      </c>
      <c r="M55" s="46" t="s">
        <v>9</v>
      </c>
      <c r="N55" s="50">
        <v>411</v>
      </c>
      <c r="O55" s="50">
        <v>238</v>
      </c>
      <c r="P55" s="50">
        <v>177</v>
      </c>
      <c r="Q55" s="50">
        <v>43</v>
      </c>
      <c r="R55" s="50">
        <v>0.74</v>
      </c>
      <c r="S55" s="50">
        <v>13</v>
      </c>
      <c r="T55" s="50">
        <v>5</v>
      </c>
      <c r="U55" s="50">
        <v>2265</v>
      </c>
      <c r="V55" s="50">
        <v>680</v>
      </c>
      <c r="W55" s="50">
        <v>85</v>
      </c>
    </row>
    <row r="56" spans="1:23" x14ac:dyDescent="0.25">
      <c r="A56" s="45">
        <v>3</v>
      </c>
      <c r="B56" s="45">
        <v>0</v>
      </c>
      <c r="C56" s="45">
        <v>29</v>
      </c>
      <c r="D56" s="45">
        <v>81.099999999999994</v>
      </c>
      <c r="E56" s="45">
        <v>182</v>
      </c>
      <c r="F56" s="45">
        <v>24.1</v>
      </c>
      <c r="G56" s="45">
        <v>45.3</v>
      </c>
      <c r="H56" s="45">
        <v>39.4</v>
      </c>
      <c r="I56" s="45">
        <f t="shared" si="1"/>
        <v>84.699999999999989</v>
      </c>
      <c r="J56" s="45">
        <v>5040</v>
      </c>
      <c r="K56" s="45">
        <v>7066</v>
      </c>
      <c r="L56" s="45" t="s">
        <v>463</v>
      </c>
      <c r="M56" s="52" t="s">
        <v>10</v>
      </c>
      <c r="N56" s="48">
        <v>597</v>
      </c>
      <c r="O56" s="48">
        <v>332</v>
      </c>
      <c r="P56" s="48">
        <v>144</v>
      </c>
      <c r="Q56" s="48">
        <v>33</v>
      </c>
      <c r="R56" s="48">
        <v>0.43</v>
      </c>
      <c r="S56" s="48">
        <v>10</v>
      </c>
      <c r="T56" s="48">
        <v>1</v>
      </c>
      <c r="U56" s="48">
        <v>4084</v>
      </c>
      <c r="V56" s="48">
        <v>1225</v>
      </c>
      <c r="W56" s="48">
        <v>154</v>
      </c>
    </row>
    <row r="57" spans="1:23" x14ac:dyDescent="0.25">
      <c r="A57" s="45">
        <v>3</v>
      </c>
      <c r="B57" s="45">
        <v>0</v>
      </c>
      <c r="C57" s="45">
        <v>29</v>
      </c>
      <c r="D57" s="45">
        <v>81.099999999999994</v>
      </c>
      <c r="E57" s="45">
        <v>182</v>
      </c>
      <c r="F57" s="45">
        <v>24.1</v>
      </c>
      <c r="G57" s="45">
        <v>45.3</v>
      </c>
      <c r="H57" s="45">
        <v>39.4</v>
      </c>
      <c r="I57" s="45">
        <f t="shared" si="1"/>
        <v>84.699999999999989</v>
      </c>
      <c r="J57" s="45">
        <v>5040</v>
      </c>
      <c r="K57" s="45">
        <v>7066</v>
      </c>
      <c r="L57" s="45" t="s">
        <v>464</v>
      </c>
      <c r="M57" s="46" t="s">
        <v>14</v>
      </c>
      <c r="N57" s="50">
        <v>153</v>
      </c>
      <c r="O57" s="50">
        <v>312</v>
      </c>
      <c r="P57" s="50">
        <v>167</v>
      </c>
      <c r="Q57" s="50">
        <v>22</v>
      </c>
      <c r="R57" s="50">
        <v>0.54</v>
      </c>
      <c r="S57" s="50">
        <v>7</v>
      </c>
      <c r="T57" s="50">
        <v>1</v>
      </c>
      <c r="U57" s="50">
        <v>913</v>
      </c>
      <c r="V57" s="50">
        <v>274</v>
      </c>
      <c r="W57" s="50">
        <v>34</v>
      </c>
    </row>
    <row r="58" spans="1:23" x14ac:dyDescent="0.25">
      <c r="A58" s="45">
        <v>3</v>
      </c>
      <c r="B58" s="45">
        <v>0</v>
      </c>
      <c r="C58" s="45">
        <v>29</v>
      </c>
      <c r="D58" s="45">
        <v>81.099999999999994</v>
      </c>
      <c r="E58" s="45">
        <v>182</v>
      </c>
      <c r="F58" s="45">
        <v>24.1</v>
      </c>
      <c r="G58" s="45">
        <v>45.3</v>
      </c>
      <c r="H58" s="45">
        <v>39.4</v>
      </c>
      <c r="I58" s="45">
        <f t="shared" si="1"/>
        <v>84.699999999999989</v>
      </c>
      <c r="J58" s="45">
        <v>5040</v>
      </c>
      <c r="K58" s="45">
        <v>7066</v>
      </c>
      <c r="L58" s="45" t="s">
        <v>464</v>
      </c>
      <c r="M58" s="52" t="s">
        <v>241</v>
      </c>
      <c r="N58" s="48">
        <v>72</v>
      </c>
      <c r="O58" s="48">
        <v>323</v>
      </c>
      <c r="P58" s="48">
        <v>127</v>
      </c>
      <c r="Q58" s="48">
        <v>56</v>
      </c>
      <c r="R58" s="48">
        <v>0.39</v>
      </c>
      <c r="S58" s="48">
        <v>8</v>
      </c>
      <c r="T58" s="48">
        <v>1</v>
      </c>
      <c r="U58" s="48">
        <v>559</v>
      </c>
      <c r="V58" s="48">
        <v>168</v>
      </c>
      <c r="W58" s="48">
        <v>21</v>
      </c>
    </row>
    <row r="59" spans="1:23" x14ac:dyDescent="0.25">
      <c r="A59" s="45">
        <v>3</v>
      </c>
      <c r="B59" s="45">
        <v>0</v>
      </c>
      <c r="C59" s="45">
        <v>29</v>
      </c>
      <c r="D59" s="45">
        <v>81.099999999999994</v>
      </c>
      <c r="E59" s="45">
        <v>182</v>
      </c>
      <c r="F59" s="45">
        <v>24.1</v>
      </c>
      <c r="G59" s="45">
        <v>45.3</v>
      </c>
      <c r="H59" s="45">
        <v>39.4</v>
      </c>
      <c r="I59" s="45">
        <f t="shared" si="1"/>
        <v>84.699999999999989</v>
      </c>
      <c r="J59" s="45">
        <v>5040</v>
      </c>
      <c r="K59" s="45">
        <v>7066</v>
      </c>
      <c r="L59" s="45" t="s">
        <v>464</v>
      </c>
      <c r="M59" s="46" t="s">
        <v>242</v>
      </c>
      <c r="N59" s="50">
        <v>25</v>
      </c>
      <c r="O59" s="50">
        <v>347</v>
      </c>
      <c r="P59" s="50">
        <v>132</v>
      </c>
      <c r="Q59" s="50">
        <v>56</v>
      </c>
      <c r="R59" s="50">
        <v>0.38</v>
      </c>
      <c r="S59" s="50">
        <v>8</v>
      </c>
      <c r="T59" s="50">
        <v>2</v>
      </c>
      <c r="U59" s="50">
        <v>189</v>
      </c>
      <c r="V59" s="50">
        <v>57</v>
      </c>
      <c r="W59" s="50">
        <v>7</v>
      </c>
    </row>
    <row r="60" spans="1:23" x14ac:dyDescent="0.25">
      <c r="A60" s="45">
        <v>3</v>
      </c>
      <c r="B60" s="45">
        <v>0</v>
      </c>
      <c r="C60" s="45">
        <v>29</v>
      </c>
      <c r="D60" s="45">
        <v>81.099999999999994</v>
      </c>
      <c r="E60" s="45">
        <v>182</v>
      </c>
      <c r="F60" s="45">
        <v>24.1</v>
      </c>
      <c r="G60" s="45">
        <v>45.3</v>
      </c>
      <c r="H60" s="45">
        <v>39.4</v>
      </c>
      <c r="I60" s="45">
        <f t="shared" si="1"/>
        <v>84.699999999999989</v>
      </c>
      <c r="J60" s="45">
        <v>5040</v>
      </c>
      <c r="K60" s="45">
        <v>7066</v>
      </c>
      <c r="L60" s="45" t="s">
        <v>465</v>
      </c>
      <c r="M60" s="52" t="s">
        <v>243</v>
      </c>
      <c r="N60" s="48">
        <v>232</v>
      </c>
      <c r="O60" s="48">
        <v>234</v>
      </c>
      <c r="P60" s="48">
        <v>105</v>
      </c>
      <c r="Q60" s="48">
        <v>22</v>
      </c>
      <c r="R60" s="48">
        <v>0.45</v>
      </c>
      <c r="S60" s="48">
        <v>8</v>
      </c>
      <c r="T60" s="48">
        <v>1</v>
      </c>
      <c r="U60" s="48">
        <v>2188</v>
      </c>
      <c r="V60" s="48">
        <v>656</v>
      </c>
      <c r="W60" s="48">
        <v>82</v>
      </c>
    </row>
    <row r="61" spans="1:23" x14ac:dyDescent="0.25">
      <c r="A61" s="45">
        <v>3</v>
      </c>
      <c r="B61" s="45">
        <v>0</v>
      </c>
      <c r="C61" s="45">
        <v>29</v>
      </c>
      <c r="D61" s="45">
        <v>81.099999999999994</v>
      </c>
      <c r="E61" s="45">
        <v>182</v>
      </c>
      <c r="F61" s="45">
        <v>24.1</v>
      </c>
      <c r="G61" s="45">
        <v>45.3</v>
      </c>
      <c r="H61" s="45">
        <v>39.4</v>
      </c>
      <c r="I61" s="45">
        <f t="shared" si="1"/>
        <v>84.699999999999989</v>
      </c>
      <c r="J61" s="45">
        <v>5040</v>
      </c>
      <c r="K61" s="45">
        <v>7066</v>
      </c>
      <c r="L61" s="45" t="s">
        <v>465</v>
      </c>
      <c r="M61" s="46" t="s">
        <v>11</v>
      </c>
      <c r="N61" s="50">
        <v>126</v>
      </c>
      <c r="O61" s="50">
        <v>203</v>
      </c>
      <c r="P61" s="50">
        <v>145</v>
      </c>
      <c r="Q61" s="50">
        <v>47</v>
      </c>
      <c r="R61" s="50">
        <v>0.72</v>
      </c>
      <c r="S61" s="50">
        <v>9</v>
      </c>
      <c r="T61" s="50">
        <v>2</v>
      </c>
      <c r="U61" s="50">
        <v>862</v>
      </c>
      <c r="V61" s="50">
        <v>258</v>
      </c>
      <c r="W61" s="50">
        <v>32</v>
      </c>
    </row>
    <row r="62" spans="1:23" x14ac:dyDescent="0.25">
      <c r="A62" s="45">
        <v>3</v>
      </c>
      <c r="B62" s="45">
        <v>0</v>
      </c>
      <c r="C62" s="45">
        <v>29</v>
      </c>
      <c r="D62" s="45">
        <v>81.099999999999994</v>
      </c>
      <c r="E62" s="45">
        <v>182</v>
      </c>
      <c r="F62" s="45">
        <v>24.1</v>
      </c>
      <c r="G62" s="45">
        <v>45.3</v>
      </c>
      <c r="H62" s="45">
        <v>39.4</v>
      </c>
      <c r="I62" s="45">
        <f t="shared" si="1"/>
        <v>84.699999999999989</v>
      </c>
      <c r="J62" s="45">
        <v>5040</v>
      </c>
      <c r="K62" s="45">
        <v>7066</v>
      </c>
      <c r="L62" s="45" t="s">
        <v>465</v>
      </c>
      <c r="M62" s="52" t="s">
        <v>12</v>
      </c>
      <c r="N62" s="48">
        <v>474</v>
      </c>
      <c r="O62" s="48">
        <v>353</v>
      </c>
      <c r="P62" s="48">
        <v>108</v>
      </c>
      <c r="Q62" s="48">
        <v>20</v>
      </c>
      <c r="R62" s="48">
        <v>0.31</v>
      </c>
      <c r="S62" s="48">
        <v>12</v>
      </c>
      <c r="T62" s="48">
        <v>2</v>
      </c>
      <c r="U62" s="48">
        <v>4281</v>
      </c>
      <c r="V62" s="48">
        <v>1284</v>
      </c>
      <c r="W62" s="48">
        <v>161</v>
      </c>
    </row>
    <row r="63" spans="1:23" x14ac:dyDescent="0.25">
      <c r="A63" s="45">
        <v>9</v>
      </c>
      <c r="B63" s="45">
        <v>0</v>
      </c>
      <c r="C63" s="45">
        <v>26</v>
      </c>
      <c r="D63" s="45">
        <v>84.8</v>
      </c>
      <c r="E63" s="45">
        <v>187</v>
      </c>
      <c r="F63" s="45">
        <v>24.5</v>
      </c>
      <c r="G63" s="45">
        <v>46.3</v>
      </c>
      <c r="H63" s="45">
        <v>42.7</v>
      </c>
      <c r="I63" s="45">
        <f t="shared" si="1"/>
        <v>89</v>
      </c>
      <c r="J63" s="45">
        <v>6119</v>
      </c>
      <c r="K63" s="45">
        <v>11517</v>
      </c>
      <c r="L63" s="45" t="s">
        <v>103</v>
      </c>
      <c r="M63" s="46" t="s">
        <v>234</v>
      </c>
      <c r="N63" s="50">
        <v>689</v>
      </c>
      <c r="O63" s="50">
        <v>270</v>
      </c>
      <c r="P63" s="50">
        <v>262</v>
      </c>
      <c r="Q63" s="50">
        <v>3</v>
      </c>
      <c r="R63" s="50">
        <v>0.97</v>
      </c>
      <c r="S63" s="50">
        <v>9</v>
      </c>
      <c r="T63" s="50">
        <v>1</v>
      </c>
      <c r="U63" s="50">
        <v>2603</v>
      </c>
      <c r="V63" s="50">
        <v>781</v>
      </c>
      <c r="W63" s="50">
        <v>94</v>
      </c>
    </row>
    <row r="64" spans="1:23" x14ac:dyDescent="0.25">
      <c r="A64" s="45">
        <v>9</v>
      </c>
      <c r="B64" s="45">
        <v>0</v>
      </c>
      <c r="C64" s="45">
        <v>26</v>
      </c>
      <c r="D64" s="45">
        <v>84.8</v>
      </c>
      <c r="E64" s="45">
        <v>187</v>
      </c>
      <c r="F64" s="45">
        <v>24.5</v>
      </c>
      <c r="G64" s="45">
        <v>46.3</v>
      </c>
      <c r="H64" s="45">
        <v>42.7</v>
      </c>
      <c r="I64" s="45">
        <f t="shared" si="1"/>
        <v>89</v>
      </c>
      <c r="J64" s="45">
        <v>6119</v>
      </c>
      <c r="K64" s="45">
        <v>11517</v>
      </c>
      <c r="L64" s="45" t="s">
        <v>103</v>
      </c>
      <c r="M64" s="52" t="s">
        <v>235</v>
      </c>
      <c r="N64" s="48">
        <v>264</v>
      </c>
      <c r="O64" s="48">
        <v>249</v>
      </c>
      <c r="P64" s="48">
        <v>112</v>
      </c>
      <c r="Q64" s="48">
        <v>15</v>
      </c>
      <c r="R64" s="48">
        <v>0.45</v>
      </c>
      <c r="S64" s="48">
        <v>14</v>
      </c>
      <c r="T64" s="48">
        <v>5</v>
      </c>
      <c r="U64" s="48">
        <v>2281</v>
      </c>
      <c r="V64" s="48">
        <v>684</v>
      </c>
      <c r="W64" s="48">
        <v>82</v>
      </c>
    </row>
    <row r="65" spans="1:23" x14ac:dyDescent="0.25">
      <c r="A65" s="45">
        <v>9</v>
      </c>
      <c r="B65" s="45">
        <v>0</v>
      </c>
      <c r="C65" s="45">
        <v>26</v>
      </c>
      <c r="D65" s="45">
        <v>84.8</v>
      </c>
      <c r="E65" s="45">
        <v>187</v>
      </c>
      <c r="F65" s="45">
        <v>24.5</v>
      </c>
      <c r="G65" s="45">
        <v>46.3</v>
      </c>
      <c r="H65" s="45">
        <v>42.7</v>
      </c>
      <c r="I65" s="45">
        <f t="shared" si="1"/>
        <v>89</v>
      </c>
      <c r="J65" s="45">
        <v>6119</v>
      </c>
      <c r="K65" s="45">
        <v>11517</v>
      </c>
      <c r="L65" s="45" t="s">
        <v>103</v>
      </c>
      <c r="M65" s="46" t="s">
        <v>236</v>
      </c>
      <c r="N65" s="50">
        <v>103</v>
      </c>
      <c r="O65" s="50">
        <v>160</v>
      </c>
      <c r="P65" s="50">
        <v>99</v>
      </c>
      <c r="Q65" s="50">
        <v>23</v>
      </c>
      <c r="R65" s="50">
        <v>0.62</v>
      </c>
      <c r="S65" s="50">
        <v>9</v>
      </c>
      <c r="T65" s="50">
        <v>3</v>
      </c>
      <c r="U65" s="50">
        <v>1033</v>
      </c>
      <c r="V65" s="50">
        <v>310</v>
      </c>
      <c r="W65" s="50">
        <v>37</v>
      </c>
    </row>
    <row r="66" spans="1:23" x14ac:dyDescent="0.25">
      <c r="A66" s="45">
        <v>9</v>
      </c>
      <c r="B66" s="45">
        <v>0</v>
      </c>
      <c r="C66" s="45">
        <v>26</v>
      </c>
      <c r="D66" s="45">
        <v>84.8</v>
      </c>
      <c r="E66" s="45">
        <v>187</v>
      </c>
      <c r="F66" s="45">
        <v>24.5</v>
      </c>
      <c r="G66" s="45">
        <v>46.3</v>
      </c>
      <c r="H66" s="45">
        <v>42.7</v>
      </c>
      <c r="I66" s="45">
        <f t="shared" si="1"/>
        <v>89</v>
      </c>
      <c r="J66" s="45">
        <v>6119</v>
      </c>
      <c r="K66" s="45">
        <v>11517</v>
      </c>
      <c r="L66" s="45" t="s">
        <v>103</v>
      </c>
      <c r="M66" s="52" t="s">
        <v>13</v>
      </c>
      <c r="N66" s="48">
        <v>156</v>
      </c>
      <c r="O66" s="48">
        <v>358</v>
      </c>
      <c r="P66" s="48">
        <v>263</v>
      </c>
      <c r="Q66" s="48">
        <v>56</v>
      </c>
      <c r="R66" s="48">
        <v>0.73</v>
      </c>
      <c r="S66" s="48">
        <v>7</v>
      </c>
      <c r="T66" s="48">
        <v>2</v>
      </c>
      <c r="U66" s="48">
        <v>588</v>
      </c>
      <c r="V66" s="48">
        <v>176</v>
      </c>
      <c r="W66" s="48">
        <v>21</v>
      </c>
    </row>
    <row r="67" spans="1:23" x14ac:dyDescent="0.25">
      <c r="A67" s="45">
        <v>9</v>
      </c>
      <c r="B67" s="45">
        <v>0</v>
      </c>
      <c r="C67" s="45">
        <v>26</v>
      </c>
      <c r="D67" s="45">
        <v>84.8</v>
      </c>
      <c r="E67" s="45">
        <v>187</v>
      </c>
      <c r="F67" s="45">
        <v>24.5</v>
      </c>
      <c r="G67" s="45">
        <v>46.3</v>
      </c>
      <c r="H67" s="45">
        <v>42.7</v>
      </c>
      <c r="I67" s="45">
        <f t="shared" ref="I67:I98" si="2">G67+H67</f>
        <v>89</v>
      </c>
      <c r="J67" s="45">
        <v>6119</v>
      </c>
      <c r="K67" s="45">
        <v>11517</v>
      </c>
      <c r="L67" s="45" t="s">
        <v>462</v>
      </c>
      <c r="M67" s="46" t="s">
        <v>15</v>
      </c>
      <c r="N67" s="50">
        <v>363</v>
      </c>
      <c r="O67" s="50">
        <v>319</v>
      </c>
      <c r="P67" s="50">
        <v>247</v>
      </c>
      <c r="Q67" s="50">
        <v>35</v>
      </c>
      <c r="R67" s="50">
        <v>0.78</v>
      </c>
      <c r="S67" s="50">
        <v>11</v>
      </c>
      <c r="T67" s="50">
        <v>1</v>
      </c>
      <c r="U67" s="50">
        <v>1440</v>
      </c>
      <c r="V67" s="50">
        <v>432</v>
      </c>
      <c r="W67" s="50">
        <v>52</v>
      </c>
    </row>
    <row r="68" spans="1:23" x14ac:dyDescent="0.25">
      <c r="A68" s="45">
        <v>9</v>
      </c>
      <c r="B68" s="45">
        <v>0</v>
      </c>
      <c r="C68" s="45">
        <v>26</v>
      </c>
      <c r="D68" s="45">
        <v>84.8</v>
      </c>
      <c r="E68" s="45">
        <v>187</v>
      </c>
      <c r="F68" s="45">
        <v>24.5</v>
      </c>
      <c r="G68" s="45">
        <v>46.3</v>
      </c>
      <c r="H68" s="45">
        <v>42.7</v>
      </c>
      <c r="I68" s="45">
        <f t="shared" si="2"/>
        <v>89</v>
      </c>
      <c r="J68" s="45">
        <v>6119</v>
      </c>
      <c r="K68" s="45">
        <v>11517</v>
      </c>
      <c r="L68" s="45" t="s">
        <v>462</v>
      </c>
      <c r="M68" s="52" t="s">
        <v>16</v>
      </c>
      <c r="N68" s="48">
        <v>252</v>
      </c>
      <c r="O68" s="48">
        <v>353</v>
      </c>
      <c r="P68" s="48">
        <v>233</v>
      </c>
      <c r="Q68" s="48">
        <v>36</v>
      </c>
      <c r="R68" s="48">
        <v>0.66</v>
      </c>
      <c r="S68" s="48">
        <v>7</v>
      </c>
      <c r="T68" s="48">
        <v>1</v>
      </c>
      <c r="U68" s="48">
        <v>1078</v>
      </c>
      <c r="V68" s="48">
        <v>323</v>
      </c>
      <c r="W68" s="48">
        <v>39</v>
      </c>
    </row>
    <row r="69" spans="1:23" x14ac:dyDescent="0.25">
      <c r="A69" s="45">
        <v>9</v>
      </c>
      <c r="B69" s="45">
        <v>0</v>
      </c>
      <c r="C69" s="45">
        <v>26</v>
      </c>
      <c r="D69" s="45">
        <v>84.8</v>
      </c>
      <c r="E69" s="45">
        <v>187</v>
      </c>
      <c r="F69" s="45">
        <v>24.5</v>
      </c>
      <c r="G69" s="45">
        <v>46.3</v>
      </c>
      <c r="H69" s="45">
        <v>42.7</v>
      </c>
      <c r="I69" s="45">
        <f t="shared" si="2"/>
        <v>89</v>
      </c>
      <c r="J69" s="45">
        <v>6119</v>
      </c>
      <c r="K69" s="45">
        <v>11517</v>
      </c>
      <c r="L69" s="45" t="s">
        <v>462</v>
      </c>
      <c r="M69" s="46" t="s">
        <v>237</v>
      </c>
      <c r="N69" s="50">
        <v>203</v>
      </c>
      <c r="O69" s="50">
        <v>239</v>
      </c>
      <c r="P69" s="50">
        <v>213</v>
      </c>
      <c r="Q69" s="50">
        <v>40</v>
      </c>
      <c r="R69" s="50">
        <v>0.89</v>
      </c>
      <c r="S69" s="50">
        <v>9</v>
      </c>
      <c r="T69" s="50">
        <v>3</v>
      </c>
      <c r="U69" s="50">
        <v>815</v>
      </c>
      <c r="V69" s="50">
        <v>244</v>
      </c>
      <c r="W69" s="50">
        <v>29</v>
      </c>
    </row>
    <row r="70" spans="1:23" x14ac:dyDescent="0.25">
      <c r="A70" s="45">
        <v>9</v>
      </c>
      <c r="B70" s="45">
        <v>0</v>
      </c>
      <c r="C70" s="45">
        <v>26</v>
      </c>
      <c r="D70" s="45">
        <v>84.8</v>
      </c>
      <c r="E70" s="45">
        <v>187</v>
      </c>
      <c r="F70" s="45">
        <v>24.5</v>
      </c>
      <c r="G70" s="45">
        <v>46.3</v>
      </c>
      <c r="H70" s="45">
        <v>42.7</v>
      </c>
      <c r="I70" s="45">
        <f t="shared" si="2"/>
        <v>89</v>
      </c>
      <c r="J70" s="45">
        <v>6119</v>
      </c>
      <c r="K70" s="45">
        <v>11517</v>
      </c>
      <c r="L70" s="45" t="s">
        <v>462</v>
      </c>
      <c r="M70" s="52" t="s">
        <v>238</v>
      </c>
      <c r="N70" s="48">
        <v>126</v>
      </c>
      <c r="O70" s="48">
        <v>351</v>
      </c>
      <c r="P70" s="48">
        <v>109</v>
      </c>
      <c r="Q70" s="48">
        <v>23</v>
      </c>
      <c r="R70" s="48">
        <v>0.31</v>
      </c>
      <c r="S70" s="48">
        <v>10</v>
      </c>
      <c r="T70" s="48">
        <v>2</v>
      </c>
      <c r="U70" s="48">
        <v>1142</v>
      </c>
      <c r="V70" s="48">
        <v>343</v>
      </c>
      <c r="W70" s="48">
        <v>41</v>
      </c>
    </row>
    <row r="71" spans="1:23" x14ac:dyDescent="0.25">
      <c r="A71" s="45">
        <v>9</v>
      </c>
      <c r="B71" s="45">
        <v>0</v>
      </c>
      <c r="C71" s="45">
        <v>26</v>
      </c>
      <c r="D71" s="45">
        <v>84.8</v>
      </c>
      <c r="E71" s="45">
        <v>187</v>
      </c>
      <c r="F71" s="45">
        <v>24.5</v>
      </c>
      <c r="G71" s="45">
        <v>46.3</v>
      </c>
      <c r="H71" s="45">
        <v>42.7</v>
      </c>
      <c r="I71" s="45">
        <f t="shared" si="2"/>
        <v>89</v>
      </c>
      <c r="J71" s="45">
        <v>6119</v>
      </c>
      <c r="K71" s="45">
        <v>11517</v>
      </c>
      <c r="L71" s="45" t="s">
        <v>462</v>
      </c>
      <c r="M71" s="46" t="s">
        <v>239</v>
      </c>
      <c r="N71" s="50">
        <v>21</v>
      </c>
      <c r="O71" s="50">
        <v>113</v>
      </c>
      <c r="P71" s="50">
        <v>75</v>
      </c>
      <c r="Q71" s="50">
        <v>19</v>
      </c>
      <c r="R71" s="50">
        <v>0.66</v>
      </c>
      <c r="S71" s="50">
        <v>9</v>
      </c>
      <c r="T71" s="50">
        <v>1</v>
      </c>
      <c r="U71" s="50">
        <v>273</v>
      </c>
      <c r="V71" s="50">
        <v>82</v>
      </c>
      <c r="W71" s="50">
        <v>10</v>
      </c>
    </row>
    <row r="72" spans="1:23" x14ac:dyDescent="0.25">
      <c r="A72" s="45">
        <v>9</v>
      </c>
      <c r="B72" s="45">
        <v>0</v>
      </c>
      <c r="C72" s="45">
        <v>26</v>
      </c>
      <c r="D72" s="45">
        <v>84.8</v>
      </c>
      <c r="E72" s="45">
        <v>187</v>
      </c>
      <c r="F72" s="45">
        <v>24.5</v>
      </c>
      <c r="G72" s="45">
        <v>46.3</v>
      </c>
      <c r="H72" s="45">
        <v>42.7</v>
      </c>
      <c r="I72" s="45">
        <f t="shared" si="2"/>
        <v>89</v>
      </c>
      <c r="J72" s="45">
        <v>6119</v>
      </c>
      <c r="K72" s="45">
        <v>11517</v>
      </c>
      <c r="L72" s="45" t="s">
        <v>462</v>
      </c>
      <c r="M72" s="52" t="s">
        <v>131</v>
      </c>
      <c r="N72" s="48">
        <v>212</v>
      </c>
      <c r="O72" s="48">
        <v>567</v>
      </c>
      <c r="P72" s="48">
        <v>434</v>
      </c>
      <c r="Q72" s="48">
        <v>1</v>
      </c>
      <c r="R72" s="48">
        <v>0.85</v>
      </c>
      <c r="S72" s="48" t="s">
        <v>240</v>
      </c>
      <c r="T72" s="48"/>
      <c r="U72" s="48">
        <v>489</v>
      </c>
      <c r="V72" s="48">
        <v>147</v>
      </c>
      <c r="W72" s="48">
        <v>18</v>
      </c>
    </row>
    <row r="73" spans="1:23" x14ac:dyDescent="0.25">
      <c r="A73" s="45">
        <v>9</v>
      </c>
      <c r="B73" s="45">
        <v>0</v>
      </c>
      <c r="C73" s="45">
        <v>26</v>
      </c>
      <c r="D73" s="45">
        <v>84.8</v>
      </c>
      <c r="E73" s="45">
        <v>187</v>
      </c>
      <c r="F73" s="45">
        <v>24.5</v>
      </c>
      <c r="G73" s="45">
        <v>46.3</v>
      </c>
      <c r="H73" s="45">
        <v>42.7</v>
      </c>
      <c r="I73" s="45">
        <f t="shared" si="2"/>
        <v>89</v>
      </c>
      <c r="J73" s="45">
        <v>6119</v>
      </c>
      <c r="K73" s="45">
        <v>11517</v>
      </c>
      <c r="L73" s="45" t="s">
        <v>463</v>
      </c>
      <c r="M73" s="46" t="s">
        <v>7</v>
      </c>
      <c r="N73" s="50">
        <v>350</v>
      </c>
      <c r="O73" s="50">
        <v>369</v>
      </c>
      <c r="P73" s="50">
        <v>209</v>
      </c>
      <c r="Q73" s="50">
        <v>27</v>
      </c>
      <c r="R73" s="50">
        <v>0.56999999999999995</v>
      </c>
      <c r="S73" s="50">
        <v>9</v>
      </c>
      <c r="T73" s="50">
        <v>3</v>
      </c>
      <c r="U73" s="50">
        <v>1656</v>
      </c>
      <c r="V73" s="50">
        <v>497</v>
      </c>
      <c r="W73" s="50">
        <v>60</v>
      </c>
    </row>
    <row r="74" spans="1:23" x14ac:dyDescent="0.25">
      <c r="A74" s="45">
        <v>9</v>
      </c>
      <c r="B74" s="45">
        <v>0</v>
      </c>
      <c r="C74" s="45">
        <v>26</v>
      </c>
      <c r="D74" s="45">
        <v>84.8</v>
      </c>
      <c r="E74" s="45">
        <v>187</v>
      </c>
      <c r="F74" s="45">
        <v>24.5</v>
      </c>
      <c r="G74" s="45">
        <v>46.3</v>
      </c>
      <c r="H74" s="45">
        <v>42.7</v>
      </c>
      <c r="I74" s="45">
        <f t="shared" si="2"/>
        <v>89</v>
      </c>
      <c r="J74" s="45">
        <v>6119</v>
      </c>
      <c r="K74" s="45">
        <v>11517</v>
      </c>
      <c r="L74" s="45" t="s">
        <v>463</v>
      </c>
      <c r="M74" s="52" t="s">
        <v>8</v>
      </c>
      <c r="N74" s="48">
        <v>795</v>
      </c>
      <c r="O74" s="48">
        <v>365</v>
      </c>
      <c r="P74" s="48">
        <v>214</v>
      </c>
      <c r="Q74" s="48">
        <v>27</v>
      </c>
      <c r="R74" s="48">
        <v>0.59</v>
      </c>
      <c r="S74" s="48">
        <v>14</v>
      </c>
      <c r="T74" s="48">
        <v>3</v>
      </c>
      <c r="U74" s="48">
        <v>3609</v>
      </c>
      <c r="V74" s="48">
        <v>1083</v>
      </c>
      <c r="W74" s="48">
        <v>130</v>
      </c>
    </row>
    <row r="75" spans="1:23" x14ac:dyDescent="0.25">
      <c r="A75" s="45">
        <v>9</v>
      </c>
      <c r="B75" s="45">
        <v>0</v>
      </c>
      <c r="C75" s="45">
        <v>26</v>
      </c>
      <c r="D75" s="45">
        <v>84.8</v>
      </c>
      <c r="E75" s="45">
        <v>187</v>
      </c>
      <c r="F75" s="45">
        <v>24.5</v>
      </c>
      <c r="G75" s="45">
        <v>46.3</v>
      </c>
      <c r="H75" s="45">
        <v>42.7</v>
      </c>
      <c r="I75" s="45">
        <f t="shared" si="2"/>
        <v>89</v>
      </c>
      <c r="J75" s="45">
        <v>6119</v>
      </c>
      <c r="K75" s="45">
        <v>11517</v>
      </c>
      <c r="L75" s="45" t="s">
        <v>463</v>
      </c>
      <c r="M75" s="46" t="s">
        <v>9</v>
      </c>
      <c r="N75" s="50">
        <v>556</v>
      </c>
      <c r="O75" s="50">
        <v>390</v>
      </c>
      <c r="P75" s="50">
        <v>224</v>
      </c>
      <c r="Q75" s="50">
        <v>84</v>
      </c>
      <c r="R75" s="50">
        <v>0.56999999999999995</v>
      </c>
      <c r="S75" s="50">
        <v>14</v>
      </c>
      <c r="T75" s="50">
        <v>5</v>
      </c>
      <c r="U75" s="50">
        <v>2412</v>
      </c>
      <c r="V75" s="50">
        <v>724</v>
      </c>
      <c r="W75" s="50">
        <v>87</v>
      </c>
    </row>
    <row r="76" spans="1:23" x14ac:dyDescent="0.25">
      <c r="A76" s="45">
        <v>9</v>
      </c>
      <c r="B76" s="45">
        <v>0</v>
      </c>
      <c r="C76" s="45">
        <v>26</v>
      </c>
      <c r="D76" s="45">
        <v>84.8</v>
      </c>
      <c r="E76" s="45">
        <v>187</v>
      </c>
      <c r="F76" s="45">
        <v>24.5</v>
      </c>
      <c r="G76" s="45">
        <v>46.3</v>
      </c>
      <c r="H76" s="45">
        <v>42.7</v>
      </c>
      <c r="I76" s="45">
        <f t="shared" si="2"/>
        <v>89</v>
      </c>
      <c r="J76" s="45">
        <v>6119</v>
      </c>
      <c r="K76" s="45">
        <v>11517</v>
      </c>
      <c r="L76" s="45" t="s">
        <v>463</v>
      </c>
      <c r="M76" s="52" t="s">
        <v>10</v>
      </c>
      <c r="N76" s="48">
        <v>585</v>
      </c>
      <c r="O76" s="48">
        <v>362</v>
      </c>
      <c r="P76" s="48">
        <v>227</v>
      </c>
      <c r="Q76" s="48">
        <v>36</v>
      </c>
      <c r="R76" s="48">
        <v>0.63</v>
      </c>
      <c r="S76" s="48">
        <v>9</v>
      </c>
      <c r="T76" s="48">
        <v>2</v>
      </c>
      <c r="U76" s="48">
        <v>2540</v>
      </c>
      <c r="V76" s="48">
        <v>762</v>
      </c>
      <c r="W76" s="48">
        <v>92</v>
      </c>
    </row>
    <row r="77" spans="1:23" x14ac:dyDescent="0.25">
      <c r="A77" s="45">
        <v>9</v>
      </c>
      <c r="B77" s="45">
        <v>0</v>
      </c>
      <c r="C77" s="45">
        <v>26</v>
      </c>
      <c r="D77" s="45">
        <v>84.8</v>
      </c>
      <c r="E77" s="45">
        <v>187</v>
      </c>
      <c r="F77" s="45">
        <v>24.5</v>
      </c>
      <c r="G77" s="45">
        <v>46.3</v>
      </c>
      <c r="H77" s="45">
        <v>42.7</v>
      </c>
      <c r="I77" s="45">
        <f t="shared" si="2"/>
        <v>89</v>
      </c>
      <c r="J77" s="45">
        <v>6119</v>
      </c>
      <c r="K77" s="45">
        <v>11517</v>
      </c>
      <c r="L77" s="45" t="s">
        <v>464</v>
      </c>
      <c r="M77" s="46" t="s">
        <v>14</v>
      </c>
      <c r="N77" s="50">
        <v>151</v>
      </c>
      <c r="O77" s="50">
        <v>295</v>
      </c>
      <c r="P77" s="50">
        <v>149</v>
      </c>
      <c r="Q77" s="50">
        <v>29</v>
      </c>
      <c r="R77" s="50">
        <v>0.5</v>
      </c>
      <c r="S77" s="50">
        <v>5</v>
      </c>
      <c r="T77" s="50">
        <v>1</v>
      </c>
      <c r="U77" s="50">
        <v>1012</v>
      </c>
      <c r="V77" s="50">
        <v>304</v>
      </c>
      <c r="W77" s="50">
        <v>36</v>
      </c>
    </row>
    <row r="78" spans="1:23" x14ac:dyDescent="0.25">
      <c r="A78" s="45">
        <v>9</v>
      </c>
      <c r="B78" s="45">
        <v>0</v>
      </c>
      <c r="C78" s="45">
        <v>26</v>
      </c>
      <c r="D78" s="45">
        <v>84.8</v>
      </c>
      <c r="E78" s="45">
        <v>187</v>
      </c>
      <c r="F78" s="45">
        <v>24.5</v>
      </c>
      <c r="G78" s="45">
        <v>46.3</v>
      </c>
      <c r="H78" s="45">
        <v>42.7</v>
      </c>
      <c r="I78" s="45">
        <f t="shared" si="2"/>
        <v>89</v>
      </c>
      <c r="J78" s="45">
        <v>6119</v>
      </c>
      <c r="K78" s="45">
        <v>11517</v>
      </c>
      <c r="L78" s="45" t="s">
        <v>464</v>
      </c>
      <c r="M78" s="52" t="s">
        <v>241</v>
      </c>
      <c r="N78" s="48">
        <v>102</v>
      </c>
      <c r="O78" s="48">
        <v>393</v>
      </c>
      <c r="P78" s="48">
        <v>183</v>
      </c>
      <c r="Q78" s="48">
        <v>69</v>
      </c>
      <c r="R78" s="48">
        <v>0.46</v>
      </c>
      <c r="S78" s="48">
        <v>5</v>
      </c>
      <c r="T78" s="48">
        <v>1</v>
      </c>
      <c r="U78" s="48">
        <v>555</v>
      </c>
      <c r="V78" s="48">
        <v>167</v>
      </c>
      <c r="W78" s="48">
        <v>20</v>
      </c>
    </row>
    <row r="79" spans="1:23" x14ac:dyDescent="0.25">
      <c r="A79" s="45">
        <v>9</v>
      </c>
      <c r="B79" s="45">
        <v>0</v>
      </c>
      <c r="C79" s="45">
        <v>26</v>
      </c>
      <c r="D79" s="45">
        <v>84.8</v>
      </c>
      <c r="E79" s="45">
        <v>187</v>
      </c>
      <c r="F79" s="45">
        <v>24.5</v>
      </c>
      <c r="G79" s="45">
        <v>46.3</v>
      </c>
      <c r="H79" s="45">
        <v>42.7</v>
      </c>
      <c r="I79" s="45">
        <f t="shared" si="2"/>
        <v>89</v>
      </c>
      <c r="J79" s="45">
        <v>6119</v>
      </c>
      <c r="K79" s="45">
        <v>11517</v>
      </c>
      <c r="L79" s="45" t="s">
        <v>464</v>
      </c>
      <c r="M79" s="46" t="s">
        <v>242</v>
      </c>
      <c r="N79" s="50">
        <v>20</v>
      </c>
      <c r="O79" s="50">
        <v>214</v>
      </c>
      <c r="P79" s="50">
        <v>143</v>
      </c>
      <c r="Q79" s="50">
        <v>77</v>
      </c>
      <c r="R79" s="50">
        <v>0.67</v>
      </c>
      <c r="S79" s="50">
        <v>5</v>
      </c>
      <c r="T79" s="50">
        <v>1</v>
      </c>
      <c r="U79" s="50">
        <v>138</v>
      </c>
      <c r="V79" s="50">
        <v>41</v>
      </c>
      <c r="W79" s="50">
        <v>5</v>
      </c>
    </row>
    <row r="80" spans="1:23" x14ac:dyDescent="0.25">
      <c r="A80" s="45">
        <v>9</v>
      </c>
      <c r="B80" s="45">
        <v>0</v>
      </c>
      <c r="C80" s="45">
        <v>26</v>
      </c>
      <c r="D80" s="45">
        <v>84.8</v>
      </c>
      <c r="E80" s="45">
        <v>187</v>
      </c>
      <c r="F80" s="45">
        <v>24.5</v>
      </c>
      <c r="G80" s="45">
        <v>46.3</v>
      </c>
      <c r="H80" s="45">
        <v>42.7</v>
      </c>
      <c r="I80" s="45">
        <f t="shared" si="2"/>
        <v>89</v>
      </c>
      <c r="J80" s="45">
        <v>6119</v>
      </c>
      <c r="K80" s="45">
        <v>11517</v>
      </c>
      <c r="L80" s="45" t="s">
        <v>465</v>
      </c>
      <c r="M80" s="52" t="s">
        <v>243</v>
      </c>
      <c r="N80" s="48">
        <v>311</v>
      </c>
      <c r="O80" s="48">
        <v>296</v>
      </c>
      <c r="P80" s="48">
        <v>145</v>
      </c>
      <c r="Q80" s="48">
        <v>21</v>
      </c>
      <c r="R80" s="48">
        <v>0.49</v>
      </c>
      <c r="S80" s="48">
        <v>7</v>
      </c>
      <c r="T80" s="48">
        <v>2</v>
      </c>
      <c r="U80" s="48">
        <v>2122</v>
      </c>
      <c r="V80" s="48">
        <v>637</v>
      </c>
      <c r="W80" s="48">
        <v>77</v>
      </c>
    </row>
    <row r="81" spans="1:23" x14ac:dyDescent="0.25">
      <c r="A81" s="45">
        <v>9</v>
      </c>
      <c r="B81" s="45">
        <v>0</v>
      </c>
      <c r="C81" s="45">
        <v>26</v>
      </c>
      <c r="D81" s="45">
        <v>84.8</v>
      </c>
      <c r="E81" s="45">
        <v>187</v>
      </c>
      <c r="F81" s="45">
        <v>24.5</v>
      </c>
      <c r="G81" s="45">
        <v>46.3</v>
      </c>
      <c r="H81" s="45">
        <v>42.7</v>
      </c>
      <c r="I81" s="45">
        <f t="shared" si="2"/>
        <v>89</v>
      </c>
      <c r="J81" s="45">
        <v>6119</v>
      </c>
      <c r="K81" s="45">
        <v>11517</v>
      </c>
      <c r="L81" s="45" t="s">
        <v>465</v>
      </c>
      <c r="M81" s="46" t="s">
        <v>11</v>
      </c>
      <c r="N81" s="50">
        <v>197</v>
      </c>
      <c r="O81" s="50">
        <v>266</v>
      </c>
      <c r="P81" s="50">
        <v>188</v>
      </c>
      <c r="Q81" s="50">
        <v>43</v>
      </c>
      <c r="R81" s="50">
        <v>0.71</v>
      </c>
      <c r="S81" s="50">
        <v>9</v>
      </c>
      <c r="T81" s="50">
        <v>3</v>
      </c>
      <c r="U81" s="50">
        <v>1038</v>
      </c>
      <c r="V81" s="50">
        <v>311</v>
      </c>
      <c r="W81" s="50">
        <v>37</v>
      </c>
    </row>
    <row r="82" spans="1:23" x14ac:dyDescent="0.25">
      <c r="A82" s="45">
        <v>9</v>
      </c>
      <c r="B82" s="45">
        <v>0</v>
      </c>
      <c r="C82" s="45">
        <v>26</v>
      </c>
      <c r="D82" s="45">
        <v>84.8</v>
      </c>
      <c r="E82" s="45">
        <v>187</v>
      </c>
      <c r="F82" s="45">
        <v>24.5</v>
      </c>
      <c r="G82" s="45">
        <v>46.3</v>
      </c>
      <c r="H82" s="45">
        <v>42.7</v>
      </c>
      <c r="I82" s="45">
        <f t="shared" si="2"/>
        <v>89</v>
      </c>
      <c r="J82" s="45">
        <v>6119</v>
      </c>
      <c r="K82" s="45">
        <v>11517</v>
      </c>
      <c r="L82" s="45" t="s">
        <v>465</v>
      </c>
      <c r="M82" s="52" t="s">
        <v>12</v>
      </c>
      <c r="N82" s="48">
        <v>664</v>
      </c>
      <c r="O82" s="48">
        <v>370</v>
      </c>
      <c r="P82" s="48">
        <v>155</v>
      </c>
      <c r="Q82" s="48">
        <v>20</v>
      </c>
      <c r="R82" s="48">
        <v>0.42</v>
      </c>
      <c r="S82" s="48">
        <v>14</v>
      </c>
      <c r="T82" s="48">
        <v>3</v>
      </c>
      <c r="U82" s="48">
        <v>4147</v>
      </c>
      <c r="V82" s="48">
        <v>1244</v>
      </c>
      <c r="W82" s="48">
        <v>150</v>
      </c>
    </row>
    <row r="83" spans="1:23" x14ac:dyDescent="0.25">
      <c r="A83" s="45">
        <v>10</v>
      </c>
      <c r="B83" s="45">
        <v>0</v>
      </c>
      <c r="C83" s="45">
        <v>34</v>
      </c>
      <c r="D83" s="45">
        <v>82.5</v>
      </c>
      <c r="E83" s="45">
        <v>192</v>
      </c>
      <c r="F83" s="45">
        <v>22.4</v>
      </c>
      <c r="G83" s="45">
        <v>45.7</v>
      </c>
      <c r="H83" s="45">
        <v>42.7</v>
      </c>
      <c r="I83" s="45">
        <f t="shared" si="2"/>
        <v>88.4</v>
      </c>
      <c r="J83" s="45">
        <v>4655</v>
      </c>
      <c r="K83" s="45">
        <v>9008</v>
      </c>
      <c r="L83" s="45" t="s">
        <v>103</v>
      </c>
      <c r="M83" s="46" t="s">
        <v>234</v>
      </c>
      <c r="N83" s="50">
        <v>572</v>
      </c>
      <c r="O83" s="50">
        <v>345</v>
      </c>
      <c r="P83" s="50">
        <v>239</v>
      </c>
      <c r="Q83" s="50">
        <v>27</v>
      </c>
      <c r="R83" s="50">
        <v>0.69</v>
      </c>
      <c r="S83" s="50">
        <v>12</v>
      </c>
      <c r="T83" s="50">
        <v>2</v>
      </c>
      <c r="U83" s="50">
        <v>2337</v>
      </c>
      <c r="V83" s="50">
        <v>701</v>
      </c>
      <c r="W83" s="50">
        <v>87</v>
      </c>
    </row>
    <row r="84" spans="1:23" x14ac:dyDescent="0.25">
      <c r="A84" s="45">
        <v>10</v>
      </c>
      <c r="B84" s="45">
        <v>0</v>
      </c>
      <c r="C84" s="45">
        <v>34</v>
      </c>
      <c r="D84" s="45">
        <v>82.5</v>
      </c>
      <c r="E84" s="45">
        <v>192</v>
      </c>
      <c r="F84" s="45">
        <v>22.4</v>
      </c>
      <c r="G84" s="45">
        <v>45.7</v>
      </c>
      <c r="H84" s="45">
        <v>42.7</v>
      </c>
      <c r="I84" s="45">
        <f t="shared" si="2"/>
        <v>88.4</v>
      </c>
      <c r="J84" s="45">
        <v>4655</v>
      </c>
      <c r="K84" s="45">
        <v>9008</v>
      </c>
      <c r="L84" s="45" t="s">
        <v>103</v>
      </c>
      <c r="M84" s="52" t="s">
        <v>235</v>
      </c>
      <c r="N84" s="48">
        <v>170</v>
      </c>
      <c r="O84" s="48">
        <v>228</v>
      </c>
      <c r="P84" s="48">
        <v>124</v>
      </c>
      <c r="Q84" s="48">
        <v>28</v>
      </c>
      <c r="R84" s="48">
        <v>0.55000000000000004</v>
      </c>
      <c r="S84" s="48">
        <v>14</v>
      </c>
      <c r="T84" s="48">
        <v>1</v>
      </c>
      <c r="U84" s="48">
        <v>1324</v>
      </c>
      <c r="V84" s="48">
        <v>397</v>
      </c>
      <c r="W84" s="48">
        <v>49</v>
      </c>
    </row>
    <row r="85" spans="1:23" x14ac:dyDescent="0.25">
      <c r="A85" s="45">
        <v>10</v>
      </c>
      <c r="B85" s="45">
        <v>0</v>
      </c>
      <c r="C85" s="45">
        <v>34</v>
      </c>
      <c r="D85" s="45">
        <v>82.5</v>
      </c>
      <c r="E85" s="45">
        <v>192</v>
      </c>
      <c r="F85" s="45">
        <v>22.4</v>
      </c>
      <c r="G85" s="45">
        <v>45.7</v>
      </c>
      <c r="H85" s="45">
        <v>42.7</v>
      </c>
      <c r="I85" s="45">
        <f t="shared" si="2"/>
        <v>88.4</v>
      </c>
      <c r="J85" s="45">
        <v>4655</v>
      </c>
      <c r="K85" s="45">
        <v>9008</v>
      </c>
      <c r="L85" s="45" t="s">
        <v>103</v>
      </c>
      <c r="M85" s="46" t="s">
        <v>236</v>
      </c>
      <c r="N85" s="50">
        <v>95</v>
      </c>
      <c r="O85" s="50">
        <v>130</v>
      </c>
      <c r="P85" s="50">
        <v>90</v>
      </c>
      <c r="Q85" s="50">
        <v>19</v>
      </c>
      <c r="R85" s="50">
        <v>0.7</v>
      </c>
      <c r="S85" s="50">
        <v>14</v>
      </c>
      <c r="T85" s="50">
        <v>5</v>
      </c>
      <c r="U85" s="50">
        <v>1024</v>
      </c>
      <c r="V85" s="50">
        <v>307</v>
      </c>
      <c r="W85" s="50">
        <v>38</v>
      </c>
    </row>
    <row r="86" spans="1:23" x14ac:dyDescent="0.25">
      <c r="A86" s="45">
        <v>10</v>
      </c>
      <c r="B86" s="45">
        <v>0</v>
      </c>
      <c r="C86" s="45">
        <v>34</v>
      </c>
      <c r="D86" s="45">
        <v>82.5</v>
      </c>
      <c r="E86" s="45">
        <v>192</v>
      </c>
      <c r="F86" s="45">
        <v>22.4</v>
      </c>
      <c r="G86" s="45">
        <v>45.7</v>
      </c>
      <c r="H86" s="45">
        <v>42.7</v>
      </c>
      <c r="I86" s="45">
        <f t="shared" si="2"/>
        <v>88.4</v>
      </c>
      <c r="J86" s="45">
        <v>4655</v>
      </c>
      <c r="K86" s="45">
        <v>9008</v>
      </c>
      <c r="L86" s="45" t="s">
        <v>103</v>
      </c>
      <c r="M86" s="52" t="s">
        <v>13</v>
      </c>
      <c r="N86" s="48">
        <v>82</v>
      </c>
      <c r="O86" s="48">
        <v>362</v>
      </c>
      <c r="P86" s="48">
        <v>223</v>
      </c>
      <c r="Q86" s="48">
        <v>61</v>
      </c>
      <c r="R86" s="48">
        <v>0.62</v>
      </c>
      <c r="S86" s="48">
        <v>8</v>
      </c>
      <c r="T86" s="48">
        <v>3</v>
      </c>
      <c r="U86" s="48">
        <v>364</v>
      </c>
      <c r="V86" s="48">
        <v>109</v>
      </c>
      <c r="W86" s="48">
        <v>14</v>
      </c>
    </row>
    <row r="87" spans="1:23" x14ac:dyDescent="0.25">
      <c r="A87" s="45">
        <v>10</v>
      </c>
      <c r="B87" s="45">
        <v>0</v>
      </c>
      <c r="C87" s="45">
        <v>34</v>
      </c>
      <c r="D87" s="45">
        <v>82.5</v>
      </c>
      <c r="E87" s="45">
        <v>192</v>
      </c>
      <c r="F87" s="45">
        <v>22.4</v>
      </c>
      <c r="G87" s="45">
        <v>45.7</v>
      </c>
      <c r="H87" s="45">
        <v>42.7</v>
      </c>
      <c r="I87" s="45">
        <f t="shared" si="2"/>
        <v>88.4</v>
      </c>
      <c r="J87" s="45">
        <v>4655</v>
      </c>
      <c r="K87" s="45">
        <v>9008</v>
      </c>
      <c r="L87" s="45" t="s">
        <v>462</v>
      </c>
      <c r="M87" s="46" t="s">
        <v>15</v>
      </c>
      <c r="N87" s="50">
        <v>253</v>
      </c>
      <c r="O87" s="50">
        <v>312</v>
      </c>
      <c r="P87" s="50">
        <v>152</v>
      </c>
      <c r="Q87" s="50">
        <v>44</v>
      </c>
      <c r="R87" s="50">
        <v>0.49</v>
      </c>
      <c r="S87" s="50">
        <v>10</v>
      </c>
      <c r="T87" s="50">
        <v>1</v>
      </c>
      <c r="U87" s="50">
        <v>1643</v>
      </c>
      <c r="V87" s="50">
        <v>493</v>
      </c>
      <c r="W87" s="50">
        <v>61</v>
      </c>
    </row>
    <row r="88" spans="1:23" x14ac:dyDescent="0.25">
      <c r="A88" s="45">
        <v>10</v>
      </c>
      <c r="B88" s="45">
        <v>0</v>
      </c>
      <c r="C88" s="45">
        <v>34</v>
      </c>
      <c r="D88" s="45">
        <v>82.5</v>
      </c>
      <c r="E88" s="45">
        <v>192</v>
      </c>
      <c r="F88" s="45">
        <v>22.4</v>
      </c>
      <c r="G88" s="45">
        <v>45.7</v>
      </c>
      <c r="H88" s="45">
        <v>42.7</v>
      </c>
      <c r="I88" s="45">
        <f t="shared" si="2"/>
        <v>88.4</v>
      </c>
      <c r="J88" s="45">
        <v>4655</v>
      </c>
      <c r="K88" s="45">
        <v>9008</v>
      </c>
      <c r="L88" s="45" t="s">
        <v>462</v>
      </c>
      <c r="M88" s="52" t="s">
        <v>16</v>
      </c>
      <c r="N88" s="48">
        <v>183</v>
      </c>
      <c r="O88" s="48">
        <v>322</v>
      </c>
      <c r="P88" s="48">
        <v>209</v>
      </c>
      <c r="Q88" s="48">
        <v>55</v>
      </c>
      <c r="R88" s="48">
        <v>0.65</v>
      </c>
      <c r="S88" s="48">
        <v>6</v>
      </c>
      <c r="T88" s="48">
        <v>1</v>
      </c>
      <c r="U88" s="48">
        <v>869</v>
      </c>
      <c r="V88" s="48">
        <v>261</v>
      </c>
      <c r="W88" s="48">
        <v>32</v>
      </c>
    </row>
    <row r="89" spans="1:23" x14ac:dyDescent="0.25">
      <c r="A89" s="45">
        <v>10</v>
      </c>
      <c r="B89" s="45">
        <v>0</v>
      </c>
      <c r="C89" s="45">
        <v>34</v>
      </c>
      <c r="D89" s="45">
        <v>82.5</v>
      </c>
      <c r="E89" s="45">
        <v>192</v>
      </c>
      <c r="F89" s="45">
        <v>22.4</v>
      </c>
      <c r="G89" s="45">
        <v>45.7</v>
      </c>
      <c r="H89" s="45">
        <v>42.7</v>
      </c>
      <c r="I89" s="45">
        <f t="shared" si="2"/>
        <v>88.4</v>
      </c>
      <c r="J89" s="45">
        <v>4655</v>
      </c>
      <c r="K89" s="45">
        <v>9008</v>
      </c>
      <c r="L89" s="45" t="s">
        <v>462</v>
      </c>
      <c r="M89" s="46" t="s">
        <v>237</v>
      </c>
      <c r="N89" s="50">
        <v>216</v>
      </c>
      <c r="O89" s="50">
        <v>303</v>
      </c>
      <c r="P89" s="50">
        <v>207</v>
      </c>
      <c r="Q89" s="50">
        <v>53</v>
      </c>
      <c r="R89" s="50">
        <v>0.68</v>
      </c>
      <c r="S89" s="50">
        <v>9</v>
      </c>
      <c r="T89" s="50">
        <v>2</v>
      </c>
      <c r="U89" s="50">
        <v>1029</v>
      </c>
      <c r="V89" s="50">
        <v>309</v>
      </c>
      <c r="W89" s="50">
        <v>38</v>
      </c>
    </row>
    <row r="90" spans="1:23" x14ac:dyDescent="0.25">
      <c r="A90" s="45">
        <v>10</v>
      </c>
      <c r="B90" s="45">
        <v>0</v>
      </c>
      <c r="C90" s="45">
        <v>34</v>
      </c>
      <c r="D90" s="45">
        <v>82.5</v>
      </c>
      <c r="E90" s="45">
        <v>192</v>
      </c>
      <c r="F90" s="45">
        <v>22.4</v>
      </c>
      <c r="G90" s="45">
        <v>45.7</v>
      </c>
      <c r="H90" s="45">
        <v>42.7</v>
      </c>
      <c r="I90" s="45">
        <f t="shared" si="2"/>
        <v>88.4</v>
      </c>
      <c r="J90" s="45">
        <v>4655</v>
      </c>
      <c r="K90" s="45">
        <v>9008</v>
      </c>
      <c r="L90" s="45" t="s">
        <v>462</v>
      </c>
      <c r="M90" s="52" t="s">
        <v>238</v>
      </c>
      <c r="N90" s="48">
        <v>76</v>
      </c>
      <c r="O90" s="48">
        <v>303</v>
      </c>
      <c r="P90" s="48">
        <v>99</v>
      </c>
      <c r="Q90" s="48">
        <v>20</v>
      </c>
      <c r="R90" s="48">
        <v>0.33</v>
      </c>
      <c r="S90" s="48">
        <v>11</v>
      </c>
      <c r="T90" s="48">
        <v>3</v>
      </c>
      <c r="U90" s="48">
        <v>751</v>
      </c>
      <c r="V90" s="48">
        <v>225</v>
      </c>
      <c r="W90" s="48">
        <v>28</v>
      </c>
    </row>
    <row r="91" spans="1:23" x14ac:dyDescent="0.25">
      <c r="A91" s="45">
        <v>10</v>
      </c>
      <c r="B91" s="45">
        <v>0</v>
      </c>
      <c r="C91" s="45">
        <v>34</v>
      </c>
      <c r="D91" s="45">
        <v>82.5</v>
      </c>
      <c r="E91" s="45">
        <v>192</v>
      </c>
      <c r="F91" s="45">
        <v>22.4</v>
      </c>
      <c r="G91" s="45">
        <v>45.7</v>
      </c>
      <c r="H91" s="45">
        <v>42.7</v>
      </c>
      <c r="I91" s="45">
        <f t="shared" si="2"/>
        <v>88.4</v>
      </c>
      <c r="J91" s="45">
        <v>4655</v>
      </c>
      <c r="K91" s="45">
        <v>9008</v>
      </c>
      <c r="L91" s="45" t="s">
        <v>462</v>
      </c>
      <c r="M91" s="46" t="s">
        <v>239</v>
      </c>
      <c r="N91" s="50">
        <v>10</v>
      </c>
      <c r="O91" s="50">
        <v>71</v>
      </c>
      <c r="P91" s="50">
        <v>65</v>
      </c>
      <c r="Q91" s="50">
        <v>18</v>
      </c>
      <c r="R91" s="50">
        <v>0.91</v>
      </c>
      <c r="S91" s="50">
        <v>8</v>
      </c>
      <c r="T91" s="50">
        <v>1</v>
      </c>
      <c r="U91" s="50">
        <v>160</v>
      </c>
      <c r="V91" s="50">
        <v>48</v>
      </c>
      <c r="W91" s="50">
        <v>6</v>
      </c>
    </row>
    <row r="92" spans="1:23" x14ac:dyDescent="0.25">
      <c r="A92" s="45">
        <v>10</v>
      </c>
      <c r="B92" s="45">
        <v>0</v>
      </c>
      <c r="C92" s="45">
        <v>34</v>
      </c>
      <c r="D92" s="45">
        <v>82.5</v>
      </c>
      <c r="E92" s="45">
        <v>192</v>
      </c>
      <c r="F92" s="45">
        <v>22.4</v>
      </c>
      <c r="G92" s="45">
        <v>45.7</v>
      </c>
      <c r="H92" s="45">
        <v>42.7</v>
      </c>
      <c r="I92" s="45">
        <f t="shared" si="2"/>
        <v>88.4</v>
      </c>
      <c r="J92" s="45">
        <v>4655</v>
      </c>
      <c r="K92" s="45">
        <v>9008</v>
      </c>
      <c r="L92" s="45" t="s">
        <v>462</v>
      </c>
      <c r="M92" s="52" t="s">
        <v>131</v>
      </c>
      <c r="N92" s="48">
        <v>125</v>
      </c>
      <c r="O92" s="48">
        <v>530</v>
      </c>
      <c r="P92" s="48">
        <v>436</v>
      </c>
      <c r="Q92" s="48">
        <v>1</v>
      </c>
      <c r="R92" s="48">
        <v>0.85</v>
      </c>
      <c r="S92" s="48" t="s">
        <v>240</v>
      </c>
      <c r="T92" s="48"/>
      <c r="U92" s="48">
        <v>287</v>
      </c>
      <c r="V92" s="48">
        <v>86</v>
      </c>
      <c r="W92" s="48">
        <v>11</v>
      </c>
    </row>
    <row r="93" spans="1:23" x14ac:dyDescent="0.25">
      <c r="A93" s="45">
        <v>10</v>
      </c>
      <c r="B93" s="45">
        <v>0</v>
      </c>
      <c r="C93" s="45">
        <v>34</v>
      </c>
      <c r="D93" s="45">
        <v>82.5</v>
      </c>
      <c r="E93" s="45">
        <v>192</v>
      </c>
      <c r="F93" s="45">
        <v>22.4</v>
      </c>
      <c r="G93" s="45">
        <v>45.7</v>
      </c>
      <c r="H93" s="45">
        <v>42.7</v>
      </c>
      <c r="I93" s="45">
        <f t="shared" si="2"/>
        <v>88.4</v>
      </c>
      <c r="J93" s="45">
        <v>4655</v>
      </c>
      <c r="K93" s="45">
        <v>9008</v>
      </c>
      <c r="L93" s="45" t="s">
        <v>463</v>
      </c>
      <c r="M93" s="46" t="s">
        <v>7</v>
      </c>
      <c r="N93" s="50">
        <v>255</v>
      </c>
      <c r="O93" s="50">
        <v>347</v>
      </c>
      <c r="P93" s="50">
        <v>153</v>
      </c>
      <c r="Q93" s="50">
        <v>28</v>
      </c>
      <c r="R93" s="50">
        <v>0.44</v>
      </c>
      <c r="S93" s="50">
        <v>8</v>
      </c>
      <c r="T93" s="50">
        <v>3</v>
      </c>
      <c r="U93" s="50">
        <v>1650</v>
      </c>
      <c r="V93" s="50">
        <v>495</v>
      </c>
      <c r="W93" s="50">
        <v>61</v>
      </c>
    </row>
    <row r="94" spans="1:23" x14ac:dyDescent="0.25">
      <c r="A94" s="45">
        <v>10</v>
      </c>
      <c r="B94" s="45">
        <v>0</v>
      </c>
      <c r="C94" s="45">
        <v>34</v>
      </c>
      <c r="D94" s="45">
        <v>82.5</v>
      </c>
      <c r="E94" s="45">
        <v>192</v>
      </c>
      <c r="F94" s="45">
        <v>22.4</v>
      </c>
      <c r="G94" s="45">
        <v>45.7</v>
      </c>
      <c r="H94" s="45">
        <v>42.7</v>
      </c>
      <c r="I94" s="45">
        <f t="shared" si="2"/>
        <v>88.4</v>
      </c>
      <c r="J94" s="45">
        <v>4655</v>
      </c>
      <c r="K94" s="45">
        <v>9008</v>
      </c>
      <c r="L94" s="45" t="s">
        <v>463</v>
      </c>
      <c r="M94" s="52" t="s">
        <v>8</v>
      </c>
      <c r="N94" s="48">
        <v>522</v>
      </c>
      <c r="O94" s="48">
        <v>354</v>
      </c>
      <c r="P94" s="48">
        <v>196</v>
      </c>
      <c r="Q94" s="48">
        <v>39</v>
      </c>
      <c r="R94" s="48">
        <v>0.56000000000000005</v>
      </c>
      <c r="S94" s="48">
        <v>13</v>
      </c>
      <c r="T94" s="48">
        <v>3</v>
      </c>
      <c r="U94" s="48">
        <v>2587</v>
      </c>
      <c r="V94" s="48">
        <v>776</v>
      </c>
      <c r="W94" s="48">
        <v>96</v>
      </c>
    </row>
    <row r="95" spans="1:23" x14ac:dyDescent="0.25">
      <c r="A95" s="45">
        <v>10</v>
      </c>
      <c r="B95" s="45">
        <v>0</v>
      </c>
      <c r="C95" s="45">
        <v>34</v>
      </c>
      <c r="D95" s="45">
        <v>82.5</v>
      </c>
      <c r="E95" s="45">
        <v>192</v>
      </c>
      <c r="F95" s="45">
        <v>22.4</v>
      </c>
      <c r="G95" s="45">
        <v>45.7</v>
      </c>
      <c r="H95" s="45">
        <v>42.7</v>
      </c>
      <c r="I95" s="45">
        <f t="shared" si="2"/>
        <v>88.4</v>
      </c>
      <c r="J95" s="45">
        <v>4655</v>
      </c>
      <c r="K95" s="45">
        <v>9008</v>
      </c>
      <c r="L95" s="45" t="s">
        <v>463</v>
      </c>
      <c r="M95" s="46" t="s">
        <v>9</v>
      </c>
      <c r="N95" s="50">
        <v>406</v>
      </c>
      <c r="O95" s="50">
        <v>405</v>
      </c>
      <c r="P95" s="50">
        <v>158</v>
      </c>
      <c r="Q95" s="50">
        <v>21</v>
      </c>
      <c r="R95" s="50">
        <v>0.39</v>
      </c>
      <c r="S95" s="50">
        <v>15</v>
      </c>
      <c r="T95" s="50">
        <v>4</v>
      </c>
      <c r="U95" s="50">
        <v>2492</v>
      </c>
      <c r="V95" s="50">
        <v>748</v>
      </c>
      <c r="W95" s="50">
        <v>92</v>
      </c>
    </row>
    <row r="96" spans="1:23" x14ac:dyDescent="0.25">
      <c r="A96" s="45">
        <v>10</v>
      </c>
      <c r="B96" s="45">
        <v>0</v>
      </c>
      <c r="C96" s="45">
        <v>34</v>
      </c>
      <c r="D96" s="45">
        <v>82.5</v>
      </c>
      <c r="E96" s="45">
        <v>192</v>
      </c>
      <c r="F96" s="45">
        <v>22.4</v>
      </c>
      <c r="G96" s="45">
        <v>45.7</v>
      </c>
      <c r="H96" s="45">
        <v>42.7</v>
      </c>
      <c r="I96" s="45">
        <f t="shared" si="2"/>
        <v>88.4</v>
      </c>
      <c r="J96" s="45">
        <v>4655</v>
      </c>
      <c r="K96" s="45">
        <v>9008</v>
      </c>
      <c r="L96" s="45" t="s">
        <v>463</v>
      </c>
      <c r="M96" s="52" t="s">
        <v>10</v>
      </c>
      <c r="N96" s="48">
        <v>559</v>
      </c>
      <c r="O96" s="48">
        <v>424</v>
      </c>
      <c r="P96" s="48">
        <v>215</v>
      </c>
      <c r="Q96" s="48">
        <v>20</v>
      </c>
      <c r="R96" s="48">
        <v>0.51</v>
      </c>
      <c r="S96" s="48">
        <v>11</v>
      </c>
      <c r="T96" s="48">
        <v>2</v>
      </c>
      <c r="U96" s="48">
        <v>2551</v>
      </c>
      <c r="V96" s="48">
        <v>765</v>
      </c>
      <c r="W96" s="48">
        <v>95</v>
      </c>
    </row>
    <row r="97" spans="1:23" x14ac:dyDescent="0.25">
      <c r="A97" s="45">
        <v>10</v>
      </c>
      <c r="B97" s="45">
        <v>0</v>
      </c>
      <c r="C97" s="45">
        <v>34</v>
      </c>
      <c r="D97" s="45">
        <v>82.5</v>
      </c>
      <c r="E97" s="45">
        <v>192</v>
      </c>
      <c r="F97" s="45">
        <v>22.4</v>
      </c>
      <c r="G97" s="45">
        <v>45.7</v>
      </c>
      <c r="H97" s="45">
        <v>42.7</v>
      </c>
      <c r="I97" s="45">
        <f t="shared" si="2"/>
        <v>88.4</v>
      </c>
      <c r="J97" s="45">
        <v>4655</v>
      </c>
      <c r="K97" s="45">
        <v>9008</v>
      </c>
      <c r="L97" s="45" t="s">
        <v>464</v>
      </c>
      <c r="M97" s="46" t="s">
        <v>14</v>
      </c>
      <c r="N97" s="50">
        <v>136</v>
      </c>
      <c r="O97" s="50">
        <v>303</v>
      </c>
      <c r="P97" s="50">
        <v>163</v>
      </c>
      <c r="Q97" s="50">
        <v>50</v>
      </c>
      <c r="R97" s="50">
        <v>0.54</v>
      </c>
      <c r="S97" s="50">
        <v>5</v>
      </c>
      <c r="T97" s="50">
        <v>1</v>
      </c>
      <c r="U97" s="50">
        <v>831</v>
      </c>
      <c r="V97" s="50">
        <v>249</v>
      </c>
      <c r="W97" s="50">
        <v>31</v>
      </c>
    </row>
    <row r="98" spans="1:23" x14ac:dyDescent="0.25">
      <c r="A98" s="45">
        <v>10</v>
      </c>
      <c r="B98" s="45">
        <v>0</v>
      </c>
      <c r="C98" s="45">
        <v>34</v>
      </c>
      <c r="D98" s="45">
        <v>82.5</v>
      </c>
      <c r="E98" s="45">
        <v>192</v>
      </c>
      <c r="F98" s="45">
        <v>22.4</v>
      </c>
      <c r="G98" s="45">
        <v>45.7</v>
      </c>
      <c r="H98" s="45">
        <v>42.7</v>
      </c>
      <c r="I98" s="45">
        <f t="shared" si="2"/>
        <v>88.4</v>
      </c>
      <c r="J98" s="45">
        <v>4655</v>
      </c>
      <c r="K98" s="45">
        <v>9008</v>
      </c>
      <c r="L98" s="45" t="s">
        <v>464</v>
      </c>
      <c r="M98" s="52" t="s">
        <v>241</v>
      </c>
      <c r="N98" s="48">
        <v>94</v>
      </c>
      <c r="O98" s="48">
        <v>389</v>
      </c>
      <c r="P98" s="48">
        <v>126</v>
      </c>
      <c r="Q98" s="48">
        <v>61</v>
      </c>
      <c r="R98" s="48">
        <v>0.32</v>
      </c>
      <c r="S98" s="48">
        <v>7</v>
      </c>
      <c r="T98" s="48">
        <v>1</v>
      </c>
      <c r="U98" s="48">
        <v>742</v>
      </c>
      <c r="V98" s="48">
        <v>223</v>
      </c>
      <c r="W98" s="48">
        <v>28</v>
      </c>
    </row>
    <row r="99" spans="1:23" x14ac:dyDescent="0.25">
      <c r="A99" s="45">
        <v>10</v>
      </c>
      <c r="B99" s="45">
        <v>0</v>
      </c>
      <c r="C99" s="45">
        <v>34</v>
      </c>
      <c r="D99" s="45">
        <v>82.5</v>
      </c>
      <c r="E99" s="45">
        <v>192</v>
      </c>
      <c r="F99" s="45">
        <v>22.4</v>
      </c>
      <c r="G99" s="45">
        <v>45.7</v>
      </c>
      <c r="H99" s="45">
        <v>42.7</v>
      </c>
      <c r="I99" s="45">
        <f t="shared" ref="I99:I130" si="3">G99+H99</f>
        <v>88.4</v>
      </c>
      <c r="J99" s="45">
        <v>4655</v>
      </c>
      <c r="K99" s="45">
        <v>9008</v>
      </c>
      <c r="L99" s="45" t="s">
        <v>464</v>
      </c>
      <c r="M99" s="46" t="s">
        <v>242</v>
      </c>
      <c r="N99" s="50">
        <v>21</v>
      </c>
      <c r="O99" s="50">
        <v>241</v>
      </c>
      <c r="P99" s="50">
        <v>97</v>
      </c>
      <c r="Q99" s="50">
        <v>52</v>
      </c>
      <c r="R99" s="50">
        <v>0.4</v>
      </c>
      <c r="S99" s="50">
        <v>7</v>
      </c>
      <c r="T99" s="50">
        <v>2</v>
      </c>
      <c r="U99" s="50">
        <v>211</v>
      </c>
      <c r="V99" s="50">
        <v>63</v>
      </c>
      <c r="W99" s="50">
        <v>8</v>
      </c>
    </row>
    <row r="100" spans="1:23" x14ac:dyDescent="0.25">
      <c r="A100" s="45">
        <v>10</v>
      </c>
      <c r="B100" s="45">
        <v>0</v>
      </c>
      <c r="C100" s="45">
        <v>34</v>
      </c>
      <c r="D100" s="45">
        <v>82.5</v>
      </c>
      <c r="E100" s="45">
        <v>192</v>
      </c>
      <c r="F100" s="45">
        <v>22.4</v>
      </c>
      <c r="G100" s="45">
        <v>45.7</v>
      </c>
      <c r="H100" s="45">
        <v>42.7</v>
      </c>
      <c r="I100" s="45">
        <f t="shared" si="3"/>
        <v>88.4</v>
      </c>
      <c r="J100" s="45">
        <v>4655</v>
      </c>
      <c r="K100" s="45">
        <v>9008</v>
      </c>
      <c r="L100" s="45" t="s">
        <v>465</v>
      </c>
      <c r="M100" s="52" t="s">
        <v>243</v>
      </c>
      <c r="N100" s="48">
        <v>248</v>
      </c>
      <c r="O100" s="48">
        <v>257</v>
      </c>
      <c r="P100" s="48">
        <v>103</v>
      </c>
      <c r="Q100" s="48">
        <v>42</v>
      </c>
      <c r="R100" s="48">
        <v>0.4</v>
      </c>
      <c r="S100" s="48">
        <v>8</v>
      </c>
      <c r="T100" s="48">
        <v>3</v>
      </c>
      <c r="U100" s="48">
        <v>2372</v>
      </c>
      <c r="V100" s="48">
        <v>712</v>
      </c>
      <c r="W100" s="48">
        <v>88</v>
      </c>
    </row>
    <row r="101" spans="1:23" x14ac:dyDescent="0.25">
      <c r="A101" s="45">
        <v>10</v>
      </c>
      <c r="B101" s="45">
        <v>0</v>
      </c>
      <c r="C101" s="45">
        <v>34</v>
      </c>
      <c r="D101" s="45">
        <v>82.5</v>
      </c>
      <c r="E101" s="45">
        <v>192</v>
      </c>
      <c r="F101" s="45">
        <v>22.4</v>
      </c>
      <c r="G101" s="45">
        <v>45.7</v>
      </c>
      <c r="H101" s="45">
        <v>42.7</v>
      </c>
      <c r="I101" s="45">
        <f t="shared" si="3"/>
        <v>88.4</v>
      </c>
      <c r="J101" s="45">
        <v>4655</v>
      </c>
      <c r="K101" s="45">
        <v>9008</v>
      </c>
      <c r="L101" s="45" t="s">
        <v>465</v>
      </c>
      <c r="M101" s="46" t="s">
        <v>11</v>
      </c>
      <c r="N101" s="50">
        <v>138</v>
      </c>
      <c r="O101" s="50">
        <v>240</v>
      </c>
      <c r="P101" s="50">
        <v>166</v>
      </c>
      <c r="Q101" s="50">
        <v>14</v>
      </c>
      <c r="R101" s="50">
        <v>0.69</v>
      </c>
      <c r="S101" s="50">
        <v>7</v>
      </c>
      <c r="T101" s="50">
        <v>1</v>
      </c>
      <c r="U101" s="50">
        <v>821</v>
      </c>
      <c r="V101" s="50">
        <v>246</v>
      </c>
      <c r="W101" s="50">
        <v>30</v>
      </c>
    </row>
    <row r="102" spans="1:23" x14ac:dyDescent="0.25">
      <c r="A102" s="45">
        <v>10</v>
      </c>
      <c r="B102" s="45">
        <v>0</v>
      </c>
      <c r="C102" s="45">
        <v>34</v>
      </c>
      <c r="D102" s="45">
        <v>82.5</v>
      </c>
      <c r="E102" s="45">
        <v>192</v>
      </c>
      <c r="F102" s="45">
        <v>22.4</v>
      </c>
      <c r="G102" s="45">
        <v>45.7</v>
      </c>
      <c r="H102" s="45">
        <v>42.7</v>
      </c>
      <c r="I102" s="45">
        <f t="shared" si="3"/>
        <v>88.4</v>
      </c>
      <c r="J102" s="45">
        <v>4655</v>
      </c>
      <c r="K102" s="45">
        <v>9008</v>
      </c>
      <c r="L102" s="45" t="s">
        <v>465</v>
      </c>
      <c r="M102" s="52" t="s">
        <v>12</v>
      </c>
      <c r="N102" s="48">
        <v>497</v>
      </c>
      <c r="O102" s="48">
        <v>379</v>
      </c>
      <c r="P102" s="48">
        <v>89</v>
      </c>
      <c r="Q102" s="48">
        <v>20</v>
      </c>
      <c r="R102" s="48">
        <v>0.23</v>
      </c>
      <c r="S102" s="48">
        <v>10</v>
      </c>
      <c r="T102" s="48">
        <v>2</v>
      </c>
      <c r="U102" s="48">
        <v>5511</v>
      </c>
      <c r="V102" s="48">
        <v>1653</v>
      </c>
      <c r="W102" s="48">
        <v>204</v>
      </c>
    </row>
  </sheetData>
  <sortState ref="A3:W203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1EAA-C7F1-471C-B6DC-D536B6191FA4}">
  <dimension ref="A1:W102"/>
  <sheetViews>
    <sheetView workbookViewId="0">
      <selection activeCell="E12" sqref="E12"/>
    </sheetView>
  </sheetViews>
  <sheetFormatPr baseColWidth="10" defaultRowHeight="15" x14ac:dyDescent="0.25"/>
  <sheetData>
    <row r="1" spans="1:23" ht="15.75" thickBot="1" x14ac:dyDescent="0.3">
      <c r="A1" s="45"/>
      <c r="B1" s="45" t="s">
        <v>477</v>
      </c>
      <c r="C1" s="45"/>
      <c r="D1" s="45"/>
      <c r="E1" s="45"/>
      <c r="F1" s="45"/>
      <c r="G1" s="45"/>
      <c r="H1" s="45"/>
      <c r="I1" s="45" t="s">
        <v>457</v>
      </c>
      <c r="J1" s="45" t="s">
        <v>458</v>
      </c>
      <c r="K1" s="45" t="s">
        <v>459</v>
      </c>
      <c r="L1" s="45"/>
    </row>
    <row r="2" spans="1:23" ht="15.75" thickBot="1" x14ac:dyDescent="0.3">
      <c r="A2" s="54" t="s">
        <v>249</v>
      </c>
      <c r="B2" s="54" t="s">
        <v>451</v>
      </c>
      <c r="C2" s="54" t="s">
        <v>3</v>
      </c>
      <c r="D2" s="54" t="s">
        <v>452</v>
      </c>
      <c r="E2" s="54" t="s">
        <v>188</v>
      </c>
      <c r="F2" s="54" t="s">
        <v>454</v>
      </c>
      <c r="G2" s="54" t="s">
        <v>455</v>
      </c>
      <c r="H2" s="54" t="s">
        <v>456</v>
      </c>
      <c r="I2" s="54" t="s">
        <v>476</v>
      </c>
      <c r="J2" s="54" t="s">
        <v>461</v>
      </c>
      <c r="K2" s="54" t="s">
        <v>460</v>
      </c>
      <c r="L2" s="55" t="s">
        <v>475</v>
      </c>
      <c r="M2" s="30" t="s">
        <v>107</v>
      </c>
      <c r="N2" s="30" t="s">
        <v>226</v>
      </c>
      <c r="O2" s="30" t="s">
        <v>227</v>
      </c>
      <c r="P2" s="30" t="s">
        <v>228</v>
      </c>
      <c r="Q2" s="30" t="s">
        <v>449</v>
      </c>
      <c r="R2" s="31" t="s">
        <v>229</v>
      </c>
      <c r="S2" s="30" t="s">
        <v>230</v>
      </c>
      <c r="T2" s="30" t="s">
        <v>450</v>
      </c>
      <c r="U2" s="30" t="s">
        <v>231</v>
      </c>
      <c r="V2" s="30" t="s">
        <v>232</v>
      </c>
      <c r="W2" s="30" t="s">
        <v>233</v>
      </c>
    </row>
    <row r="3" spans="1:23" x14ac:dyDescent="0.25">
      <c r="A3" s="45">
        <v>4</v>
      </c>
      <c r="B3" s="45">
        <v>1</v>
      </c>
      <c r="C3" s="45">
        <v>26</v>
      </c>
      <c r="D3" s="45">
        <v>71.2</v>
      </c>
      <c r="E3" s="45">
        <v>162</v>
      </c>
      <c r="F3" s="45">
        <v>27.1</v>
      </c>
      <c r="G3" s="45">
        <v>40.700000000000003</v>
      </c>
      <c r="H3" s="45">
        <v>37.700000000000003</v>
      </c>
      <c r="I3" s="45">
        <f t="shared" ref="I3:I34" si="0">G3+H3</f>
        <v>78.400000000000006</v>
      </c>
      <c r="J3" s="45">
        <v>4209</v>
      </c>
      <c r="K3" s="45">
        <v>12173</v>
      </c>
      <c r="L3" s="45" t="s">
        <v>103</v>
      </c>
      <c r="M3" s="46" t="s">
        <v>234</v>
      </c>
      <c r="N3" s="50">
        <v>549</v>
      </c>
      <c r="O3" s="50">
        <v>274</v>
      </c>
      <c r="P3" s="50">
        <v>146</v>
      </c>
      <c r="Q3" s="50">
        <v>17</v>
      </c>
      <c r="R3" s="50">
        <v>0.53</v>
      </c>
      <c r="S3" s="50">
        <v>12</v>
      </c>
      <c r="T3" s="50">
        <v>3</v>
      </c>
      <c r="U3" s="50">
        <v>3681</v>
      </c>
      <c r="V3" s="50">
        <v>1104</v>
      </c>
      <c r="W3" s="50">
        <v>158</v>
      </c>
    </row>
    <row r="4" spans="1:23" x14ac:dyDescent="0.25">
      <c r="A4" s="45">
        <v>4</v>
      </c>
      <c r="B4" s="45">
        <v>1</v>
      </c>
      <c r="C4" s="45">
        <v>26</v>
      </c>
      <c r="D4" s="45">
        <v>71.2</v>
      </c>
      <c r="E4" s="45">
        <v>162</v>
      </c>
      <c r="F4" s="45">
        <v>27.1</v>
      </c>
      <c r="G4" s="45">
        <v>40.700000000000003</v>
      </c>
      <c r="H4" s="45">
        <v>37.700000000000003</v>
      </c>
      <c r="I4" s="45">
        <f t="shared" si="0"/>
        <v>78.400000000000006</v>
      </c>
      <c r="J4" s="45">
        <v>4209</v>
      </c>
      <c r="K4" s="45">
        <v>12173</v>
      </c>
      <c r="L4" s="45" t="s">
        <v>103</v>
      </c>
      <c r="M4" s="52" t="s">
        <v>235</v>
      </c>
      <c r="N4" s="48">
        <v>98</v>
      </c>
      <c r="O4" s="48">
        <v>202</v>
      </c>
      <c r="P4" s="48">
        <v>51</v>
      </c>
      <c r="Q4" s="48">
        <v>14</v>
      </c>
      <c r="R4" s="48">
        <v>0.25</v>
      </c>
      <c r="S4" s="48">
        <v>11</v>
      </c>
      <c r="T4" s="48">
        <v>4</v>
      </c>
      <c r="U4" s="48">
        <v>1891</v>
      </c>
      <c r="V4" s="48">
        <v>567</v>
      </c>
      <c r="W4" s="48">
        <v>81</v>
      </c>
    </row>
    <row r="5" spans="1:23" x14ac:dyDescent="0.25">
      <c r="A5" s="45">
        <v>4</v>
      </c>
      <c r="B5" s="45">
        <v>1</v>
      </c>
      <c r="C5" s="45">
        <v>26</v>
      </c>
      <c r="D5" s="45">
        <v>71.2</v>
      </c>
      <c r="E5" s="45">
        <v>162</v>
      </c>
      <c r="F5" s="45">
        <v>27.1</v>
      </c>
      <c r="G5" s="45">
        <v>40.700000000000003</v>
      </c>
      <c r="H5" s="45">
        <v>37.700000000000003</v>
      </c>
      <c r="I5" s="45">
        <f t="shared" si="0"/>
        <v>78.400000000000006</v>
      </c>
      <c r="J5" s="45">
        <v>4209</v>
      </c>
      <c r="K5" s="45">
        <v>12173</v>
      </c>
      <c r="L5" s="45" t="s">
        <v>103</v>
      </c>
      <c r="M5" s="46" t="s">
        <v>236</v>
      </c>
      <c r="N5" s="50">
        <v>64</v>
      </c>
      <c r="O5" s="50">
        <v>123</v>
      </c>
      <c r="P5" s="50">
        <v>34</v>
      </c>
      <c r="Q5" s="50">
        <v>14</v>
      </c>
      <c r="R5" s="50">
        <v>0.28000000000000003</v>
      </c>
      <c r="S5" s="50">
        <v>14</v>
      </c>
      <c r="T5" s="50">
        <v>3</v>
      </c>
      <c r="U5" s="50">
        <v>1847</v>
      </c>
      <c r="V5" s="50">
        <v>554</v>
      </c>
      <c r="W5" s="50">
        <v>79</v>
      </c>
    </row>
    <row r="6" spans="1:23" x14ac:dyDescent="0.25">
      <c r="A6" s="45">
        <v>4</v>
      </c>
      <c r="B6" s="45">
        <v>1</v>
      </c>
      <c r="C6" s="45">
        <v>26</v>
      </c>
      <c r="D6" s="45">
        <v>71.2</v>
      </c>
      <c r="E6" s="45">
        <v>162</v>
      </c>
      <c r="F6" s="45">
        <v>27.1</v>
      </c>
      <c r="G6" s="45">
        <v>40.700000000000003</v>
      </c>
      <c r="H6" s="45">
        <v>37.700000000000003</v>
      </c>
      <c r="I6" s="45">
        <f t="shared" si="0"/>
        <v>78.400000000000006</v>
      </c>
      <c r="J6" s="45">
        <v>4209</v>
      </c>
      <c r="K6" s="45">
        <v>12173</v>
      </c>
      <c r="L6" s="45" t="s">
        <v>103</v>
      </c>
      <c r="M6" s="52" t="s">
        <v>13</v>
      </c>
      <c r="N6" s="48">
        <v>76</v>
      </c>
      <c r="O6" s="48">
        <v>348</v>
      </c>
      <c r="P6" s="48">
        <v>175</v>
      </c>
      <c r="Q6" s="48">
        <v>49</v>
      </c>
      <c r="R6" s="48">
        <v>0.5</v>
      </c>
      <c r="S6" s="48">
        <v>6</v>
      </c>
      <c r="T6" s="48">
        <v>1</v>
      </c>
      <c r="U6" s="48">
        <v>431</v>
      </c>
      <c r="V6" s="48">
        <v>129</v>
      </c>
      <c r="W6" s="48">
        <v>19</v>
      </c>
    </row>
    <row r="7" spans="1:23" x14ac:dyDescent="0.25">
      <c r="A7" s="45">
        <v>4</v>
      </c>
      <c r="B7" s="45">
        <v>1</v>
      </c>
      <c r="C7" s="45">
        <v>26</v>
      </c>
      <c r="D7" s="45">
        <v>71.2</v>
      </c>
      <c r="E7" s="45">
        <v>162</v>
      </c>
      <c r="F7" s="45">
        <v>27.1</v>
      </c>
      <c r="G7" s="45">
        <v>40.700000000000003</v>
      </c>
      <c r="H7" s="45">
        <v>37.700000000000003</v>
      </c>
      <c r="I7" s="45">
        <f t="shared" si="0"/>
        <v>78.400000000000006</v>
      </c>
      <c r="J7" s="45">
        <v>4209</v>
      </c>
      <c r="K7" s="45">
        <v>12173</v>
      </c>
      <c r="L7" s="45" t="s">
        <v>462</v>
      </c>
      <c r="M7" s="46" t="s">
        <v>15</v>
      </c>
      <c r="N7" s="50">
        <v>262</v>
      </c>
      <c r="O7" s="50">
        <v>276</v>
      </c>
      <c r="P7" s="50">
        <v>127</v>
      </c>
      <c r="Q7" s="50">
        <v>14</v>
      </c>
      <c r="R7" s="50">
        <v>0.46</v>
      </c>
      <c r="S7" s="50">
        <v>9</v>
      </c>
      <c r="T7" s="50">
        <v>2</v>
      </c>
      <c r="U7" s="50">
        <v>2037</v>
      </c>
      <c r="V7" s="50">
        <v>611</v>
      </c>
      <c r="W7" s="50">
        <v>87</v>
      </c>
    </row>
    <row r="8" spans="1:23" x14ac:dyDescent="0.25">
      <c r="A8" s="45">
        <v>4</v>
      </c>
      <c r="B8" s="45">
        <v>1</v>
      </c>
      <c r="C8" s="45">
        <v>26</v>
      </c>
      <c r="D8" s="45">
        <v>71.2</v>
      </c>
      <c r="E8" s="45">
        <v>162</v>
      </c>
      <c r="F8" s="45">
        <v>27.1</v>
      </c>
      <c r="G8" s="45">
        <v>40.700000000000003</v>
      </c>
      <c r="H8" s="45">
        <v>37.700000000000003</v>
      </c>
      <c r="I8" s="45">
        <f t="shared" si="0"/>
        <v>78.400000000000006</v>
      </c>
      <c r="J8" s="45">
        <v>4209</v>
      </c>
      <c r="K8" s="45">
        <v>12173</v>
      </c>
      <c r="L8" s="45" t="s">
        <v>462</v>
      </c>
      <c r="M8" s="52" t="s">
        <v>16</v>
      </c>
      <c r="N8" s="48">
        <v>154</v>
      </c>
      <c r="O8" s="48">
        <v>355</v>
      </c>
      <c r="P8" s="48">
        <v>228</v>
      </c>
      <c r="Q8" s="48">
        <v>1</v>
      </c>
      <c r="R8" s="48">
        <v>0.64</v>
      </c>
      <c r="S8" s="48">
        <v>5</v>
      </c>
      <c r="T8" s="48">
        <v>1</v>
      </c>
      <c r="U8" s="48">
        <v>673</v>
      </c>
      <c r="V8" s="48">
        <v>202</v>
      </c>
      <c r="W8" s="48">
        <v>29</v>
      </c>
    </row>
    <row r="9" spans="1:23" x14ac:dyDescent="0.25">
      <c r="A9" s="45">
        <v>4</v>
      </c>
      <c r="B9" s="45">
        <v>1</v>
      </c>
      <c r="C9" s="45">
        <v>26</v>
      </c>
      <c r="D9" s="45">
        <v>71.2</v>
      </c>
      <c r="E9" s="45">
        <v>162</v>
      </c>
      <c r="F9" s="45">
        <v>27.1</v>
      </c>
      <c r="G9" s="45">
        <v>40.700000000000003</v>
      </c>
      <c r="H9" s="45">
        <v>37.700000000000003</v>
      </c>
      <c r="I9" s="45">
        <f t="shared" si="0"/>
        <v>78.400000000000006</v>
      </c>
      <c r="J9" s="45">
        <v>4209</v>
      </c>
      <c r="K9" s="45">
        <v>12173</v>
      </c>
      <c r="L9" s="45" t="s">
        <v>462</v>
      </c>
      <c r="M9" s="46" t="s">
        <v>237</v>
      </c>
      <c r="N9" s="50">
        <v>161</v>
      </c>
      <c r="O9" s="50">
        <v>265</v>
      </c>
      <c r="P9" s="50">
        <v>241</v>
      </c>
      <c r="Q9" s="50">
        <v>25</v>
      </c>
      <c r="R9" s="50">
        <v>0.91</v>
      </c>
      <c r="S9" s="50">
        <v>10</v>
      </c>
      <c r="T9" s="50">
        <v>2</v>
      </c>
      <c r="U9" s="50">
        <v>656</v>
      </c>
      <c r="V9" s="50">
        <v>197</v>
      </c>
      <c r="W9" s="50">
        <v>28</v>
      </c>
    </row>
    <row r="10" spans="1:23" x14ac:dyDescent="0.25">
      <c r="A10" s="45">
        <v>4</v>
      </c>
      <c r="B10" s="45">
        <v>1</v>
      </c>
      <c r="C10" s="45">
        <v>26</v>
      </c>
      <c r="D10" s="45">
        <v>71.2</v>
      </c>
      <c r="E10" s="45">
        <v>162</v>
      </c>
      <c r="F10" s="45">
        <v>27.1</v>
      </c>
      <c r="G10" s="45">
        <v>40.700000000000003</v>
      </c>
      <c r="H10" s="45">
        <v>37.700000000000003</v>
      </c>
      <c r="I10" s="45">
        <f t="shared" si="0"/>
        <v>78.400000000000006</v>
      </c>
      <c r="J10" s="45">
        <v>4209</v>
      </c>
      <c r="K10" s="45">
        <v>12173</v>
      </c>
      <c r="L10" s="45" t="s">
        <v>462</v>
      </c>
      <c r="M10" s="52" t="s">
        <v>238</v>
      </c>
      <c r="N10" s="48">
        <v>91</v>
      </c>
      <c r="O10" s="48">
        <v>271</v>
      </c>
      <c r="P10" s="48">
        <v>137</v>
      </c>
      <c r="Q10" s="48">
        <v>16</v>
      </c>
      <c r="R10" s="48">
        <v>0.51</v>
      </c>
      <c r="S10" s="48">
        <v>9</v>
      </c>
      <c r="T10" s="48">
        <v>1</v>
      </c>
      <c r="U10" s="48">
        <v>656</v>
      </c>
      <c r="V10" s="48">
        <v>197</v>
      </c>
      <c r="W10" s="48">
        <v>28</v>
      </c>
    </row>
    <row r="11" spans="1:23" x14ac:dyDescent="0.25">
      <c r="A11" s="45">
        <v>4</v>
      </c>
      <c r="B11" s="45">
        <v>1</v>
      </c>
      <c r="C11" s="45">
        <v>26</v>
      </c>
      <c r="D11" s="45">
        <v>71.2</v>
      </c>
      <c r="E11" s="45">
        <v>162</v>
      </c>
      <c r="F11" s="45">
        <v>27.1</v>
      </c>
      <c r="G11" s="45">
        <v>40.700000000000003</v>
      </c>
      <c r="H11" s="45">
        <v>37.700000000000003</v>
      </c>
      <c r="I11" s="45">
        <f t="shared" si="0"/>
        <v>78.400000000000006</v>
      </c>
      <c r="J11" s="45">
        <v>4209</v>
      </c>
      <c r="K11" s="45">
        <v>12173</v>
      </c>
      <c r="L11" s="45" t="s">
        <v>462</v>
      </c>
      <c r="M11" s="46" t="s">
        <v>239</v>
      </c>
      <c r="N11" s="50">
        <v>12</v>
      </c>
      <c r="O11" s="50">
        <v>62</v>
      </c>
      <c r="P11" s="50">
        <v>55</v>
      </c>
      <c r="Q11" s="50">
        <v>8</v>
      </c>
      <c r="R11" s="50">
        <v>0.89</v>
      </c>
      <c r="S11" s="50">
        <v>11</v>
      </c>
      <c r="T11" s="50">
        <v>3</v>
      </c>
      <c r="U11" s="50">
        <v>209</v>
      </c>
      <c r="V11" s="50">
        <v>63</v>
      </c>
      <c r="W11" s="50">
        <v>9</v>
      </c>
    </row>
    <row r="12" spans="1:23" x14ac:dyDescent="0.25">
      <c r="A12" s="45">
        <v>4</v>
      </c>
      <c r="B12" s="45">
        <v>1</v>
      </c>
      <c r="C12" s="45">
        <v>26</v>
      </c>
      <c r="D12" s="45">
        <v>71.2</v>
      </c>
      <c r="E12" s="45">
        <v>162</v>
      </c>
      <c r="F12" s="45">
        <v>27.1</v>
      </c>
      <c r="G12" s="45">
        <v>40.700000000000003</v>
      </c>
      <c r="H12" s="45">
        <v>37.700000000000003</v>
      </c>
      <c r="I12" s="45">
        <f t="shared" si="0"/>
        <v>78.400000000000006</v>
      </c>
      <c r="J12" s="45">
        <v>4209</v>
      </c>
      <c r="K12" s="45">
        <v>12173</v>
      </c>
      <c r="L12" s="45" t="s">
        <v>462</v>
      </c>
      <c r="M12" s="52" t="s">
        <v>131</v>
      </c>
      <c r="N12" s="48">
        <v>169</v>
      </c>
      <c r="O12" s="48">
        <v>458</v>
      </c>
      <c r="P12" s="48">
        <v>389</v>
      </c>
      <c r="Q12" s="48" t="s">
        <v>448</v>
      </c>
      <c r="R12" s="48">
        <v>0.85</v>
      </c>
      <c r="S12" s="48" t="s">
        <v>240</v>
      </c>
      <c r="T12" s="48"/>
      <c r="U12" s="48">
        <v>433</v>
      </c>
      <c r="V12" s="48">
        <v>130</v>
      </c>
      <c r="W12" s="48">
        <v>19</v>
      </c>
    </row>
    <row r="13" spans="1:23" x14ac:dyDescent="0.25">
      <c r="A13" s="45">
        <v>4</v>
      </c>
      <c r="B13" s="45">
        <v>1</v>
      </c>
      <c r="C13" s="45">
        <v>26</v>
      </c>
      <c r="D13" s="45">
        <v>71.2</v>
      </c>
      <c r="E13" s="45">
        <v>162</v>
      </c>
      <c r="F13" s="45">
        <v>27.1</v>
      </c>
      <c r="G13" s="45">
        <v>40.700000000000003</v>
      </c>
      <c r="H13" s="45">
        <v>37.700000000000003</v>
      </c>
      <c r="I13" s="45">
        <f t="shared" si="0"/>
        <v>78.400000000000006</v>
      </c>
      <c r="J13" s="45">
        <v>4209</v>
      </c>
      <c r="K13" s="45">
        <v>12173</v>
      </c>
      <c r="L13" s="45" t="s">
        <v>463</v>
      </c>
      <c r="M13" s="46" t="s">
        <v>7</v>
      </c>
      <c r="N13" s="50">
        <v>215</v>
      </c>
      <c r="O13" s="50">
        <v>289</v>
      </c>
      <c r="P13" s="50">
        <v>150</v>
      </c>
      <c r="Q13" s="50">
        <v>27</v>
      </c>
      <c r="R13" s="50">
        <v>0.52</v>
      </c>
      <c r="S13" s="50">
        <v>7</v>
      </c>
      <c r="T13" s="50">
        <v>0</v>
      </c>
      <c r="U13" s="50">
        <v>1419</v>
      </c>
      <c r="V13" s="50">
        <v>426</v>
      </c>
      <c r="W13" s="50">
        <v>61</v>
      </c>
    </row>
    <row r="14" spans="1:23" x14ac:dyDescent="0.25">
      <c r="A14" s="45">
        <v>4</v>
      </c>
      <c r="B14" s="45">
        <v>1</v>
      </c>
      <c r="C14" s="45">
        <v>26</v>
      </c>
      <c r="D14" s="45">
        <v>71.2</v>
      </c>
      <c r="E14" s="45">
        <v>162</v>
      </c>
      <c r="F14" s="45">
        <v>27.1</v>
      </c>
      <c r="G14" s="45">
        <v>40.700000000000003</v>
      </c>
      <c r="H14" s="45">
        <v>37.700000000000003</v>
      </c>
      <c r="I14" s="45">
        <f t="shared" si="0"/>
        <v>78.400000000000006</v>
      </c>
      <c r="J14" s="45">
        <v>4209</v>
      </c>
      <c r="K14" s="45">
        <v>12173</v>
      </c>
      <c r="L14" s="45" t="s">
        <v>463</v>
      </c>
      <c r="M14" s="52" t="s">
        <v>8</v>
      </c>
      <c r="N14" s="48">
        <v>638</v>
      </c>
      <c r="O14" s="48">
        <v>366</v>
      </c>
      <c r="P14" s="48">
        <v>230</v>
      </c>
      <c r="Q14" s="48">
        <v>26</v>
      </c>
      <c r="R14" s="48">
        <v>0.63</v>
      </c>
      <c r="S14" s="48">
        <v>15</v>
      </c>
      <c r="T14" s="48">
        <v>2</v>
      </c>
      <c r="U14" s="48">
        <v>2679</v>
      </c>
      <c r="V14" s="48">
        <v>804</v>
      </c>
      <c r="W14" s="48">
        <v>115</v>
      </c>
    </row>
    <row r="15" spans="1:23" x14ac:dyDescent="0.25">
      <c r="A15" s="45">
        <v>4</v>
      </c>
      <c r="B15" s="45">
        <v>1</v>
      </c>
      <c r="C15" s="45">
        <v>26</v>
      </c>
      <c r="D15" s="45">
        <v>71.2</v>
      </c>
      <c r="E15" s="45">
        <v>162</v>
      </c>
      <c r="F15" s="45">
        <v>27.1</v>
      </c>
      <c r="G15" s="45">
        <v>40.700000000000003</v>
      </c>
      <c r="H15" s="45">
        <v>37.700000000000003</v>
      </c>
      <c r="I15" s="45">
        <f t="shared" si="0"/>
        <v>78.400000000000006</v>
      </c>
      <c r="J15" s="45">
        <v>4209</v>
      </c>
      <c r="K15" s="45">
        <v>12173</v>
      </c>
      <c r="L15" s="45" t="s">
        <v>463</v>
      </c>
      <c r="M15" s="46" t="s">
        <v>9</v>
      </c>
      <c r="N15" s="50">
        <v>404</v>
      </c>
      <c r="O15" s="50">
        <v>325</v>
      </c>
      <c r="P15" s="50">
        <v>210</v>
      </c>
      <c r="Q15" s="50">
        <v>34</v>
      </c>
      <c r="R15" s="50">
        <v>0.65</v>
      </c>
      <c r="S15" s="50">
        <v>11</v>
      </c>
      <c r="T15" s="50">
        <v>2</v>
      </c>
      <c r="U15" s="50">
        <v>1882</v>
      </c>
      <c r="V15" s="50">
        <v>565</v>
      </c>
      <c r="W15" s="50">
        <v>81</v>
      </c>
    </row>
    <row r="16" spans="1:23" x14ac:dyDescent="0.25">
      <c r="A16" s="45">
        <v>4</v>
      </c>
      <c r="B16" s="45">
        <v>1</v>
      </c>
      <c r="C16" s="45">
        <v>26</v>
      </c>
      <c r="D16" s="45">
        <v>71.2</v>
      </c>
      <c r="E16" s="45">
        <v>162</v>
      </c>
      <c r="F16" s="45">
        <v>27.1</v>
      </c>
      <c r="G16" s="45">
        <v>40.700000000000003</v>
      </c>
      <c r="H16" s="45">
        <v>37.700000000000003</v>
      </c>
      <c r="I16" s="45">
        <f t="shared" si="0"/>
        <v>78.400000000000006</v>
      </c>
      <c r="J16" s="45">
        <v>4209</v>
      </c>
      <c r="K16" s="45">
        <v>12173</v>
      </c>
      <c r="L16" s="45" t="s">
        <v>463</v>
      </c>
      <c r="M16" s="52" t="s">
        <v>10</v>
      </c>
      <c r="N16" s="48">
        <v>470</v>
      </c>
      <c r="O16" s="48">
        <v>343</v>
      </c>
      <c r="P16" s="48">
        <v>215</v>
      </c>
      <c r="Q16" s="48">
        <v>33</v>
      </c>
      <c r="R16" s="48">
        <v>0.63</v>
      </c>
      <c r="S16" s="48">
        <v>11</v>
      </c>
      <c r="T16" s="48">
        <v>2</v>
      </c>
      <c r="U16" s="48">
        <v>2147</v>
      </c>
      <c r="V16" s="48">
        <v>644</v>
      </c>
      <c r="W16" s="48">
        <v>92</v>
      </c>
    </row>
    <row r="17" spans="1:23" x14ac:dyDescent="0.25">
      <c r="A17" s="45">
        <v>4</v>
      </c>
      <c r="B17" s="45">
        <v>1</v>
      </c>
      <c r="C17" s="45">
        <v>26</v>
      </c>
      <c r="D17" s="45">
        <v>71.2</v>
      </c>
      <c r="E17" s="45">
        <v>162</v>
      </c>
      <c r="F17" s="45">
        <v>27.1</v>
      </c>
      <c r="G17" s="45">
        <v>40.700000000000003</v>
      </c>
      <c r="H17" s="45">
        <v>37.700000000000003</v>
      </c>
      <c r="I17" s="45">
        <f t="shared" si="0"/>
        <v>78.400000000000006</v>
      </c>
      <c r="J17" s="45">
        <v>4209</v>
      </c>
      <c r="K17" s="45">
        <v>12173</v>
      </c>
      <c r="L17" s="45" t="s">
        <v>464</v>
      </c>
      <c r="M17" s="46" t="s">
        <v>14</v>
      </c>
      <c r="N17" s="50">
        <v>95</v>
      </c>
      <c r="O17" s="50">
        <v>259</v>
      </c>
      <c r="P17" s="50">
        <v>109</v>
      </c>
      <c r="Q17" s="50">
        <v>16</v>
      </c>
      <c r="R17" s="50">
        <v>0.42</v>
      </c>
      <c r="S17" s="50">
        <v>9</v>
      </c>
      <c r="T17" s="50">
        <v>2</v>
      </c>
      <c r="U17" s="50">
        <v>862</v>
      </c>
      <c r="V17" s="50">
        <v>259</v>
      </c>
      <c r="W17" s="50">
        <v>37</v>
      </c>
    </row>
    <row r="18" spans="1:23" x14ac:dyDescent="0.25">
      <c r="A18" s="45">
        <v>4</v>
      </c>
      <c r="B18" s="45">
        <v>1</v>
      </c>
      <c r="C18" s="45">
        <v>26</v>
      </c>
      <c r="D18" s="45">
        <v>71.2</v>
      </c>
      <c r="E18" s="45">
        <v>162</v>
      </c>
      <c r="F18" s="45">
        <v>27.1</v>
      </c>
      <c r="G18" s="45">
        <v>40.700000000000003</v>
      </c>
      <c r="H18" s="45">
        <v>37.700000000000003</v>
      </c>
      <c r="I18" s="45">
        <f t="shared" si="0"/>
        <v>78.400000000000006</v>
      </c>
      <c r="J18" s="45">
        <v>4209</v>
      </c>
      <c r="K18" s="45">
        <v>12173</v>
      </c>
      <c r="L18" s="45" t="s">
        <v>464</v>
      </c>
      <c r="M18" s="52" t="s">
        <v>241</v>
      </c>
      <c r="N18" s="48">
        <v>56</v>
      </c>
      <c r="O18" s="48">
        <v>337</v>
      </c>
      <c r="P18" s="48">
        <v>130</v>
      </c>
      <c r="Q18" s="48">
        <v>47</v>
      </c>
      <c r="R18" s="48">
        <v>0.39</v>
      </c>
      <c r="S18" s="48">
        <v>7</v>
      </c>
      <c r="T18" s="48">
        <v>1</v>
      </c>
      <c r="U18" s="48">
        <v>425</v>
      </c>
      <c r="V18" s="48">
        <v>127</v>
      </c>
      <c r="W18" s="48">
        <v>18</v>
      </c>
    </row>
    <row r="19" spans="1:23" x14ac:dyDescent="0.25">
      <c r="A19" s="45">
        <v>4</v>
      </c>
      <c r="B19" s="45">
        <v>1</v>
      </c>
      <c r="C19" s="45">
        <v>26</v>
      </c>
      <c r="D19" s="45">
        <v>71.2</v>
      </c>
      <c r="E19" s="45">
        <v>162</v>
      </c>
      <c r="F19" s="45">
        <v>27.1</v>
      </c>
      <c r="G19" s="45">
        <v>40.700000000000003</v>
      </c>
      <c r="H19" s="45">
        <v>37.700000000000003</v>
      </c>
      <c r="I19" s="45">
        <f t="shared" si="0"/>
        <v>78.400000000000006</v>
      </c>
      <c r="J19" s="45">
        <v>4209</v>
      </c>
      <c r="K19" s="45">
        <v>12173</v>
      </c>
      <c r="L19" s="45" t="s">
        <v>464</v>
      </c>
      <c r="M19" s="46" t="s">
        <v>242</v>
      </c>
      <c r="N19" s="50">
        <v>20</v>
      </c>
      <c r="O19" s="50">
        <v>249</v>
      </c>
      <c r="P19" s="50">
        <v>128</v>
      </c>
      <c r="Q19" s="50">
        <v>10</v>
      </c>
      <c r="R19" s="50">
        <v>0.51</v>
      </c>
      <c r="S19" s="50">
        <v>5</v>
      </c>
      <c r="T19" s="50">
        <v>1</v>
      </c>
      <c r="U19" s="50">
        <v>158</v>
      </c>
      <c r="V19" s="50">
        <v>47</v>
      </c>
      <c r="W19" s="50">
        <v>7</v>
      </c>
    </row>
    <row r="20" spans="1:23" x14ac:dyDescent="0.25">
      <c r="A20" s="45">
        <v>4</v>
      </c>
      <c r="B20" s="45">
        <v>1</v>
      </c>
      <c r="C20" s="45">
        <v>26</v>
      </c>
      <c r="D20" s="45">
        <v>71.2</v>
      </c>
      <c r="E20" s="45">
        <v>162</v>
      </c>
      <c r="F20" s="45">
        <v>27.1</v>
      </c>
      <c r="G20" s="45">
        <v>40.700000000000003</v>
      </c>
      <c r="H20" s="45">
        <v>37.700000000000003</v>
      </c>
      <c r="I20" s="45">
        <f t="shared" si="0"/>
        <v>78.400000000000006</v>
      </c>
      <c r="J20" s="45">
        <v>4209</v>
      </c>
      <c r="K20" s="45">
        <v>12173</v>
      </c>
      <c r="L20" s="45" t="s">
        <v>465</v>
      </c>
      <c r="M20" s="52" t="s">
        <v>243</v>
      </c>
      <c r="N20" s="48">
        <v>191</v>
      </c>
      <c r="O20" s="48">
        <v>237</v>
      </c>
      <c r="P20" s="48">
        <v>82</v>
      </c>
      <c r="Q20" s="48">
        <v>34</v>
      </c>
      <c r="R20" s="48">
        <v>0.35</v>
      </c>
      <c r="S20" s="48">
        <v>11</v>
      </c>
      <c r="T20" s="48">
        <v>1</v>
      </c>
      <c r="U20" s="48">
        <v>2293</v>
      </c>
      <c r="V20" s="48">
        <v>688</v>
      </c>
      <c r="W20" s="48">
        <v>98</v>
      </c>
    </row>
    <row r="21" spans="1:23" x14ac:dyDescent="0.25">
      <c r="A21" s="45">
        <v>4</v>
      </c>
      <c r="B21" s="45">
        <v>1</v>
      </c>
      <c r="C21" s="45">
        <v>26</v>
      </c>
      <c r="D21" s="45">
        <v>71.2</v>
      </c>
      <c r="E21" s="45">
        <v>162</v>
      </c>
      <c r="F21" s="45">
        <v>27.1</v>
      </c>
      <c r="G21" s="45">
        <v>40.700000000000003</v>
      </c>
      <c r="H21" s="45">
        <v>37.700000000000003</v>
      </c>
      <c r="I21" s="45">
        <f t="shared" si="0"/>
        <v>78.400000000000006</v>
      </c>
      <c r="J21" s="45">
        <v>4209</v>
      </c>
      <c r="K21" s="45">
        <v>12173</v>
      </c>
      <c r="L21" s="45" t="s">
        <v>465</v>
      </c>
      <c r="M21" s="46" t="s">
        <v>11</v>
      </c>
      <c r="N21" s="50">
        <v>128</v>
      </c>
      <c r="O21" s="50">
        <v>203</v>
      </c>
      <c r="P21" s="50">
        <v>74</v>
      </c>
      <c r="Q21" s="50">
        <v>49</v>
      </c>
      <c r="R21" s="50">
        <v>0.36</v>
      </c>
      <c r="S21" s="50">
        <v>7</v>
      </c>
      <c r="T21" s="50">
        <v>2</v>
      </c>
      <c r="U21" s="50">
        <v>1711</v>
      </c>
      <c r="V21" s="50">
        <v>513</v>
      </c>
      <c r="W21" s="50">
        <v>73</v>
      </c>
    </row>
    <row r="22" spans="1:23" x14ac:dyDescent="0.25">
      <c r="A22" s="45">
        <v>4</v>
      </c>
      <c r="B22" s="45">
        <v>1</v>
      </c>
      <c r="C22" s="45">
        <v>26</v>
      </c>
      <c r="D22" s="45">
        <v>71.2</v>
      </c>
      <c r="E22" s="45">
        <v>162</v>
      </c>
      <c r="F22" s="45">
        <v>27.1</v>
      </c>
      <c r="G22" s="45">
        <v>40.700000000000003</v>
      </c>
      <c r="H22" s="45">
        <v>37.700000000000003</v>
      </c>
      <c r="I22" s="45">
        <f t="shared" si="0"/>
        <v>78.400000000000006</v>
      </c>
      <c r="J22" s="45">
        <v>4209</v>
      </c>
      <c r="K22" s="45">
        <v>12173</v>
      </c>
      <c r="L22" s="45" t="s">
        <v>465</v>
      </c>
      <c r="M22" s="52" t="s">
        <v>12</v>
      </c>
      <c r="N22" s="48">
        <v>358</v>
      </c>
      <c r="O22" s="48">
        <v>292</v>
      </c>
      <c r="P22" s="48">
        <v>118</v>
      </c>
      <c r="Q22" s="48">
        <v>3</v>
      </c>
      <c r="R22" s="48">
        <v>0.4</v>
      </c>
      <c r="S22" s="48">
        <v>11</v>
      </c>
      <c r="T22" s="48">
        <v>3</v>
      </c>
      <c r="U22" s="48">
        <v>2981</v>
      </c>
      <c r="V22" s="48">
        <v>894</v>
      </c>
      <c r="W22" s="48">
        <v>128</v>
      </c>
    </row>
    <row r="23" spans="1:23" x14ac:dyDescent="0.25">
      <c r="A23" s="45">
        <v>5</v>
      </c>
      <c r="B23" s="45">
        <v>1</v>
      </c>
      <c r="C23" s="45">
        <v>23</v>
      </c>
      <c r="D23" s="45">
        <v>59.8</v>
      </c>
      <c r="E23" s="45">
        <v>170</v>
      </c>
      <c r="F23" s="45">
        <v>20.7</v>
      </c>
      <c r="G23" s="45">
        <v>41.7</v>
      </c>
      <c r="H23" s="45">
        <v>38.299999999999997</v>
      </c>
      <c r="I23" s="45">
        <f t="shared" si="0"/>
        <v>80</v>
      </c>
      <c r="J23" s="45">
        <v>3989</v>
      </c>
      <c r="K23" s="45">
        <v>9450</v>
      </c>
      <c r="L23" s="45" t="s">
        <v>103</v>
      </c>
      <c r="M23" s="46" t="s">
        <v>234</v>
      </c>
      <c r="N23" s="50">
        <v>381</v>
      </c>
      <c r="O23" s="50">
        <v>258</v>
      </c>
      <c r="P23" s="50">
        <v>177</v>
      </c>
      <c r="Q23" s="50">
        <v>33</v>
      </c>
      <c r="R23" s="50">
        <v>0.68</v>
      </c>
      <c r="S23" s="50">
        <v>14</v>
      </c>
      <c r="T23" s="50">
        <v>4</v>
      </c>
      <c r="U23" s="50">
        <v>2097</v>
      </c>
      <c r="V23" s="50">
        <v>629</v>
      </c>
      <c r="W23" s="50">
        <v>107</v>
      </c>
    </row>
    <row r="24" spans="1:23" x14ac:dyDescent="0.25">
      <c r="A24" s="45">
        <v>5</v>
      </c>
      <c r="B24" s="45">
        <v>1</v>
      </c>
      <c r="C24" s="45">
        <v>23</v>
      </c>
      <c r="D24" s="45">
        <v>59.8</v>
      </c>
      <c r="E24" s="45">
        <v>170</v>
      </c>
      <c r="F24" s="45">
        <v>20.7</v>
      </c>
      <c r="G24" s="45">
        <v>41.7</v>
      </c>
      <c r="H24" s="45">
        <v>38.299999999999997</v>
      </c>
      <c r="I24" s="45">
        <f t="shared" si="0"/>
        <v>80</v>
      </c>
      <c r="J24" s="45">
        <v>3989</v>
      </c>
      <c r="K24" s="45">
        <v>9450</v>
      </c>
      <c r="L24" s="45" t="s">
        <v>103</v>
      </c>
      <c r="M24" s="52" t="s">
        <v>235</v>
      </c>
      <c r="N24" s="48">
        <v>147</v>
      </c>
      <c r="O24" s="48">
        <v>231</v>
      </c>
      <c r="P24" s="48">
        <v>145</v>
      </c>
      <c r="Q24" s="48">
        <v>37</v>
      </c>
      <c r="R24" s="48">
        <v>0.63</v>
      </c>
      <c r="S24" s="48">
        <v>13</v>
      </c>
      <c r="T24" s="48">
        <v>3</v>
      </c>
      <c r="U24" s="48">
        <v>987</v>
      </c>
      <c r="V24" s="48">
        <v>296</v>
      </c>
      <c r="W24" s="48">
        <v>50</v>
      </c>
    </row>
    <row r="25" spans="1:23" x14ac:dyDescent="0.25">
      <c r="A25" s="45">
        <v>5</v>
      </c>
      <c r="B25" s="45">
        <v>1</v>
      </c>
      <c r="C25" s="45">
        <v>23</v>
      </c>
      <c r="D25" s="45">
        <v>59.8</v>
      </c>
      <c r="E25" s="45">
        <v>170</v>
      </c>
      <c r="F25" s="45">
        <v>20.7</v>
      </c>
      <c r="G25" s="45">
        <v>41.7</v>
      </c>
      <c r="H25" s="45">
        <v>38.299999999999997</v>
      </c>
      <c r="I25" s="45">
        <f t="shared" si="0"/>
        <v>80</v>
      </c>
      <c r="J25" s="45">
        <v>3989</v>
      </c>
      <c r="K25" s="45">
        <v>9450</v>
      </c>
      <c r="L25" s="45" t="s">
        <v>103</v>
      </c>
      <c r="M25" s="46" t="s">
        <v>236</v>
      </c>
      <c r="N25" s="50">
        <v>100</v>
      </c>
      <c r="O25" s="50">
        <v>160</v>
      </c>
      <c r="P25" s="50">
        <v>100</v>
      </c>
      <c r="Q25" s="50">
        <v>27</v>
      </c>
      <c r="R25" s="50">
        <v>0.62</v>
      </c>
      <c r="S25" s="50">
        <v>10</v>
      </c>
      <c r="T25" s="50">
        <v>3</v>
      </c>
      <c r="U25" s="50">
        <v>983</v>
      </c>
      <c r="V25" s="50">
        <v>295</v>
      </c>
      <c r="W25" s="50">
        <v>50</v>
      </c>
    </row>
    <row r="26" spans="1:23" x14ac:dyDescent="0.25">
      <c r="A26" s="45">
        <v>5</v>
      </c>
      <c r="B26" s="45">
        <v>1</v>
      </c>
      <c r="C26" s="45">
        <v>23</v>
      </c>
      <c r="D26" s="45">
        <v>59.8</v>
      </c>
      <c r="E26" s="45">
        <v>170</v>
      </c>
      <c r="F26" s="45">
        <v>20.7</v>
      </c>
      <c r="G26" s="45">
        <v>41.7</v>
      </c>
      <c r="H26" s="45">
        <v>38.299999999999997</v>
      </c>
      <c r="I26" s="45">
        <f t="shared" si="0"/>
        <v>80</v>
      </c>
      <c r="J26" s="45">
        <v>3989</v>
      </c>
      <c r="K26" s="45">
        <v>9450</v>
      </c>
      <c r="L26" s="45" t="s">
        <v>103</v>
      </c>
      <c r="M26" s="52" t="s">
        <v>13</v>
      </c>
      <c r="N26" s="48">
        <v>82</v>
      </c>
      <c r="O26" s="48">
        <v>344</v>
      </c>
      <c r="P26" s="48">
        <v>109</v>
      </c>
      <c r="Q26" s="48">
        <v>27</v>
      </c>
      <c r="R26" s="48">
        <v>0.32</v>
      </c>
      <c r="S26" s="48">
        <v>6</v>
      </c>
      <c r="T26" s="48">
        <v>2</v>
      </c>
      <c r="U26" s="48">
        <v>748</v>
      </c>
      <c r="V26" s="48">
        <v>224</v>
      </c>
      <c r="W26" s="48">
        <v>38</v>
      </c>
    </row>
    <row r="27" spans="1:23" x14ac:dyDescent="0.25">
      <c r="A27" s="45">
        <v>5</v>
      </c>
      <c r="B27" s="45">
        <v>1</v>
      </c>
      <c r="C27" s="45">
        <v>23</v>
      </c>
      <c r="D27" s="45">
        <v>59.8</v>
      </c>
      <c r="E27" s="45">
        <v>170</v>
      </c>
      <c r="F27" s="45">
        <v>20.7</v>
      </c>
      <c r="G27" s="45">
        <v>41.7</v>
      </c>
      <c r="H27" s="45">
        <v>38.299999999999997</v>
      </c>
      <c r="I27" s="45">
        <f t="shared" si="0"/>
        <v>80</v>
      </c>
      <c r="J27" s="45">
        <v>3989</v>
      </c>
      <c r="K27" s="45">
        <v>9450</v>
      </c>
      <c r="L27" s="45" t="s">
        <v>462</v>
      </c>
      <c r="M27" s="46" t="s">
        <v>15</v>
      </c>
      <c r="N27" s="50">
        <v>214</v>
      </c>
      <c r="O27" s="50">
        <v>257</v>
      </c>
      <c r="P27" s="50">
        <v>176</v>
      </c>
      <c r="Q27" s="50">
        <v>67</v>
      </c>
      <c r="R27" s="50">
        <v>0.68</v>
      </c>
      <c r="S27" s="50">
        <v>10</v>
      </c>
      <c r="T27" s="50">
        <v>1</v>
      </c>
      <c r="U27" s="50">
        <v>1198</v>
      </c>
      <c r="V27" s="50">
        <v>359</v>
      </c>
      <c r="W27" s="50">
        <v>61</v>
      </c>
    </row>
    <row r="28" spans="1:23" x14ac:dyDescent="0.25">
      <c r="A28" s="45">
        <v>5</v>
      </c>
      <c r="B28" s="45">
        <v>1</v>
      </c>
      <c r="C28" s="45">
        <v>23</v>
      </c>
      <c r="D28" s="45">
        <v>59.8</v>
      </c>
      <c r="E28" s="45">
        <v>170</v>
      </c>
      <c r="F28" s="45">
        <v>20.7</v>
      </c>
      <c r="G28" s="45">
        <v>41.7</v>
      </c>
      <c r="H28" s="45">
        <v>38.299999999999997</v>
      </c>
      <c r="I28" s="45">
        <f t="shared" si="0"/>
        <v>80</v>
      </c>
      <c r="J28" s="45">
        <v>3989</v>
      </c>
      <c r="K28" s="45">
        <v>9450</v>
      </c>
      <c r="L28" s="45" t="s">
        <v>462</v>
      </c>
      <c r="M28" s="52" t="s">
        <v>16</v>
      </c>
      <c r="N28" s="48">
        <v>178</v>
      </c>
      <c r="O28" s="48">
        <v>309</v>
      </c>
      <c r="P28" s="48">
        <v>237</v>
      </c>
      <c r="Q28" s="48">
        <v>33</v>
      </c>
      <c r="R28" s="48">
        <v>0.77</v>
      </c>
      <c r="S28" s="48">
        <v>7</v>
      </c>
      <c r="T28" s="48">
        <v>1</v>
      </c>
      <c r="U28" s="48">
        <v>746</v>
      </c>
      <c r="V28" s="48">
        <v>224</v>
      </c>
      <c r="W28" s="48">
        <v>38</v>
      </c>
    </row>
    <row r="29" spans="1:23" x14ac:dyDescent="0.25">
      <c r="A29" s="45">
        <v>5</v>
      </c>
      <c r="B29" s="45">
        <v>1</v>
      </c>
      <c r="C29" s="45">
        <v>23</v>
      </c>
      <c r="D29" s="45">
        <v>59.8</v>
      </c>
      <c r="E29" s="45">
        <v>170</v>
      </c>
      <c r="F29" s="45">
        <v>20.7</v>
      </c>
      <c r="G29" s="45">
        <v>41.7</v>
      </c>
      <c r="H29" s="45">
        <v>38.299999999999997</v>
      </c>
      <c r="I29" s="45">
        <f t="shared" si="0"/>
        <v>80</v>
      </c>
      <c r="J29" s="45">
        <v>3989</v>
      </c>
      <c r="K29" s="45">
        <v>9450</v>
      </c>
      <c r="L29" s="45" t="s">
        <v>462</v>
      </c>
      <c r="M29" s="46" t="s">
        <v>237</v>
      </c>
      <c r="N29" s="50">
        <v>154</v>
      </c>
      <c r="O29" s="50">
        <v>234</v>
      </c>
      <c r="P29" s="50">
        <v>198</v>
      </c>
      <c r="Q29" s="50">
        <v>36</v>
      </c>
      <c r="R29" s="50">
        <v>0.97</v>
      </c>
      <c r="S29" s="50">
        <v>9</v>
      </c>
      <c r="T29" s="50">
        <v>2</v>
      </c>
      <c r="U29" s="50">
        <v>666</v>
      </c>
      <c r="V29" s="50">
        <v>200</v>
      </c>
      <c r="W29" s="50">
        <v>34</v>
      </c>
    </row>
    <row r="30" spans="1:23" x14ac:dyDescent="0.25">
      <c r="A30" s="45">
        <v>5</v>
      </c>
      <c r="B30" s="45">
        <v>1</v>
      </c>
      <c r="C30" s="45">
        <v>23</v>
      </c>
      <c r="D30" s="45">
        <v>59.8</v>
      </c>
      <c r="E30" s="45">
        <v>170</v>
      </c>
      <c r="F30" s="45">
        <v>20.7</v>
      </c>
      <c r="G30" s="45">
        <v>41.7</v>
      </c>
      <c r="H30" s="45">
        <v>38.299999999999997</v>
      </c>
      <c r="I30" s="45">
        <f t="shared" si="0"/>
        <v>80</v>
      </c>
      <c r="J30" s="45">
        <v>3989</v>
      </c>
      <c r="K30" s="45">
        <v>9450</v>
      </c>
      <c r="L30" s="45" t="s">
        <v>462</v>
      </c>
      <c r="M30" s="52" t="s">
        <v>238</v>
      </c>
      <c r="N30" s="48">
        <v>77</v>
      </c>
      <c r="O30" s="48">
        <v>274</v>
      </c>
      <c r="P30" s="48">
        <v>107</v>
      </c>
      <c r="Q30" s="48">
        <v>41</v>
      </c>
      <c r="R30" s="48">
        <v>0.39</v>
      </c>
      <c r="S30" s="48">
        <v>8</v>
      </c>
      <c r="T30" s="48">
        <v>2</v>
      </c>
      <c r="U30" s="48">
        <v>710</v>
      </c>
      <c r="V30" s="48">
        <v>213</v>
      </c>
      <c r="W30" s="48">
        <v>36</v>
      </c>
    </row>
    <row r="31" spans="1:23" x14ac:dyDescent="0.25">
      <c r="A31" s="45">
        <v>5</v>
      </c>
      <c r="B31" s="45">
        <v>1</v>
      </c>
      <c r="C31" s="45">
        <v>23</v>
      </c>
      <c r="D31" s="45">
        <v>59.8</v>
      </c>
      <c r="E31" s="45">
        <v>170</v>
      </c>
      <c r="F31" s="45">
        <v>20.7</v>
      </c>
      <c r="G31" s="45">
        <v>41.7</v>
      </c>
      <c r="H31" s="45">
        <v>38.299999999999997</v>
      </c>
      <c r="I31" s="45">
        <f t="shared" si="0"/>
        <v>80</v>
      </c>
      <c r="J31" s="45">
        <v>3989</v>
      </c>
      <c r="K31" s="45">
        <v>9450</v>
      </c>
      <c r="L31" s="45" t="s">
        <v>462</v>
      </c>
      <c r="M31" s="46" t="s">
        <v>239</v>
      </c>
      <c r="N31" s="50">
        <v>11</v>
      </c>
      <c r="O31" s="50">
        <v>95</v>
      </c>
      <c r="P31" s="50">
        <v>94</v>
      </c>
      <c r="Q31" s="50">
        <v>12</v>
      </c>
      <c r="R31" s="50">
        <v>0.99</v>
      </c>
      <c r="S31" s="50">
        <v>9</v>
      </c>
      <c r="T31" s="50">
        <v>2</v>
      </c>
      <c r="U31" s="50">
        <v>115</v>
      </c>
      <c r="V31" s="50">
        <v>34</v>
      </c>
      <c r="W31" s="50">
        <v>6</v>
      </c>
    </row>
    <row r="32" spans="1:23" x14ac:dyDescent="0.25">
      <c r="A32" s="45">
        <v>5</v>
      </c>
      <c r="B32" s="45">
        <v>1</v>
      </c>
      <c r="C32" s="45">
        <v>23</v>
      </c>
      <c r="D32" s="45">
        <v>59.8</v>
      </c>
      <c r="E32" s="45">
        <v>170</v>
      </c>
      <c r="F32" s="45">
        <v>20.7</v>
      </c>
      <c r="G32" s="45">
        <v>41.7</v>
      </c>
      <c r="H32" s="45">
        <v>38.299999999999997</v>
      </c>
      <c r="I32" s="45">
        <f t="shared" si="0"/>
        <v>80</v>
      </c>
      <c r="J32" s="45">
        <v>3989</v>
      </c>
      <c r="K32" s="45">
        <v>9450</v>
      </c>
      <c r="L32" s="45" t="s">
        <v>462</v>
      </c>
      <c r="M32" s="52" t="s">
        <v>131</v>
      </c>
      <c r="N32" s="48">
        <v>113</v>
      </c>
      <c r="O32" s="48">
        <v>509</v>
      </c>
      <c r="P32" s="48">
        <v>394</v>
      </c>
      <c r="Q32" s="48" t="s">
        <v>448</v>
      </c>
      <c r="R32" s="48">
        <v>0.85</v>
      </c>
      <c r="S32" s="48" t="s">
        <v>240</v>
      </c>
      <c r="T32" s="48"/>
      <c r="U32" s="48">
        <v>287</v>
      </c>
      <c r="V32" s="48">
        <v>86</v>
      </c>
      <c r="W32" s="48">
        <v>15</v>
      </c>
    </row>
    <row r="33" spans="1:23" x14ac:dyDescent="0.25">
      <c r="A33" s="45">
        <v>5</v>
      </c>
      <c r="B33" s="45">
        <v>1</v>
      </c>
      <c r="C33" s="45">
        <v>23</v>
      </c>
      <c r="D33" s="45">
        <v>59.8</v>
      </c>
      <c r="E33" s="45">
        <v>170</v>
      </c>
      <c r="F33" s="45">
        <v>20.7</v>
      </c>
      <c r="G33" s="45">
        <v>41.7</v>
      </c>
      <c r="H33" s="45">
        <v>38.299999999999997</v>
      </c>
      <c r="I33" s="45">
        <f t="shared" si="0"/>
        <v>80</v>
      </c>
      <c r="J33" s="45">
        <v>3989</v>
      </c>
      <c r="K33" s="45">
        <v>9450</v>
      </c>
      <c r="L33" s="45" t="s">
        <v>463</v>
      </c>
      <c r="M33" s="46" t="s">
        <v>7</v>
      </c>
      <c r="N33" s="50">
        <v>273</v>
      </c>
      <c r="O33" s="50">
        <v>315</v>
      </c>
      <c r="P33" s="50">
        <v>140</v>
      </c>
      <c r="Q33" s="50">
        <v>16</v>
      </c>
      <c r="R33" s="50">
        <v>0.44</v>
      </c>
      <c r="S33" s="50">
        <v>8</v>
      </c>
      <c r="T33" s="50">
        <v>2</v>
      </c>
      <c r="U33" s="50">
        <v>1934</v>
      </c>
      <c r="V33" s="50">
        <v>580</v>
      </c>
      <c r="W33" s="50">
        <v>99</v>
      </c>
    </row>
    <row r="34" spans="1:23" x14ac:dyDescent="0.25">
      <c r="A34" s="45">
        <v>5</v>
      </c>
      <c r="B34" s="45">
        <v>1</v>
      </c>
      <c r="C34" s="45">
        <v>23</v>
      </c>
      <c r="D34" s="45">
        <v>59.8</v>
      </c>
      <c r="E34" s="45">
        <v>170</v>
      </c>
      <c r="F34" s="45">
        <v>20.7</v>
      </c>
      <c r="G34" s="45">
        <v>41.7</v>
      </c>
      <c r="H34" s="45">
        <v>38.299999999999997</v>
      </c>
      <c r="I34" s="45">
        <f t="shared" si="0"/>
        <v>80</v>
      </c>
      <c r="J34" s="45">
        <v>3989</v>
      </c>
      <c r="K34" s="45">
        <v>9450</v>
      </c>
      <c r="L34" s="45" t="s">
        <v>463</v>
      </c>
      <c r="M34" s="52" t="s">
        <v>8</v>
      </c>
      <c r="N34" s="48">
        <v>553</v>
      </c>
      <c r="O34" s="48">
        <v>319</v>
      </c>
      <c r="P34" s="48">
        <v>152</v>
      </c>
      <c r="Q34" s="48">
        <v>28</v>
      </c>
      <c r="R34" s="48">
        <v>0.47</v>
      </c>
      <c r="S34" s="48">
        <v>16</v>
      </c>
      <c r="T34" s="48">
        <v>4</v>
      </c>
      <c r="U34" s="48">
        <v>3514</v>
      </c>
      <c r="V34" s="48">
        <v>1054</v>
      </c>
      <c r="W34" s="48">
        <v>179</v>
      </c>
    </row>
    <row r="35" spans="1:23" x14ac:dyDescent="0.25">
      <c r="A35" s="45">
        <v>5</v>
      </c>
      <c r="B35" s="45">
        <v>1</v>
      </c>
      <c r="C35" s="45">
        <v>23</v>
      </c>
      <c r="D35" s="45">
        <v>59.8</v>
      </c>
      <c r="E35" s="45">
        <v>170</v>
      </c>
      <c r="F35" s="45">
        <v>20.7</v>
      </c>
      <c r="G35" s="45">
        <v>41.7</v>
      </c>
      <c r="H35" s="45">
        <v>38.299999999999997</v>
      </c>
      <c r="I35" s="45">
        <f t="shared" ref="I35:I66" si="1">G35+H35</f>
        <v>80</v>
      </c>
      <c r="J35" s="45">
        <v>3989</v>
      </c>
      <c r="K35" s="45">
        <v>9450</v>
      </c>
      <c r="L35" s="45" t="s">
        <v>463</v>
      </c>
      <c r="M35" s="46" t="s">
        <v>9</v>
      </c>
      <c r="N35" s="50">
        <v>332</v>
      </c>
      <c r="O35" s="50">
        <v>326</v>
      </c>
      <c r="P35" s="50">
        <v>146</v>
      </c>
      <c r="Q35" s="50">
        <v>20</v>
      </c>
      <c r="R35" s="50">
        <v>0.45</v>
      </c>
      <c r="S35" s="50">
        <v>13</v>
      </c>
      <c r="T35" s="50">
        <v>2</v>
      </c>
      <c r="U35" s="50">
        <v>2218</v>
      </c>
      <c r="V35" s="50">
        <v>665</v>
      </c>
      <c r="W35" s="50">
        <v>113</v>
      </c>
    </row>
    <row r="36" spans="1:23" x14ac:dyDescent="0.25">
      <c r="A36" s="45">
        <v>5</v>
      </c>
      <c r="B36" s="45">
        <v>1</v>
      </c>
      <c r="C36" s="45">
        <v>23</v>
      </c>
      <c r="D36" s="45">
        <v>59.8</v>
      </c>
      <c r="E36" s="45">
        <v>170</v>
      </c>
      <c r="F36" s="45">
        <v>20.7</v>
      </c>
      <c r="G36" s="45">
        <v>41.7</v>
      </c>
      <c r="H36" s="45">
        <v>38.299999999999997</v>
      </c>
      <c r="I36" s="45">
        <f t="shared" si="1"/>
        <v>80</v>
      </c>
      <c r="J36" s="45">
        <v>3989</v>
      </c>
      <c r="K36" s="45">
        <v>9450</v>
      </c>
      <c r="L36" s="45" t="s">
        <v>463</v>
      </c>
      <c r="M36" s="52" t="s">
        <v>10</v>
      </c>
      <c r="N36" s="48">
        <v>474</v>
      </c>
      <c r="O36" s="48">
        <v>353</v>
      </c>
      <c r="P36" s="48">
        <v>165</v>
      </c>
      <c r="Q36" s="48">
        <v>10</v>
      </c>
      <c r="R36" s="48">
        <v>0.47</v>
      </c>
      <c r="S36" s="48">
        <v>14</v>
      </c>
      <c r="T36" s="48">
        <v>2</v>
      </c>
      <c r="U36" s="48">
        <v>2793</v>
      </c>
      <c r="V36" s="48">
        <v>838</v>
      </c>
      <c r="W36" s="48">
        <v>143</v>
      </c>
    </row>
    <row r="37" spans="1:23" x14ac:dyDescent="0.25">
      <c r="A37" s="45">
        <v>5</v>
      </c>
      <c r="B37" s="45">
        <v>1</v>
      </c>
      <c r="C37" s="45">
        <v>23</v>
      </c>
      <c r="D37" s="45">
        <v>59.8</v>
      </c>
      <c r="E37" s="45">
        <v>170</v>
      </c>
      <c r="F37" s="45">
        <v>20.7</v>
      </c>
      <c r="G37" s="45">
        <v>41.7</v>
      </c>
      <c r="H37" s="45">
        <v>38.299999999999997</v>
      </c>
      <c r="I37" s="45">
        <f t="shared" si="1"/>
        <v>80</v>
      </c>
      <c r="J37" s="45">
        <v>3989</v>
      </c>
      <c r="K37" s="45">
        <v>9450</v>
      </c>
      <c r="L37" s="45" t="s">
        <v>464</v>
      </c>
      <c r="M37" s="46" t="s">
        <v>14</v>
      </c>
      <c r="N37" s="50">
        <v>130</v>
      </c>
      <c r="O37" s="50">
        <v>299</v>
      </c>
      <c r="P37" s="50">
        <v>100</v>
      </c>
      <c r="Q37" s="50">
        <v>35</v>
      </c>
      <c r="R37" s="50">
        <v>0.33</v>
      </c>
      <c r="S37" s="50">
        <v>7</v>
      </c>
      <c r="T37" s="50">
        <v>2</v>
      </c>
      <c r="U37" s="50">
        <v>1287</v>
      </c>
      <c r="V37" s="50">
        <v>386</v>
      </c>
      <c r="W37" s="50">
        <v>66</v>
      </c>
    </row>
    <row r="38" spans="1:23" x14ac:dyDescent="0.25">
      <c r="A38" s="45">
        <v>5</v>
      </c>
      <c r="B38" s="45">
        <v>1</v>
      </c>
      <c r="C38" s="45">
        <v>23</v>
      </c>
      <c r="D38" s="45">
        <v>59.8</v>
      </c>
      <c r="E38" s="45">
        <v>170</v>
      </c>
      <c r="F38" s="45">
        <v>20.7</v>
      </c>
      <c r="G38" s="45">
        <v>41.7</v>
      </c>
      <c r="H38" s="45">
        <v>38.299999999999997</v>
      </c>
      <c r="I38" s="45">
        <f t="shared" si="1"/>
        <v>80</v>
      </c>
      <c r="J38" s="45">
        <v>3989</v>
      </c>
      <c r="K38" s="45">
        <v>9450</v>
      </c>
      <c r="L38" s="45" t="s">
        <v>464</v>
      </c>
      <c r="M38" s="52" t="s">
        <v>241</v>
      </c>
      <c r="N38" s="48">
        <v>88</v>
      </c>
      <c r="O38" s="48">
        <v>357</v>
      </c>
      <c r="P38" s="48">
        <v>101</v>
      </c>
      <c r="Q38" s="48">
        <v>18</v>
      </c>
      <c r="R38" s="48">
        <v>0.28000000000000003</v>
      </c>
      <c r="S38" s="48">
        <v>5</v>
      </c>
      <c r="T38" s="48">
        <v>1</v>
      </c>
      <c r="U38" s="48">
        <v>866</v>
      </c>
      <c r="V38" s="48">
        <v>260</v>
      </c>
      <c r="W38" s="48">
        <v>44</v>
      </c>
    </row>
    <row r="39" spans="1:23" x14ac:dyDescent="0.25">
      <c r="A39" s="45">
        <v>5</v>
      </c>
      <c r="B39" s="45">
        <v>1</v>
      </c>
      <c r="C39" s="45">
        <v>23</v>
      </c>
      <c r="D39" s="45">
        <v>59.8</v>
      </c>
      <c r="E39" s="45">
        <v>170</v>
      </c>
      <c r="F39" s="45">
        <v>20.7</v>
      </c>
      <c r="G39" s="45">
        <v>41.7</v>
      </c>
      <c r="H39" s="45">
        <v>38.299999999999997</v>
      </c>
      <c r="I39" s="45">
        <f t="shared" si="1"/>
        <v>80</v>
      </c>
      <c r="J39" s="45">
        <v>3989</v>
      </c>
      <c r="K39" s="45">
        <v>9450</v>
      </c>
      <c r="L39" s="45" t="s">
        <v>464</v>
      </c>
      <c r="M39" s="46" t="s">
        <v>242</v>
      </c>
      <c r="N39" s="50">
        <v>5</v>
      </c>
      <c r="O39" s="50">
        <v>176</v>
      </c>
      <c r="P39" s="50">
        <v>68</v>
      </c>
      <c r="Q39" s="50">
        <v>40</v>
      </c>
      <c r="R39" s="50">
        <v>0.38</v>
      </c>
      <c r="S39" s="50">
        <v>4</v>
      </c>
      <c r="T39" s="50">
        <v>1</v>
      </c>
      <c r="U39" s="50">
        <v>76</v>
      </c>
      <c r="V39" s="50">
        <v>23</v>
      </c>
      <c r="W39" s="50">
        <v>4</v>
      </c>
    </row>
    <row r="40" spans="1:23" x14ac:dyDescent="0.25">
      <c r="A40" s="45">
        <v>5</v>
      </c>
      <c r="B40" s="45">
        <v>1</v>
      </c>
      <c r="C40" s="45">
        <v>23</v>
      </c>
      <c r="D40" s="45">
        <v>59.8</v>
      </c>
      <c r="E40" s="45">
        <v>170</v>
      </c>
      <c r="F40" s="45">
        <v>20.7</v>
      </c>
      <c r="G40" s="45">
        <v>41.7</v>
      </c>
      <c r="H40" s="45">
        <v>38.299999999999997</v>
      </c>
      <c r="I40" s="45">
        <f t="shared" si="1"/>
        <v>80</v>
      </c>
      <c r="J40" s="45">
        <v>3989</v>
      </c>
      <c r="K40" s="45">
        <v>9450</v>
      </c>
      <c r="L40" s="45" t="s">
        <v>465</v>
      </c>
      <c r="M40" s="52" t="s">
        <v>243</v>
      </c>
      <c r="N40" s="48">
        <v>202</v>
      </c>
      <c r="O40" s="48">
        <v>270</v>
      </c>
      <c r="P40" s="48">
        <v>89</v>
      </c>
      <c r="Q40" s="48">
        <v>42</v>
      </c>
      <c r="R40" s="48">
        <v>0.33</v>
      </c>
      <c r="S40" s="48">
        <v>9</v>
      </c>
      <c r="T40" s="48">
        <v>1</v>
      </c>
      <c r="U40" s="48">
        <v>2244</v>
      </c>
      <c r="V40" s="48">
        <v>673</v>
      </c>
      <c r="W40" s="48">
        <v>115</v>
      </c>
    </row>
    <row r="41" spans="1:23" x14ac:dyDescent="0.25">
      <c r="A41" s="45">
        <v>5</v>
      </c>
      <c r="B41" s="45">
        <v>1</v>
      </c>
      <c r="C41" s="45">
        <v>23</v>
      </c>
      <c r="D41" s="45">
        <v>59.8</v>
      </c>
      <c r="E41" s="45">
        <v>170</v>
      </c>
      <c r="F41" s="45">
        <v>20.7</v>
      </c>
      <c r="G41" s="45">
        <v>41.7</v>
      </c>
      <c r="H41" s="45">
        <v>38.299999999999997</v>
      </c>
      <c r="I41" s="45">
        <f t="shared" si="1"/>
        <v>80</v>
      </c>
      <c r="J41" s="45">
        <v>3989</v>
      </c>
      <c r="K41" s="45">
        <v>9450</v>
      </c>
      <c r="L41" s="45" t="s">
        <v>465</v>
      </c>
      <c r="M41" s="46" t="s">
        <v>11</v>
      </c>
      <c r="N41" s="50">
        <v>101</v>
      </c>
      <c r="O41" s="50">
        <v>239</v>
      </c>
      <c r="P41" s="50">
        <v>128</v>
      </c>
      <c r="Q41" s="50">
        <v>43</v>
      </c>
      <c r="R41" s="50">
        <v>0.54</v>
      </c>
      <c r="S41" s="50">
        <v>7</v>
      </c>
      <c r="T41" s="50">
        <v>1</v>
      </c>
      <c r="U41" s="50">
        <v>781</v>
      </c>
      <c r="V41" s="50">
        <v>234</v>
      </c>
      <c r="W41" s="50">
        <v>40</v>
      </c>
    </row>
    <row r="42" spans="1:23" x14ac:dyDescent="0.25">
      <c r="A42" s="45">
        <v>5</v>
      </c>
      <c r="B42" s="45">
        <v>1</v>
      </c>
      <c r="C42" s="45">
        <v>23</v>
      </c>
      <c r="D42" s="45">
        <v>59.8</v>
      </c>
      <c r="E42" s="45">
        <v>170</v>
      </c>
      <c r="F42" s="45">
        <v>20.7</v>
      </c>
      <c r="G42" s="45">
        <v>41.7</v>
      </c>
      <c r="H42" s="45">
        <v>38.299999999999997</v>
      </c>
      <c r="I42" s="45">
        <f t="shared" si="1"/>
        <v>80</v>
      </c>
      <c r="J42" s="45">
        <v>3989</v>
      </c>
      <c r="K42" s="45">
        <v>9450</v>
      </c>
      <c r="L42" s="45" t="s">
        <v>465</v>
      </c>
      <c r="M42" s="52" t="s">
        <v>12</v>
      </c>
      <c r="N42" s="48">
        <v>375</v>
      </c>
      <c r="O42" s="48">
        <v>355</v>
      </c>
      <c r="P42" s="48">
        <v>140</v>
      </c>
      <c r="Q42" s="48">
        <v>17</v>
      </c>
      <c r="R42" s="48">
        <v>0.39</v>
      </c>
      <c r="S42" s="48">
        <v>12</v>
      </c>
      <c r="T42" s="48">
        <v>2</v>
      </c>
      <c r="U42" s="48">
        <v>2626</v>
      </c>
      <c r="V42" s="48">
        <v>788</v>
      </c>
      <c r="W42" s="48">
        <v>134</v>
      </c>
    </row>
    <row r="43" spans="1:23" x14ac:dyDescent="0.25">
      <c r="A43" s="45">
        <v>6</v>
      </c>
      <c r="B43" s="45">
        <v>1</v>
      </c>
      <c r="C43" s="45">
        <v>35</v>
      </c>
      <c r="D43" s="45">
        <v>80.2</v>
      </c>
      <c r="E43" s="45">
        <v>169</v>
      </c>
      <c r="F43" s="45">
        <v>28.1</v>
      </c>
      <c r="G43" s="45">
        <v>42.4</v>
      </c>
      <c r="H43" s="45">
        <v>35.6</v>
      </c>
      <c r="I43" s="45">
        <f t="shared" si="1"/>
        <v>78</v>
      </c>
      <c r="J43" s="45">
        <v>4386</v>
      </c>
      <c r="K43" s="45">
        <v>10462</v>
      </c>
      <c r="L43" s="45" t="s">
        <v>103</v>
      </c>
      <c r="M43" s="46" t="s">
        <v>234</v>
      </c>
      <c r="N43" s="50">
        <v>582</v>
      </c>
      <c r="O43" s="50">
        <v>333</v>
      </c>
      <c r="P43" s="50">
        <v>250</v>
      </c>
      <c r="Q43" s="50">
        <v>51</v>
      </c>
      <c r="R43" s="50">
        <v>0.75</v>
      </c>
      <c r="S43" s="50">
        <v>11</v>
      </c>
      <c r="T43" s="50">
        <v>1</v>
      </c>
      <c r="U43" s="50">
        <v>2286</v>
      </c>
      <c r="V43" s="50">
        <v>686</v>
      </c>
      <c r="W43" s="50">
        <v>87</v>
      </c>
    </row>
    <row r="44" spans="1:23" x14ac:dyDescent="0.25">
      <c r="A44" s="45">
        <v>6</v>
      </c>
      <c r="B44" s="45">
        <v>1</v>
      </c>
      <c r="C44" s="45">
        <v>35</v>
      </c>
      <c r="D44" s="45">
        <v>80.2</v>
      </c>
      <c r="E44" s="45">
        <v>169</v>
      </c>
      <c r="F44" s="45">
        <v>28.1</v>
      </c>
      <c r="G44" s="45">
        <v>42.4</v>
      </c>
      <c r="H44" s="45">
        <v>35.6</v>
      </c>
      <c r="I44" s="45">
        <f t="shared" si="1"/>
        <v>78</v>
      </c>
      <c r="J44" s="45">
        <v>4386</v>
      </c>
      <c r="K44" s="45">
        <v>10462</v>
      </c>
      <c r="L44" s="45" t="s">
        <v>103</v>
      </c>
      <c r="M44" s="52" t="s">
        <v>235</v>
      </c>
      <c r="N44" s="48">
        <v>122</v>
      </c>
      <c r="O44" s="48">
        <v>211</v>
      </c>
      <c r="P44" s="48">
        <v>136</v>
      </c>
      <c r="Q44" s="48">
        <v>11</v>
      </c>
      <c r="R44" s="48">
        <v>0.64</v>
      </c>
      <c r="S44" s="48">
        <v>10</v>
      </c>
      <c r="T44" s="48">
        <v>2</v>
      </c>
      <c r="U44" s="48">
        <v>882</v>
      </c>
      <c r="V44" s="48">
        <v>265</v>
      </c>
      <c r="W44" s="48">
        <v>34</v>
      </c>
    </row>
    <row r="45" spans="1:23" x14ac:dyDescent="0.25">
      <c r="A45" s="45">
        <v>6</v>
      </c>
      <c r="B45" s="45">
        <v>1</v>
      </c>
      <c r="C45" s="45">
        <v>35</v>
      </c>
      <c r="D45" s="45">
        <v>80.2</v>
      </c>
      <c r="E45" s="45">
        <v>169</v>
      </c>
      <c r="F45" s="45">
        <v>28.1</v>
      </c>
      <c r="G45" s="45">
        <v>42.4</v>
      </c>
      <c r="H45" s="45">
        <v>35.6</v>
      </c>
      <c r="I45" s="45">
        <f t="shared" si="1"/>
        <v>78</v>
      </c>
      <c r="J45" s="45">
        <v>4386</v>
      </c>
      <c r="K45" s="45">
        <v>10462</v>
      </c>
      <c r="L45" s="45" t="s">
        <v>103</v>
      </c>
      <c r="M45" s="46" t="s">
        <v>236</v>
      </c>
      <c r="N45" s="50">
        <v>125</v>
      </c>
      <c r="O45" s="50">
        <v>223</v>
      </c>
      <c r="P45" s="50">
        <v>77</v>
      </c>
      <c r="Q45" s="50">
        <v>20</v>
      </c>
      <c r="R45" s="50">
        <v>0.35</v>
      </c>
      <c r="S45" s="50">
        <v>11</v>
      </c>
      <c r="T45" s="50">
        <v>2</v>
      </c>
      <c r="U45" s="50">
        <v>1590</v>
      </c>
      <c r="V45" s="50">
        <v>477</v>
      </c>
      <c r="W45" s="50">
        <v>61</v>
      </c>
    </row>
    <row r="46" spans="1:23" x14ac:dyDescent="0.25">
      <c r="A46" s="45">
        <v>6</v>
      </c>
      <c r="B46" s="45">
        <v>1</v>
      </c>
      <c r="C46" s="45">
        <v>35</v>
      </c>
      <c r="D46" s="45">
        <v>80.2</v>
      </c>
      <c r="E46" s="45">
        <v>169</v>
      </c>
      <c r="F46" s="45">
        <v>28.1</v>
      </c>
      <c r="G46" s="45">
        <v>42.4</v>
      </c>
      <c r="H46" s="45">
        <v>35.6</v>
      </c>
      <c r="I46" s="45">
        <f t="shared" si="1"/>
        <v>78</v>
      </c>
      <c r="J46" s="45">
        <v>4386</v>
      </c>
      <c r="K46" s="45">
        <v>10462</v>
      </c>
      <c r="L46" s="45" t="s">
        <v>103</v>
      </c>
      <c r="M46" s="52" t="s">
        <v>13</v>
      </c>
      <c r="N46" s="48">
        <v>87</v>
      </c>
      <c r="O46" s="48">
        <v>349</v>
      </c>
      <c r="P46" s="48">
        <v>156</v>
      </c>
      <c r="Q46" s="48">
        <v>24</v>
      </c>
      <c r="R46" s="48">
        <v>0.45</v>
      </c>
      <c r="S46" s="48">
        <v>8</v>
      </c>
      <c r="T46" s="48">
        <v>1</v>
      </c>
      <c r="U46" s="48">
        <v>550</v>
      </c>
      <c r="V46" s="48">
        <v>165</v>
      </c>
      <c r="W46" s="48">
        <v>21</v>
      </c>
    </row>
    <row r="47" spans="1:23" x14ac:dyDescent="0.25">
      <c r="A47" s="45">
        <v>6</v>
      </c>
      <c r="B47" s="45">
        <v>1</v>
      </c>
      <c r="C47" s="45">
        <v>35</v>
      </c>
      <c r="D47" s="45">
        <v>80.2</v>
      </c>
      <c r="E47" s="45">
        <v>169</v>
      </c>
      <c r="F47" s="45">
        <v>28.1</v>
      </c>
      <c r="G47" s="45">
        <v>42.4</v>
      </c>
      <c r="H47" s="45">
        <v>35.6</v>
      </c>
      <c r="I47" s="45">
        <f t="shared" si="1"/>
        <v>78</v>
      </c>
      <c r="J47" s="45">
        <v>4386</v>
      </c>
      <c r="K47" s="45">
        <v>10462</v>
      </c>
      <c r="L47" s="45" t="s">
        <v>462</v>
      </c>
      <c r="M47" s="46" t="s">
        <v>15</v>
      </c>
      <c r="N47" s="50">
        <v>269</v>
      </c>
      <c r="O47" s="50">
        <v>235</v>
      </c>
      <c r="P47" s="50">
        <v>193</v>
      </c>
      <c r="Q47" s="50">
        <v>68</v>
      </c>
      <c r="R47" s="50">
        <v>0.82</v>
      </c>
      <c r="S47" s="50">
        <v>10</v>
      </c>
      <c r="T47" s="50">
        <v>2</v>
      </c>
      <c r="U47" s="50">
        <v>1374</v>
      </c>
      <c r="V47" s="50">
        <v>412</v>
      </c>
      <c r="W47" s="50">
        <v>52</v>
      </c>
    </row>
    <row r="48" spans="1:23" x14ac:dyDescent="0.25">
      <c r="A48" s="45">
        <v>6</v>
      </c>
      <c r="B48" s="45">
        <v>1</v>
      </c>
      <c r="C48" s="45">
        <v>35</v>
      </c>
      <c r="D48" s="45">
        <v>80.2</v>
      </c>
      <c r="E48" s="45">
        <v>169</v>
      </c>
      <c r="F48" s="45">
        <v>28.1</v>
      </c>
      <c r="G48" s="45">
        <v>42.4</v>
      </c>
      <c r="H48" s="45">
        <v>35.6</v>
      </c>
      <c r="I48" s="45">
        <f t="shared" si="1"/>
        <v>78</v>
      </c>
      <c r="J48" s="45">
        <v>4386</v>
      </c>
      <c r="K48" s="45">
        <v>10462</v>
      </c>
      <c r="L48" s="45" t="s">
        <v>462</v>
      </c>
      <c r="M48" s="52" t="s">
        <v>16</v>
      </c>
      <c r="N48" s="48">
        <v>141</v>
      </c>
      <c r="O48" s="48">
        <v>275</v>
      </c>
      <c r="P48" s="48">
        <v>213</v>
      </c>
      <c r="Q48" s="48">
        <v>28</v>
      </c>
      <c r="R48" s="48">
        <v>0.77</v>
      </c>
      <c r="S48" s="48">
        <v>8</v>
      </c>
      <c r="T48" s="48">
        <v>1</v>
      </c>
      <c r="U48" s="48">
        <v>658</v>
      </c>
      <c r="V48" s="48">
        <v>197</v>
      </c>
      <c r="W48" s="48">
        <v>25</v>
      </c>
    </row>
    <row r="49" spans="1:23" x14ac:dyDescent="0.25">
      <c r="A49" s="45">
        <v>6</v>
      </c>
      <c r="B49" s="45">
        <v>1</v>
      </c>
      <c r="C49" s="45">
        <v>35</v>
      </c>
      <c r="D49" s="45">
        <v>80.2</v>
      </c>
      <c r="E49" s="45">
        <v>169</v>
      </c>
      <c r="F49" s="45">
        <v>28.1</v>
      </c>
      <c r="G49" s="45">
        <v>42.4</v>
      </c>
      <c r="H49" s="45">
        <v>35.6</v>
      </c>
      <c r="I49" s="45">
        <f t="shared" si="1"/>
        <v>78</v>
      </c>
      <c r="J49" s="45">
        <v>4386</v>
      </c>
      <c r="K49" s="45">
        <v>10462</v>
      </c>
      <c r="L49" s="45" t="s">
        <v>462</v>
      </c>
      <c r="M49" s="46" t="s">
        <v>237</v>
      </c>
      <c r="N49" s="50">
        <v>188</v>
      </c>
      <c r="O49" s="50">
        <v>280</v>
      </c>
      <c r="P49" s="50">
        <v>210</v>
      </c>
      <c r="Q49" s="50">
        <v>41</v>
      </c>
      <c r="R49" s="50">
        <v>0.75</v>
      </c>
      <c r="S49" s="50">
        <v>8</v>
      </c>
      <c r="T49" s="50">
        <v>1</v>
      </c>
      <c r="U49" s="50">
        <v>888</v>
      </c>
      <c r="V49" s="50">
        <v>266</v>
      </c>
      <c r="W49" s="50">
        <v>34</v>
      </c>
    </row>
    <row r="50" spans="1:23" x14ac:dyDescent="0.25">
      <c r="A50" s="45">
        <v>6</v>
      </c>
      <c r="B50" s="45">
        <v>1</v>
      </c>
      <c r="C50" s="45">
        <v>35</v>
      </c>
      <c r="D50" s="45">
        <v>80.2</v>
      </c>
      <c r="E50" s="45">
        <v>169</v>
      </c>
      <c r="F50" s="45">
        <v>28.1</v>
      </c>
      <c r="G50" s="45">
        <v>42.4</v>
      </c>
      <c r="H50" s="45">
        <v>35.6</v>
      </c>
      <c r="I50" s="45">
        <f t="shared" si="1"/>
        <v>78</v>
      </c>
      <c r="J50" s="45">
        <v>4386</v>
      </c>
      <c r="K50" s="45">
        <v>10462</v>
      </c>
      <c r="L50" s="45" t="s">
        <v>462</v>
      </c>
      <c r="M50" s="52" t="s">
        <v>238</v>
      </c>
      <c r="N50" s="48">
        <v>68</v>
      </c>
      <c r="O50" s="48">
        <v>240</v>
      </c>
      <c r="P50" s="48">
        <v>118</v>
      </c>
      <c r="Q50" s="48">
        <v>12</v>
      </c>
      <c r="R50" s="48">
        <v>0.49</v>
      </c>
      <c r="S50" s="48">
        <v>7</v>
      </c>
      <c r="T50" s="48">
        <v>2</v>
      </c>
      <c r="U50" s="48">
        <v>572</v>
      </c>
      <c r="V50" s="48">
        <v>172</v>
      </c>
      <c r="W50" s="48">
        <v>22</v>
      </c>
    </row>
    <row r="51" spans="1:23" x14ac:dyDescent="0.25">
      <c r="A51" s="45">
        <v>6</v>
      </c>
      <c r="B51" s="45">
        <v>1</v>
      </c>
      <c r="C51" s="45">
        <v>35</v>
      </c>
      <c r="D51" s="45">
        <v>80.2</v>
      </c>
      <c r="E51" s="45">
        <v>169</v>
      </c>
      <c r="F51" s="45">
        <v>28.1</v>
      </c>
      <c r="G51" s="45">
        <v>42.4</v>
      </c>
      <c r="H51" s="45">
        <v>35.6</v>
      </c>
      <c r="I51" s="45">
        <f t="shared" si="1"/>
        <v>78</v>
      </c>
      <c r="J51" s="45">
        <v>4386</v>
      </c>
      <c r="K51" s="45">
        <v>10462</v>
      </c>
      <c r="L51" s="45" t="s">
        <v>462</v>
      </c>
      <c r="M51" s="46" t="s">
        <v>239</v>
      </c>
      <c r="N51" s="50">
        <v>15</v>
      </c>
      <c r="O51" s="50">
        <v>126</v>
      </c>
      <c r="P51" s="50">
        <v>60</v>
      </c>
      <c r="Q51" s="50">
        <v>12</v>
      </c>
      <c r="R51" s="50">
        <v>0.48</v>
      </c>
      <c r="S51" s="50">
        <v>9</v>
      </c>
      <c r="T51" s="50">
        <v>2</v>
      </c>
      <c r="U51" s="50">
        <v>253</v>
      </c>
      <c r="V51" s="50">
        <v>76</v>
      </c>
      <c r="W51" s="50">
        <v>10</v>
      </c>
    </row>
    <row r="52" spans="1:23" x14ac:dyDescent="0.25">
      <c r="A52" s="45">
        <v>6</v>
      </c>
      <c r="B52" s="45">
        <v>1</v>
      </c>
      <c r="C52" s="45">
        <v>35</v>
      </c>
      <c r="D52" s="45">
        <v>80.2</v>
      </c>
      <c r="E52" s="45">
        <v>169</v>
      </c>
      <c r="F52" s="45">
        <v>28.1</v>
      </c>
      <c r="G52" s="45">
        <v>42.4</v>
      </c>
      <c r="H52" s="45">
        <v>35.6</v>
      </c>
      <c r="I52" s="45">
        <f t="shared" si="1"/>
        <v>78</v>
      </c>
      <c r="J52" s="45">
        <v>4386</v>
      </c>
      <c r="K52" s="45">
        <v>10462</v>
      </c>
      <c r="L52" s="45" t="s">
        <v>462</v>
      </c>
      <c r="M52" s="52" t="s">
        <v>131</v>
      </c>
      <c r="N52" s="48">
        <v>136</v>
      </c>
      <c r="O52" s="48">
        <v>444</v>
      </c>
      <c r="P52" s="48">
        <v>378</v>
      </c>
      <c r="Q52" s="48">
        <v>1</v>
      </c>
      <c r="R52" s="48">
        <v>0.85</v>
      </c>
      <c r="S52" s="48" t="s">
        <v>240</v>
      </c>
      <c r="T52" s="48"/>
      <c r="U52" s="48">
        <v>359</v>
      </c>
      <c r="V52" s="48">
        <v>108</v>
      </c>
      <c r="W52" s="48">
        <v>14</v>
      </c>
    </row>
    <row r="53" spans="1:23" x14ac:dyDescent="0.25">
      <c r="A53" s="45">
        <v>6</v>
      </c>
      <c r="B53" s="45">
        <v>1</v>
      </c>
      <c r="C53" s="45">
        <v>35</v>
      </c>
      <c r="D53" s="45">
        <v>80.2</v>
      </c>
      <c r="E53" s="45">
        <v>169</v>
      </c>
      <c r="F53" s="45">
        <v>28.1</v>
      </c>
      <c r="G53" s="45">
        <v>42.4</v>
      </c>
      <c r="H53" s="45">
        <v>35.6</v>
      </c>
      <c r="I53" s="45">
        <f t="shared" si="1"/>
        <v>78</v>
      </c>
      <c r="J53" s="45">
        <v>4386</v>
      </c>
      <c r="K53" s="45">
        <v>10462</v>
      </c>
      <c r="L53" s="45" t="s">
        <v>463</v>
      </c>
      <c r="M53" s="46" t="s">
        <v>7</v>
      </c>
      <c r="N53" s="50">
        <v>203</v>
      </c>
      <c r="O53" s="50">
        <v>308</v>
      </c>
      <c r="P53" s="50">
        <v>218</v>
      </c>
      <c r="Q53" s="50">
        <v>12</v>
      </c>
      <c r="R53" s="50">
        <v>0.71</v>
      </c>
      <c r="S53" s="50">
        <v>8</v>
      </c>
      <c r="T53" s="50">
        <v>5</v>
      </c>
      <c r="U53" s="50">
        <v>924</v>
      </c>
      <c r="V53" s="50">
        <v>277</v>
      </c>
      <c r="W53" s="50">
        <v>35</v>
      </c>
    </row>
    <row r="54" spans="1:23" x14ac:dyDescent="0.25">
      <c r="A54" s="45">
        <v>6</v>
      </c>
      <c r="B54" s="45">
        <v>1</v>
      </c>
      <c r="C54" s="45">
        <v>35</v>
      </c>
      <c r="D54" s="45">
        <v>80.2</v>
      </c>
      <c r="E54" s="45">
        <v>169</v>
      </c>
      <c r="F54" s="45">
        <v>28.1</v>
      </c>
      <c r="G54" s="45">
        <v>42.4</v>
      </c>
      <c r="H54" s="45">
        <v>35.6</v>
      </c>
      <c r="I54" s="45">
        <f t="shared" si="1"/>
        <v>78</v>
      </c>
      <c r="J54" s="45">
        <v>4386</v>
      </c>
      <c r="K54" s="45">
        <v>10462</v>
      </c>
      <c r="L54" s="45" t="s">
        <v>463</v>
      </c>
      <c r="M54" s="52" t="s">
        <v>8</v>
      </c>
      <c r="N54" s="48">
        <v>532</v>
      </c>
      <c r="O54" s="48">
        <v>308</v>
      </c>
      <c r="P54" s="48">
        <v>274</v>
      </c>
      <c r="Q54" s="48">
        <v>10</v>
      </c>
      <c r="R54" s="48">
        <v>0.89</v>
      </c>
      <c r="S54" s="48">
        <v>16</v>
      </c>
      <c r="T54" s="48">
        <v>1</v>
      </c>
      <c r="U54" s="48">
        <v>1865</v>
      </c>
      <c r="V54" s="48">
        <v>559</v>
      </c>
      <c r="W54" s="48">
        <v>71</v>
      </c>
    </row>
    <row r="55" spans="1:23" x14ac:dyDescent="0.25">
      <c r="A55" s="45">
        <v>6</v>
      </c>
      <c r="B55" s="45">
        <v>1</v>
      </c>
      <c r="C55" s="45">
        <v>35</v>
      </c>
      <c r="D55" s="45">
        <v>80.2</v>
      </c>
      <c r="E55" s="45">
        <v>169</v>
      </c>
      <c r="F55" s="45">
        <v>28.1</v>
      </c>
      <c r="G55" s="45">
        <v>42.4</v>
      </c>
      <c r="H55" s="45">
        <v>35.6</v>
      </c>
      <c r="I55" s="45">
        <f t="shared" si="1"/>
        <v>78</v>
      </c>
      <c r="J55" s="45">
        <v>4386</v>
      </c>
      <c r="K55" s="45">
        <v>10462</v>
      </c>
      <c r="L55" s="45" t="s">
        <v>463</v>
      </c>
      <c r="M55" s="46" t="s">
        <v>9</v>
      </c>
      <c r="N55" s="50">
        <v>375</v>
      </c>
      <c r="O55" s="50">
        <v>325</v>
      </c>
      <c r="P55" s="50">
        <v>147</v>
      </c>
      <c r="Q55" s="50">
        <v>30</v>
      </c>
      <c r="R55" s="50">
        <v>0.45</v>
      </c>
      <c r="S55" s="50">
        <v>15</v>
      </c>
      <c r="T55" s="50">
        <v>4</v>
      </c>
      <c r="U55" s="50">
        <v>2463</v>
      </c>
      <c r="V55" s="50">
        <v>739</v>
      </c>
      <c r="W55" s="50">
        <v>94</v>
      </c>
    </row>
    <row r="56" spans="1:23" x14ac:dyDescent="0.25">
      <c r="A56" s="45">
        <v>6</v>
      </c>
      <c r="B56" s="45">
        <v>1</v>
      </c>
      <c r="C56" s="45">
        <v>35</v>
      </c>
      <c r="D56" s="45">
        <v>80.2</v>
      </c>
      <c r="E56" s="45">
        <v>169</v>
      </c>
      <c r="F56" s="45">
        <v>28.1</v>
      </c>
      <c r="G56" s="45">
        <v>42.4</v>
      </c>
      <c r="H56" s="45">
        <v>35.6</v>
      </c>
      <c r="I56" s="45">
        <f t="shared" si="1"/>
        <v>78</v>
      </c>
      <c r="J56" s="45">
        <v>4386</v>
      </c>
      <c r="K56" s="45">
        <v>10462</v>
      </c>
      <c r="L56" s="45" t="s">
        <v>463</v>
      </c>
      <c r="M56" s="52" t="s">
        <v>10</v>
      </c>
      <c r="N56" s="48">
        <v>522</v>
      </c>
      <c r="O56" s="48">
        <v>358</v>
      </c>
      <c r="P56" s="48">
        <v>228</v>
      </c>
      <c r="Q56" s="48">
        <v>25</v>
      </c>
      <c r="R56" s="48">
        <v>0.64</v>
      </c>
      <c r="S56" s="48">
        <v>10</v>
      </c>
      <c r="T56" s="48">
        <v>2</v>
      </c>
      <c r="U56" s="48">
        <v>2261</v>
      </c>
      <c r="V56" s="48">
        <v>678</v>
      </c>
      <c r="W56" s="48">
        <v>86</v>
      </c>
    </row>
    <row r="57" spans="1:23" x14ac:dyDescent="0.25">
      <c r="A57" s="45">
        <v>6</v>
      </c>
      <c r="B57" s="45">
        <v>1</v>
      </c>
      <c r="C57" s="45">
        <v>35</v>
      </c>
      <c r="D57" s="45">
        <v>80.2</v>
      </c>
      <c r="E57" s="45">
        <v>169</v>
      </c>
      <c r="F57" s="45">
        <v>28.1</v>
      </c>
      <c r="G57" s="45">
        <v>42.4</v>
      </c>
      <c r="H57" s="45">
        <v>35.6</v>
      </c>
      <c r="I57" s="45">
        <f t="shared" si="1"/>
        <v>78</v>
      </c>
      <c r="J57" s="45">
        <v>4386</v>
      </c>
      <c r="K57" s="45">
        <v>10462</v>
      </c>
      <c r="L57" s="45" t="s">
        <v>464</v>
      </c>
      <c r="M57" s="46" t="s">
        <v>14</v>
      </c>
      <c r="N57" s="50">
        <v>127</v>
      </c>
      <c r="O57" s="50">
        <v>267</v>
      </c>
      <c r="P57" s="50">
        <v>101</v>
      </c>
      <c r="Q57" s="50">
        <v>30</v>
      </c>
      <c r="R57" s="50">
        <v>0.38</v>
      </c>
      <c r="S57" s="50">
        <v>8</v>
      </c>
      <c r="T57" s="50">
        <v>2</v>
      </c>
      <c r="U57" s="50">
        <v>1251</v>
      </c>
      <c r="V57" s="50">
        <v>375</v>
      </c>
      <c r="W57" s="50">
        <v>48</v>
      </c>
    </row>
    <row r="58" spans="1:23" x14ac:dyDescent="0.25">
      <c r="A58" s="45">
        <v>6</v>
      </c>
      <c r="B58" s="45">
        <v>1</v>
      </c>
      <c r="C58" s="45">
        <v>35</v>
      </c>
      <c r="D58" s="45">
        <v>80.2</v>
      </c>
      <c r="E58" s="45">
        <v>169</v>
      </c>
      <c r="F58" s="45">
        <v>28.1</v>
      </c>
      <c r="G58" s="45">
        <v>42.4</v>
      </c>
      <c r="H58" s="45">
        <v>35.6</v>
      </c>
      <c r="I58" s="45">
        <f t="shared" si="1"/>
        <v>78</v>
      </c>
      <c r="J58" s="45">
        <v>4386</v>
      </c>
      <c r="K58" s="45">
        <v>10462</v>
      </c>
      <c r="L58" s="45" t="s">
        <v>464</v>
      </c>
      <c r="M58" s="52" t="s">
        <v>241</v>
      </c>
      <c r="N58" s="48">
        <v>70</v>
      </c>
      <c r="O58" s="48">
        <v>320</v>
      </c>
      <c r="P58" s="48">
        <v>136</v>
      </c>
      <c r="Q58" s="48">
        <v>61</v>
      </c>
      <c r="R58" s="48">
        <v>0.42</v>
      </c>
      <c r="S58" s="48">
        <v>8</v>
      </c>
      <c r="T58" s="48">
        <v>2</v>
      </c>
      <c r="U58" s="48">
        <v>511</v>
      </c>
      <c r="V58" s="48">
        <v>153</v>
      </c>
      <c r="W58" s="48">
        <v>19</v>
      </c>
    </row>
    <row r="59" spans="1:23" x14ac:dyDescent="0.25">
      <c r="A59" s="45">
        <v>6</v>
      </c>
      <c r="B59" s="45">
        <v>1</v>
      </c>
      <c r="C59" s="45">
        <v>35</v>
      </c>
      <c r="D59" s="45">
        <v>80.2</v>
      </c>
      <c r="E59" s="45">
        <v>169</v>
      </c>
      <c r="F59" s="45">
        <v>28.1</v>
      </c>
      <c r="G59" s="45">
        <v>42.4</v>
      </c>
      <c r="H59" s="45">
        <v>35.6</v>
      </c>
      <c r="I59" s="45">
        <f t="shared" si="1"/>
        <v>78</v>
      </c>
      <c r="J59" s="45">
        <v>4386</v>
      </c>
      <c r="K59" s="45">
        <v>10462</v>
      </c>
      <c r="L59" s="45" t="s">
        <v>464</v>
      </c>
      <c r="M59" s="46" t="s">
        <v>242</v>
      </c>
      <c r="N59" s="50">
        <v>18</v>
      </c>
      <c r="O59" s="50">
        <v>254</v>
      </c>
      <c r="P59" s="50">
        <v>97</v>
      </c>
      <c r="Q59" s="50">
        <v>53</v>
      </c>
      <c r="R59" s="50">
        <v>0.38</v>
      </c>
      <c r="S59" s="50">
        <v>8</v>
      </c>
      <c r="T59" s="50">
        <v>2</v>
      </c>
      <c r="U59" s="50">
        <v>185</v>
      </c>
      <c r="V59" s="50">
        <v>55</v>
      </c>
      <c r="W59" s="50">
        <v>7</v>
      </c>
    </row>
    <row r="60" spans="1:23" x14ac:dyDescent="0.25">
      <c r="A60" s="45">
        <v>6</v>
      </c>
      <c r="B60" s="45">
        <v>1</v>
      </c>
      <c r="C60" s="45">
        <v>35</v>
      </c>
      <c r="D60" s="45">
        <v>80.2</v>
      </c>
      <c r="E60" s="45">
        <v>169</v>
      </c>
      <c r="F60" s="45">
        <v>28.1</v>
      </c>
      <c r="G60" s="45">
        <v>42.4</v>
      </c>
      <c r="H60" s="45">
        <v>35.6</v>
      </c>
      <c r="I60" s="45">
        <f t="shared" si="1"/>
        <v>78</v>
      </c>
      <c r="J60" s="45">
        <v>4386</v>
      </c>
      <c r="K60" s="45">
        <v>10462</v>
      </c>
      <c r="L60" s="45" t="s">
        <v>465</v>
      </c>
      <c r="M60" s="52" t="s">
        <v>243</v>
      </c>
      <c r="N60" s="48">
        <v>249</v>
      </c>
      <c r="O60" s="48">
        <v>239</v>
      </c>
      <c r="P60" s="48">
        <v>121</v>
      </c>
      <c r="Q60" s="48">
        <v>10</v>
      </c>
      <c r="R60" s="48">
        <v>0.51</v>
      </c>
      <c r="S60" s="48">
        <v>7</v>
      </c>
      <c r="T60" s="48">
        <v>1</v>
      </c>
      <c r="U60" s="48">
        <v>2043</v>
      </c>
      <c r="V60" s="48">
        <v>613</v>
      </c>
      <c r="W60" s="48">
        <v>78</v>
      </c>
    </row>
    <row r="61" spans="1:23" x14ac:dyDescent="0.25">
      <c r="A61" s="45">
        <v>6</v>
      </c>
      <c r="B61" s="45">
        <v>1</v>
      </c>
      <c r="C61" s="45">
        <v>35</v>
      </c>
      <c r="D61" s="45">
        <v>80.2</v>
      </c>
      <c r="E61" s="45">
        <v>169</v>
      </c>
      <c r="F61" s="45">
        <v>28.1</v>
      </c>
      <c r="G61" s="45">
        <v>42.4</v>
      </c>
      <c r="H61" s="45">
        <v>35.6</v>
      </c>
      <c r="I61" s="45">
        <f t="shared" si="1"/>
        <v>78</v>
      </c>
      <c r="J61" s="45">
        <v>4386</v>
      </c>
      <c r="K61" s="45">
        <v>10462</v>
      </c>
      <c r="L61" s="45" t="s">
        <v>465</v>
      </c>
      <c r="M61" s="46" t="s">
        <v>11</v>
      </c>
      <c r="N61" s="50">
        <v>121</v>
      </c>
      <c r="O61" s="50">
        <v>302</v>
      </c>
      <c r="P61" s="50">
        <v>159</v>
      </c>
      <c r="Q61" s="50">
        <v>48</v>
      </c>
      <c r="R61" s="50">
        <v>0.53</v>
      </c>
      <c r="S61" s="50">
        <v>7</v>
      </c>
      <c r="T61" s="50">
        <v>1</v>
      </c>
      <c r="U61" s="50">
        <v>754</v>
      </c>
      <c r="V61" s="50">
        <v>226</v>
      </c>
      <c r="W61" s="50">
        <v>29</v>
      </c>
    </row>
    <row r="62" spans="1:23" x14ac:dyDescent="0.25">
      <c r="A62" s="45">
        <v>6</v>
      </c>
      <c r="B62" s="45">
        <v>1</v>
      </c>
      <c r="C62" s="45">
        <v>35</v>
      </c>
      <c r="D62" s="45">
        <v>80.2</v>
      </c>
      <c r="E62" s="45">
        <v>169</v>
      </c>
      <c r="F62" s="45">
        <v>28.1</v>
      </c>
      <c r="G62" s="45">
        <v>42.4</v>
      </c>
      <c r="H62" s="45">
        <v>35.6</v>
      </c>
      <c r="I62" s="45">
        <f t="shared" si="1"/>
        <v>78</v>
      </c>
      <c r="J62" s="45">
        <v>4386</v>
      </c>
      <c r="K62" s="45">
        <v>10462</v>
      </c>
      <c r="L62" s="45" t="s">
        <v>465</v>
      </c>
      <c r="M62" s="52" t="s">
        <v>12</v>
      </c>
      <c r="N62" s="48">
        <v>435</v>
      </c>
      <c r="O62" s="48">
        <v>310</v>
      </c>
      <c r="P62" s="48">
        <v>157</v>
      </c>
      <c r="Q62" s="48">
        <v>30</v>
      </c>
      <c r="R62" s="48">
        <v>0.51</v>
      </c>
      <c r="S62" s="48">
        <v>11</v>
      </c>
      <c r="T62" s="48">
        <v>2</v>
      </c>
      <c r="U62" s="48">
        <v>2718</v>
      </c>
      <c r="V62" s="48">
        <v>815</v>
      </c>
      <c r="W62" s="48">
        <v>104</v>
      </c>
    </row>
    <row r="63" spans="1:23" x14ac:dyDescent="0.25">
      <c r="A63" s="45">
        <v>7</v>
      </c>
      <c r="B63" s="45">
        <v>1</v>
      </c>
      <c r="C63" s="45">
        <v>25</v>
      </c>
      <c r="D63" s="45">
        <v>80.7</v>
      </c>
      <c r="E63" s="45">
        <v>168</v>
      </c>
      <c r="F63" s="45">
        <v>28.6</v>
      </c>
      <c r="G63" s="45">
        <v>42.1</v>
      </c>
      <c r="H63" s="45">
        <v>34.700000000000003</v>
      </c>
      <c r="I63" s="45">
        <f t="shared" si="1"/>
        <v>76.800000000000011</v>
      </c>
      <c r="J63" s="45">
        <v>3153</v>
      </c>
      <c r="K63" s="45">
        <v>12853</v>
      </c>
      <c r="L63" s="45" t="s">
        <v>103</v>
      </c>
      <c r="M63" s="46" t="s">
        <v>234</v>
      </c>
      <c r="N63" s="50">
        <v>333</v>
      </c>
      <c r="O63" s="50">
        <v>340</v>
      </c>
      <c r="P63" s="50">
        <v>315</v>
      </c>
      <c r="Q63" s="50">
        <v>52</v>
      </c>
      <c r="R63" s="50">
        <v>0.9</v>
      </c>
      <c r="S63" s="50">
        <v>9</v>
      </c>
      <c r="T63" s="50">
        <v>2</v>
      </c>
      <c r="U63" s="50">
        <v>1072</v>
      </c>
      <c r="V63" s="50">
        <v>322</v>
      </c>
      <c r="W63" s="50">
        <v>41</v>
      </c>
    </row>
    <row r="64" spans="1:23" x14ac:dyDescent="0.25">
      <c r="A64" s="45">
        <v>7</v>
      </c>
      <c r="B64" s="45">
        <v>1</v>
      </c>
      <c r="C64" s="45">
        <v>25</v>
      </c>
      <c r="D64" s="45">
        <v>80.7</v>
      </c>
      <c r="E64" s="45">
        <v>168</v>
      </c>
      <c r="F64" s="45">
        <v>28.6</v>
      </c>
      <c r="G64" s="45">
        <v>42.1</v>
      </c>
      <c r="H64" s="45">
        <v>34.700000000000003</v>
      </c>
      <c r="I64" s="45">
        <f t="shared" si="1"/>
        <v>76.800000000000011</v>
      </c>
      <c r="J64" s="45">
        <v>3153</v>
      </c>
      <c r="K64" s="45">
        <v>12853</v>
      </c>
      <c r="L64" s="45" t="s">
        <v>103</v>
      </c>
      <c r="M64" s="52" t="s">
        <v>235</v>
      </c>
      <c r="N64" s="48">
        <v>89</v>
      </c>
      <c r="O64" s="48">
        <v>177</v>
      </c>
      <c r="P64" s="48">
        <v>140</v>
      </c>
      <c r="Q64" s="48">
        <v>29</v>
      </c>
      <c r="R64" s="48">
        <v>0.71</v>
      </c>
      <c r="S64" s="48">
        <v>9</v>
      </c>
      <c r="T64" s="48">
        <v>2</v>
      </c>
      <c r="U64" s="48">
        <v>696</v>
      </c>
      <c r="V64" s="48">
        <v>209</v>
      </c>
      <c r="W64" s="48">
        <v>26</v>
      </c>
    </row>
    <row r="65" spans="1:23" x14ac:dyDescent="0.25">
      <c r="A65" s="45">
        <v>7</v>
      </c>
      <c r="B65" s="45">
        <v>1</v>
      </c>
      <c r="C65" s="45">
        <v>25</v>
      </c>
      <c r="D65" s="45">
        <v>80.7</v>
      </c>
      <c r="E65" s="45">
        <v>168</v>
      </c>
      <c r="F65" s="45">
        <v>28.6</v>
      </c>
      <c r="G65" s="45">
        <v>42.1</v>
      </c>
      <c r="H65" s="45">
        <v>34.700000000000003</v>
      </c>
      <c r="I65" s="45">
        <f t="shared" si="1"/>
        <v>76.800000000000011</v>
      </c>
      <c r="J65" s="45">
        <v>3153</v>
      </c>
      <c r="K65" s="45">
        <v>12853</v>
      </c>
      <c r="L65" s="45" t="s">
        <v>103</v>
      </c>
      <c r="M65" s="46" t="s">
        <v>236</v>
      </c>
      <c r="N65" s="50">
        <v>66</v>
      </c>
      <c r="O65" s="50">
        <v>135</v>
      </c>
      <c r="P65" s="50">
        <v>82</v>
      </c>
      <c r="Q65" s="50">
        <v>22</v>
      </c>
      <c r="R65" s="50">
        <v>0.53</v>
      </c>
      <c r="S65" s="50">
        <v>12</v>
      </c>
      <c r="T65" s="50">
        <v>5</v>
      </c>
      <c r="U65" s="50">
        <v>905</v>
      </c>
      <c r="V65" s="50">
        <v>272</v>
      </c>
      <c r="W65" s="50">
        <v>34</v>
      </c>
    </row>
    <row r="66" spans="1:23" x14ac:dyDescent="0.25">
      <c r="A66" s="45">
        <v>7</v>
      </c>
      <c r="B66" s="45">
        <v>1</v>
      </c>
      <c r="C66" s="45">
        <v>25</v>
      </c>
      <c r="D66" s="45">
        <v>80.7</v>
      </c>
      <c r="E66" s="45">
        <v>168</v>
      </c>
      <c r="F66" s="45">
        <v>28.6</v>
      </c>
      <c r="G66" s="45">
        <v>42.1</v>
      </c>
      <c r="H66" s="45">
        <v>34.700000000000003</v>
      </c>
      <c r="I66" s="45">
        <f t="shared" si="1"/>
        <v>76.800000000000011</v>
      </c>
      <c r="J66" s="45">
        <v>3153</v>
      </c>
      <c r="K66" s="45">
        <v>12853</v>
      </c>
      <c r="L66" s="45" t="s">
        <v>103</v>
      </c>
      <c r="M66" s="52" t="s">
        <v>13</v>
      </c>
      <c r="N66" s="48">
        <v>60</v>
      </c>
      <c r="O66" s="48">
        <v>279</v>
      </c>
      <c r="P66" s="48">
        <v>131</v>
      </c>
      <c r="Q66" s="48">
        <v>12</v>
      </c>
      <c r="R66" s="48">
        <v>0.47</v>
      </c>
      <c r="S66" s="48">
        <v>8</v>
      </c>
      <c r="T66" s="48">
        <v>1</v>
      </c>
      <c r="U66" s="48">
        <v>456</v>
      </c>
      <c r="V66" s="48">
        <v>137</v>
      </c>
      <c r="W66" s="48">
        <v>17</v>
      </c>
    </row>
    <row r="67" spans="1:23" x14ac:dyDescent="0.25">
      <c r="A67" s="45">
        <v>7</v>
      </c>
      <c r="B67" s="45">
        <v>1</v>
      </c>
      <c r="C67" s="45">
        <v>25</v>
      </c>
      <c r="D67" s="45">
        <v>80.7</v>
      </c>
      <c r="E67" s="45">
        <v>168</v>
      </c>
      <c r="F67" s="45">
        <v>28.6</v>
      </c>
      <c r="G67" s="45">
        <v>42.1</v>
      </c>
      <c r="H67" s="45">
        <v>34.700000000000003</v>
      </c>
      <c r="I67" s="45">
        <f t="shared" ref="I67:I98" si="2">G67+H67</f>
        <v>76.800000000000011</v>
      </c>
      <c r="J67" s="45">
        <v>3153</v>
      </c>
      <c r="K67" s="45">
        <v>12853</v>
      </c>
      <c r="L67" s="45" t="s">
        <v>462</v>
      </c>
      <c r="M67" s="46" t="s">
        <v>15</v>
      </c>
      <c r="N67" s="50">
        <v>160</v>
      </c>
      <c r="O67" s="50">
        <v>229</v>
      </c>
      <c r="P67" s="50">
        <v>111</v>
      </c>
      <c r="Q67" s="50">
        <v>13</v>
      </c>
      <c r="R67" s="50">
        <v>0.47</v>
      </c>
      <c r="S67" s="50">
        <v>12</v>
      </c>
      <c r="T67" s="50">
        <v>2</v>
      </c>
      <c r="U67" s="50">
        <v>1456</v>
      </c>
      <c r="V67" s="50">
        <v>437</v>
      </c>
      <c r="W67" s="50">
        <v>55</v>
      </c>
    </row>
    <row r="68" spans="1:23" x14ac:dyDescent="0.25">
      <c r="A68" s="45">
        <v>7</v>
      </c>
      <c r="B68" s="45">
        <v>1</v>
      </c>
      <c r="C68" s="45">
        <v>25</v>
      </c>
      <c r="D68" s="45">
        <v>80.7</v>
      </c>
      <c r="E68" s="45">
        <v>168</v>
      </c>
      <c r="F68" s="45">
        <v>28.6</v>
      </c>
      <c r="G68" s="45">
        <v>42.1</v>
      </c>
      <c r="H68" s="45">
        <v>34.700000000000003</v>
      </c>
      <c r="I68" s="45">
        <f t="shared" si="2"/>
        <v>76.800000000000011</v>
      </c>
      <c r="J68" s="45">
        <v>3153</v>
      </c>
      <c r="K68" s="45">
        <v>12853</v>
      </c>
      <c r="L68" s="45" t="s">
        <v>462</v>
      </c>
      <c r="M68" s="52" t="s">
        <v>16</v>
      </c>
      <c r="N68" s="48">
        <v>121</v>
      </c>
      <c r="O68" s="48">
        <v>333</v>
      </c>
      <c r="P68" s="48">
        <v>151</v>
      </c>
      <c r="Q68" s="48">
        <v>12</v>
      </c>
      <c r="R68" s="48">
        <v>0.47</v>
      </c>
      <c r="S68" s="48">
        <v>7</v>
      </c>
      <c r="T68" s="48">
        <v>1</v>
      </c>
      <c r="U68" s="48">
        <v>772</v>
      </c>
      <c r="V68" s="48">
        <v>232</v>
      </c>
      <c r="W68" s="48">
        <v>29</v>
      </c>
    </row>
    <row r="69" spans="1:23" x14ac:dyDescent="0.25">
      <c r="A69" s="45">
        <v>7</v>
      </c>
      <c r="B69" s="45">
        <v>1</v>
      </c>
      <c r="C69" s="45">
        <v>25</v>
      </c>
      <c r="D69" s="45">
        <v>80.7</v>
      </c>
      <c r="E69" s="45">
        <v>168</v>
      </c>
      <c r="F69" s="45">
        <v>28.6</v>
      </c>
      <c r="G69" s="45">
        <v>42.1</v>
      </c>
      <c r="H69" s="45">
        <v>34.700000000000003</v>
      </c>
      <c r="I69" s="45">
        <f t="shared" si="2"/>
        <v>76.800000000000011</v>
      </c>
      <c r="J69" s="45">
        <v>3153</v>
      </c>
      <c r="K69" s="45">
        <v>12853</v>
      </c>
      <c r="L69" s="45" t="s">
        <v>462</v>
      </c>
      <c r="M69" s="46" t="s">
        <v>237</v>
      </c>
      <c r="N69" s="50">
        <v>142</v>
      </c>
      <c r="O69" s="50">
        <v>209</v>
      </c>
      <c r="P69" s="50">
        <v>145</v>
      </c>
      <c r="Q69" s="50">
        <v>4</v>
      </c>
      <c r="R69" s="50">
        <v>0.69</v>
      </c>
      <c r="S69" s="50">
        <v>11</v>
      </c>
      <c r="T69" s="50">
        <v>4</v>
      </c>
      <c r="U69" s="50">
        <v>965</v>
      </c>
      <c r="V69" s="50">
        <v>290</v>
      </c>
      <c r="W69" s="50">
        <v>37</v>
      </c>
    </row>
    <row r="70" spans="1:23" x14ac:dyDescent="0.25">
      <c r="A70" s="45">
        <v>7</v>
      </c>
      <c r="B70" s="45">
        <v>1</v>
      </c>
      <c r="C70" s="45">
        <v>25</v>
      </c>
      <c r="D70" s="45">
        <v>80.7</v>
      </c>
      <c r="E70" s="45">
        <v>168</v>
      </c>
      <c r="F70" s="45">
        <v>28.6</v>
      </c>
      <c r="G70" s="45">
        <v>42.1</v>
      </c>
      <c r="H70" s="45">
        <v>34.700000000000003</v>
      </c>
      <c r="I70" s="45">
        <f t="shared" si="2"/>
        <v>76.800000000000011</v>
      </c>
      <c r="J70" s="45">
        <v>3153</v>
      </c>
      <c r="K70" s="45">
        <v>12853</v>
      </c>
      <c r="L70" s="45" t="s">
        <v>462</v>
      </c>
      <c r="M70" s="52" t="s">
        <v>238</v>
      </c>
      <c r="N70" s="48">
        <v>91</v>
      </c>
      <c r="O70" s="48">
        <v>209</v>
      </c>
      <c r="P70" s="48">
        <v>184</v>
      </c>
      <c r="Q70" s="48">
        <v>45</v>
      </c>
      <c r="R70" s="48">
        <v>0.72</v>
      </c>
      <c r="S70" s="48">
        <v>9</v>
      </c>
      <c r="T70" s="48">
        <v>2</v>
      </c>
      <c r="U70" s="48">
        <v>598</v>
      </c>
      <c r="V70" s="48">
        <v>179</v>
      </c>
      <c r="W70" s="48">
        <v>23</v>
      </c>
    </row>
    <row r="71" spans="1:23" x14ac:dyDescent="0.25">
      <c r="A71" s="45">
        <v>7</v>
      </c>
      <c r="B71" s="45">
        <v>1</v>
      </c>
      <c r="C71" s="45">
        <v>25</v>
      </c>
      <c r="D71" s="45">
        <v>80.7</v>
      </c>
      <c r="E71" s="45">
        <v>168</v>
      </c>
      <c r="F71" s="45">
        <v>28.6</v>
      </c>
      <c r="G71" s="45">
        <v>42.1</v>
      </c>
      <c r="H71" s="45">
        <v>34.700000000000003</v>
      </c>
      <c r="I71" s="45">
        <f t="shared" si="2"/>
        <v>76.800000000000011</v>
      </c>
      <c r="J71" s="45">
        <v>3153</v>
      </c>
      <c r="K71" s="45">
        <v>12853</v>
      </c>
      <c r="L71" s="45" t="s">
        <v>462</v>
      </c>
      <c r="M71" s="46" t="s">
        <v>239</v>
      </c>
      <c r="N71" s="50">
        <v>10</v>
      </c>
      <c r="O71" s="50">
        <v>97</v>
      </c>
      <c r="P71" s="50">
        <v>87</v>
      </c>
      <c r="Q71" s="50">
        <v>6</v>
      </c>
      <c r="R71" s="50">
        <v>0.89</v>
      </c>
      <c r="S71" s="50">
        <v>12</v>
      </c>
      <c r="T71" s="50">
        <v>4</v>
      </c>
      <c r="U71" s="50">
        <v>114</v>
      </c>
      <c r="V71" s="50">
        <v>34</v>
      </c>
      <c r="W71" s="50">
        <v>4</v>
      </c>
    </row>
    <row r="72" spans="1:23" x14ac:dyDescent="0.25">
      <c r="A72" s="45">
        <v>7</v>
      </c>
      <c r="B72" s="45">
        <v>1</v>
      </c>
      <c r="C72" s="45">
        <v>25</v>
      </c>
      <c r="D72" s="45">
        <v>80.7</v>
      </c>
      <c r="E72" s="45">
        <v>168</v>
      </c>
      <c r="F72" s="45">
        <v>28.6</v>
      </c>
      <c r="G72" s="45">
        <v>42.1</v>
      </c>
      <c r="H72" s="45">
        <v>34.700000000000003</v>
      </c>
      <c r="I72" s="45">
        <f t="shared" si="2"/>
        <v>76.800000000000011</v>
      </c>
      <c r="J72" s="45">
        <v>3153</v>
      </c>
      <c r="K72" s="45">
        <v>12853</v>
      </c>
      <c r="L72" s="45" t="s">
        <v>462</v>
      </c>
      <c r="M72" s="52" t="s">
        <v>131</v>
      </c>
      <c r="N72" s="48">
        <v>129</v>
      </c>
      <c r="O72" s="48">
        <v>411</v>
      </c>
      <c r="P72" s="48">
        <v>368</v>
      </c>
      <c r="Q72" s="48">
        <v>1</v>
      </c>
      <c r="R72" s="48">
        <v>0.85</v>
      </c>
      <c r="S72" s="48" t="s">
        <v>240</v>
      </c>
      <c r="T72" s="48"/>
      <c r="U72" s="48">
        <v>370</v>
      </c>
      <c r="V72" s="48">
        <v>111</v>
      </c>
      <c r="W72" s="48">
        <v>14</v>
      </c>
    </row>
    <row r="73" spans="1:23" x14ac:dyDescent="0.25">
      <c r="A73" s="45">
        <v>7</v>
      </c>
      <c r="B73" s="45">
        <v>1</v>
      </c>
      <c r="C73" s="45">
        <v>25</v>
      </c>
      <c r="D73" s="45">
        <v>80.7</v>
      </c>
      <c r="E73" s="45">
        <v>168</v>
      </c>
      <c r="F73" s="45">
        <v>28.6</v>
      </c>
      <c r="G73" s="45">
        <v>42.1</v>
      </c>
      <c r="H73" s="45">
        <v>34.700000000000003</v>
      </c>
      <c r="I73" s="45">
        <f t="shared" si="2"/>
        <v>76.800000000000011</v>
      </c>
      <c r="J73" s="45">
        <v>3153</v>
      </c>
      <c r="K73" s="45">
        <v>12853</v>
      </c>
      <c r="L73" s="45" t="s">
        <v>463</v>
      </c>
      <c r="M73" s="46" t="s">
        <v>7</v>
      </c>
      <c r="N73" s="50">
        <v>153</v>
      </c>
      <c r="O73" s="50">
        <v>287</v>
      </c>
      <c r="P73" s="50">
        <v>149</v>
      </c>
      <c r="Q73" s="50">
        <v>35</v>
      </c>
      <c r="R73" s="50">
        <v>0.46</v>
      </c>
      <c r="S73" s="50">
        <v>5</v>
      </c>
      <c r="T73" s="50">
        <v>2</v>
      </c>
      <c r="U73" s="50">
        <v>1157</v>
      </c>
      <c r="V73" s="50">
        <v>347</v>
      </c>
      <c r="W73" s="50">
        <v>44</v>
      </c>
    </row>
    <row r="74" spans="1:23" x14ac:dyDescent="0.25">
      <c r="A74" s="45">
        <v>7</v>
      </c>
      <c r="B74" s="45">
        <v>1</v>
      </c>
      <c r="C74" s="45">
        <v>25</v>
      </c>
      <c r="D74" s="45">
        <v>80.7</v>
      </c>
      <c r="E74" s="45">
        <v>168</v>
      </c>
      <c r="F74" s="45">
        <v>28.6</v>
      </c>
      <c r="G74" s="45">
        <v>42.1</v>
      </c>
      <c r="H74" s="45">
        <v>34.700000000000003</v>
      </c>
      <c r="I74" s="45">
        <f t="shared" si="2"/>
        <v>76.800000000000011</v>
      </c>
      <c r="J74" s="45">
        <v>3153</v>
      </c>
      <c r="K74" s="45">
        <v>12853</v>
      </c>
      <c r="L74" s="45" t="s">
        <v>463</v>
      </c>
      <c r="M74" s="52" t="s">
        <v>8</v>
      </c>
      <c r="N74" s="48">
        <v>413</v>
      </c>
      <c r="O74" s="48">
        <v>316</v>
      </c>
      <c r="P74" s="48">
        <v>169</v>
      </c>
      <c r="Q74" s="48">
        <v>20</v>
      </c>
      <c r="R74" s="48">
        <v>0.54</v>
      </c>
      <c r="S74" s="48">
        <v>10</v>
      </c>
      <c r="T74" s="48">
        <v>2</v>
      </c>
      <c r="U74" s="48">
        <v>2377</v>
      </c>
      <c r="V74" s="48">
        <v>713</v>
      </c>
      <c r="W74" s="48">
        <v>90</v>
      </c>
    </row>
    <row r="75" spans="1:23" x14ac:dyDescent="0.25">
      <c r="A75" s="45">
        <v>7</v>
      </c>
      <c r="B75" s="45">
        <v>1</v>
      </c>
      <c r="C75" s="45">
        <v>25</v>
      </c>
      <c r="D75" s="45">
        <v>80.7</v>
      </c>
      <c r="E75" s="45">
        <v>168</v>
      </c>
      <c r="F75" s="45">
        <v>28.6</v>
      </c>
      <c r="G75" s="45">
        <v>42.1</v>
      </c>
      <c r="H75" s="45">
        <v>34.700000000000003</v>
      </c>
      <c r="I75" s="45">
        <f t="shared" si="2"/>
        <v>76.800000000000011</v>
      </c>
      <c r="J75" s="45">
        <v>3153</v>
      </c>
      <c r="K75" s="45">
        <v>12853</v>
      </c>
      <c r="L75" s="45" t="s">
        <v>463</v>
      </c>
      <c r="M75" s="46" t="s">
        <v>9</v>
      </c>
      <c r="N75" s="50">
        <v>250</v>
      </c>
      <c r="O75" s="50">
        <v>347</v>
      </c>
      <c r="P75" s="50">
        <v>208</v>
      </c>
      <c r="Q75" s="50">
        <v>45</v>
      </c>
      <c r="R75" s="50">
        <v>0.54</v>
      </c>
      <c r="S75" s="50">
        <v>9</v>
      </c>
      <c r="T75" s="50">
        <v>3</v>
      </c>
      <c r="U75" s="50">
        <v>1307</v>
      </c>
      <c r="V75" s="50">
        <v>392</v>
      </c>
      <c r="W75" s="50">
        <v>49</v>
      </c>
    </row>
    <row r="76" spans="1:23" x14ac:dyDescent="0.25">
      <c r="A76" s="45">
        <v>7</v>
      </c>
      <c r="B76" s="45">
        <v>1</v>
      </c>
      <c r="C76" s="45">
        <v>25</v>
      </c>
      <c r="D76" s="45">
        <v>80.7</v>
      </c>
      <c r="E76" s="45">
        <v>168</v>
      </c>
      <c r="F76" s="45">
        <v>28.6</v>
      </c>
      <c r="G76" s="45">
        <v>42.1</v>
      </c>
      <c r="H76" s="45">
        <v>34.700000000000003</v>
      </c>
      <c r="I76" s="45">
        <f t="shared" si="2"/>
        <v>76.800000000000011</v>
      </c>
      <c r="J76" s="45">
        <v>3153</v>
      </c>
      <c r="K76" s="45">
        <v>12853</v>
      </c>
      <c r="L76" s="45" t="s">
        <v>463</v>
      </c>
      <c r="M76" s="52" t="s">
        <v>10</v>
      </c>
      <c r="N76" s="48">
        <v>297</v>
      </c>
      <c r="O76" s="48">
        <v>309</v>
      </c>
      <c r="P76" s="48">
        <v>214</v>
      </c>
      <c r="Q76" s="48">
        <v>9</v>
      </c>
      <c r="R76" s="48">
        <v>0.63</v>
      </c>
      <c r="S76" s="48">
        <v>7</v>
      </c>
      <c r="T76" s="48">
        <v>3</v>
      </c>
      <c r="U76" s="48">
        <v>1514</v>
      </c>
      <c r="V76" s="48">
        <v>454</v>
      </c>
      <c r="W76" s="48">
        <v>57</v>
      </c>
    </row>
    <row r="77" spans="1:23" x14ac:dyDescent="0.25">
      <c r="A77" s="45">
        <v>7</v>
      </c>
      <c r="B77" s="45">
        <v>1</v>
      </c>
      <c r="C77" s="45">
        <v>25</v>
      </c>
      <c r="D77" s="45">
        <v>80.7</v>
      </c>
      <c r="E77" s="45">
        <v>168</v>
      </c>
      <c r="F77" s="45">
        <v>28.6</v>
      </c>
      <c r="G77" s="45">
        <v>42.1</v>
      </c>
      <c r="H77" s="45">
        <v>34.700000000000003</v>
      </c>
      <c r="I77" s="45">
        <f t="shared" si="2"/>
        <v>76.800000000000011</v>
      </c>
      <c r="J77" s="45">
        <v>3153</v>
      </c>
      <c r="K77" s="45">
        <v>12853</v>
      </c>
      <c r="L77" s="45" t="s">
        <v>464</v>
      </c>
      <c r="M77" s="46" t="s">
        <v>14</v>
      </c>
      <c r="N77" s="50">
        <v>117</v>
      </c>
      <c r="O77" s="50">
        <v>242</v>
      </c>
      <c r="P77" s="50">
        <v>196</v>
      </c>
      <c r="Q77" s="50">
        <v>10</v>
      </c>
      <c r="R77" s="50">
        <v>0.55000000000000004</v>
      </c>
      <c r="S77" s="50">
        <v>5</v>
      </c>
      <c r="T77" s="50">
        <v>1</v>
      </c>
      <c r="U77" s="50">
        <v>865</v>
      </c>
      <c r="V77" s="50">
        <v>260</v>
      </c>
      <c r="W77" s="50">
        <v>33</v>
      </c>
    </row>
    <row r="78" spans="1:23" x14ac:dyDescent="0.25">
      <c r="A78" s="45">
        <v>7</v>
      </c>
      <c r="B78" s="45">
        <v>1</v>
      </c>
      <c r="C78" s="45">
        <v>25</v>
      </c>
      <c r="D78" s="45">
        <v>80.7</v>
      </c>
      <c r="E78" s="45">
        <v>168</v>
      </c>
      <c r="F78" s="45">
        <v>28.6</v>
      </c>
      <c r="G78" s="45">
        <v>42.1</v>
      </c>
      <c r="H78" s="45">
        <v>34.700000000000003</v>
      </c>
      <c r="I78" s="45">
        <f t="shared" si="2"/>
        <v>76.800000000000011</v>
      </c>
      <c r="J78" s="45">
        <v>3153</v>
      </c>
      <c r="K78" s="45">
        <v>12853</v>
      </c>
      <c r="L78" s="45" t="s">
        <v>464</v>
      </c>
      <c r="M78" s="52" t="s">
        <v>241</v>
      </c>
      <c r="N78" s="48">
        <v>50</v>
      </c>
      <c r="O78" s="48">
        <v>311</v>
      </c>
      <c r="P78" s="48">
        <v>153</v>
      </c>
      <c r="Q78" s="48">
        <v>24</v>
      </c>
      <c r="R78" s="48">
        <v>0.49</v>
      </c>
      <c r="S78" s="48">
        <v>7</v>
      </c>
      <c r="T78" s="48">
        <v>1</v>
      </c>
      <c r="U78" s="48">
        <v>322</v>
      </c>
      <c r="V78" s="48">
        <v>97</v>
      </c>
      <c r="W78" s="48">
        <v>12</v>
      </c>
    </row>
    <row r="79" spans="1:23" x14ac:dyDescent="0.25">
      <c r="A79" s="45">
        <v>7</v>
      </c>
      <c r="B79" s="45">
        <v>1</v>
      </c>
      <c r="C79" s="45">
        <v>25</v>
      </c>
      <c r="D79" s="45">
        <v>80.7</v>
      </c>
      <c r="E79" s="45">
        <v>168</v>
      </c>
      <c r="F79" s="45">
        <v>28.6</v>
      </c>
      <c r="G79" s="45">
        <v>42.1</v>
      </c>
      <c r="H79" s="45">
        <v>34.700000000000003</v>
      </c>
      <c r="I79" s="45">
        <f t="shared" si="2"/>
        <v>76.800000000000011</v>
      </c>
      <c r="J79" s="45">
        <v>3153</v>
      </c>
      <c r="K79" s="45">
        <v>12853</v>
      </c>
      <c r="L79" s="45" t="s">
        <v>464</v>
      </c>
      <c r="M79" s="46" t="s">
        <v>242</v>
      </c>
      <c r="N79" s="50">
        <v>21</v>
      </c>
      <c r="O79" s="50">
        <v>262</v>
      </c>
      <c r="P79" s="50">
        <v>161</v>
      </c>
      <c r="Q79" s="50">
        <v>37</v>
      </c>
      <c r="R79" s="50">
        <v>0.44</v>
      </c>
      <c r="S79" s="50">
        <v>6</v>
      </c>
      <c r="T79" s="50">
        <v>2</v>
      </c>
      <c r="U79" s="50">
        <v>181</v>
      </c>
      <c r="V79" s="50">
        <v>54</v>
      </c>
      <c r="W79" s="50">
        <v>7</v>
      </c>
    </row>
    <row r="80" spans="1:23" x14ac:dyDescent="0.25">
      <c r="A80" s="45">
        <v>7</v>
      </c>
      <c r="B80" s="45">
        <v>1</v>
      </c>
      <c r="C80" s="45">
        <v>25</v>
      </c>
      <c r="D80" s="45">
        <v>80.7</v>
      </c>
      <c r="E80" s="45">
        <v>168</v>
      </c>
      <c r="F80" s="45">
        <v>28.6</v>
      </c>
      <c r="G80" s="45">
        <v>42.1</v>
      </c>
      <c r="H80" s="45">
        <v>34.700000000000003</v>
      </c>
      <c r="I80" s="45">
        <f t="shared" si="2"/>
        <v>76.800000000000011</v>
      </c>
      <c r="J80" s="45">
        <v>3153</v>
      </c>
      <c r="K80" s="45">
        <v>12853</v>
      </c>
      <c r="L80" s="45" t="s">
        <v>465</v>
      </c>
      <c r="M80" s="52" t="s">
        <v>243</v>
      </c>
      <c r="N80" s="48">
        <v>217</v>
      </c>
      <c r="O80" s="48">
        <v>229</v>
      </c>
      <c r="P80" s="48">
        <v>132</v>
      </c>
      <c r="Q80" s="48">
        <v>21</v>
      </c>
      <c r="R80" s="48">
        <v>0.36</v>
      </c>
      <c r="S80" s="48">
        <v>8</v>
      </c>
      <c r="T80" s="48">
        <v>1</v>
      </c>
      <c r="U80" s="48">
        <v>2591</v>
      </c>
      <c r="V80" s="48">
        <v>777</v>
      </c>
      <c r="W80" s="48">
        <v>98</v>
      </c>
    </row>
    <row r="81" spans="1:23" x14ac:dyDescent="0.25">
      <c r="A81" s="45">
        <v>7</v>
      </c>
      <c r="B81" s="45">
        <v>1</v>
      </c>
      <c r="C81" s="45">
        <v>25</v>
      </c>
      <c r="D81" s="45">
        <v>80.7</v>
      </c>
      <c r="E81" s="45">
        <v>168</v>
      </c>
      <c r="F81" s="45">
        <v>28.6</v>
      </c>
      <c r="G81" s="45">
        <v>42.1</v>
      </c>
      <c r="H81" s="45">
        <v>34.700000000000003</v>
      </c>
      <c r="I81" s="45">
        <f t="shared" si="2"/>
        <v>76.800000000000011</v>
      </c>
      <c r="J81" s="45">
        <v>3153</v>
      </c>
      <c r="K81" s="45">
        <v>12853</v>
      </c>
      <c r="L81" s="45" t="s">
        <v>465</v>
      </c>
      <c r="M81" s="46" t="s">
        <v>11</v>
      </c>
      <c r="N81" s="50">
        <v>93</v>
      </c>
      <c r="O81" s="50">
        <v>184</v>
      </c>
      <c r="P81" s="50">
        <v>84</v>
      </c>
      <c r="Q81" s="50">
        <v>28</v>
      </c>
      <c r="R81" s="50">
        <v>0.28999999999999998</v>
      </c>
      <c r="S81" s="50">
        <v>9</v>
      </c>
      <c r="T81" s="50">
        <v>2</v>
      </c>
      <c r="U81" s="50">
        <v>1720</v>
      </c>
      <c r="V81" s="50">
        <v>516</v>
      </c>
      <c r="W81" s="50">
        <v>65</v>
      </c>
    </row>
    <row r="82" spans="1:23" x14ac:dyDescent="0.25">
      <c r="A82" s="45">
        <v>7</v>
      </c>
      <c r="B82" s="45">
        <v>1</v>
      </c>
      <c r="C82" s="45">
        <v>25</v>
      </c>
      <c r="D82" s="45">
        <v>80.7</v>
      </c>
      <c r="E82" s="45">
        <v>168</v>
      </c>
      <c r="F82" s="45">
        <v>28.6</v>
      </c>
      <c r="G82" s="45">
        <v>42.1</v>
      </c>
      <c r="H82" s="45">
        <v>34.700000000000003</v>
      </c>
      <c r="I82" s="45">
        <f t="shared" si="2"/>
        <v>76.800000000000011</v>
      </c>
      <c r="J82" s="45">
        <v>3153</v>
      </c>
      <c r="K82" s="45">
        <v>12853</v>
      </c>
      <c r="L82" s="45" t="s">
        <v>465</v>
      </c>
      <c r="M82" s="52" t="s">
        <v>12</v>
      </c>
      <c r="N82" s="48">
        <v>341</v>
      </c>
      <c r="O82" s="48">
        <v>346</v>
      </c>
      <c r="P82" s="48">
        <v>223</v>
      </c>
      <c r="Q82" s="48">
        <v>9</v>
      </c>
      <c r="R82" s="48">
        <v>0.49</v>
      </c>
      <c r="S82" s="48">
        <v>8</v>
      </c>
      <c r="T82" s="48">
        <v>2</v>
      </c>
      <c r="U82" s="48">
        <v>1983</v>
      </c>
      <c r="V82" s="48">
        <v>595</v>
      </c>
      <c r="W82" s="48">
        <v>75</v>
      </c>
    </row>
    <row r="83" spans="1:23" x14ac:dyDescent="0.25">
      <c r="A83" s="45">
        <v>8</v>
      </c>
      <c r="B83" s="45">
        <v>1</v>
      </c>
      <c r="C83" s="45">
        <v>26</v>
      </c>
      <c r="D83" s="45">
        <v>40.6</v>
      </c>
      <c r="E83" s="45">
        <v>162</v>
      </c>
      <c r="F83" s="45">
        <v>17.8</v>
      </c>
      <c r="G83" s="45">
        <v>39</v>
      </c>
      <c r="H83" s="45">
        <v>33.6</v>
      </c>
      <c r="I83" s="45">
        <f t="shared" si="2"/>
        <v>72.599999999999994</v>
      </c>
      <c r="J83" s="45">
        <v>2955</v>
      </c>
      <c r="K83" s="45">
        <v>6101</v>
      </c>
      <c r="L83" s="45" t="s">
        <v>103</v>
      </c>
      <c r="M83" s="46" t="s">
        <v>234</v>
      </c>
      <c r="N83" s="50">
        <v>366</v>
      </c>
      <c r="O83" s="50">
        <v>315</v>
      </c>
      <c r="P83" s="50">
        <v>120</v>
      </c>
      <c r="Q83" s="50">
        <v>7</v>
      </c>
      <c r="R83" s="50">
        <v>0.38</v>
      </c>
      <c r="S83" s="50">
        <v>10</v>
      </c>
      <c r="T83" s="50">
        <v>2</v>
      </c>
      <c r="U83" s="50">
        <v>3006</v>
      </c>
      <c r="V83" s="50">
        <v>902</v>
      </c>
      <c r="W83" s="50">
        <v>197</v>
      </c>
    </row>
    <row r="84" spans="1:23" x14ac:dyDescent="0.25">
      <c r="A84" s="45">
        <v>8</v>
      </c>
      <c r="B84" s="45">
        <v>1</v>
      </c>
      <c r="C84" s="45">
        <v>26</v>
      </c>
      <c r="D84" s="45">
        <v>40.6</v>
      </c>
      <c r="E84" s="45">
        <v>162</v>
      </c>
      <c r="F84" s="45">
        <v>17.8</v>
      </c>
      <c r="G84" s="45">
        <v>39</v>
      </c>
      <c r="H84" s="45">
        <v>33.6</v>
      </c>
      <c r="I84" s="45">
        <f t="shared" si="2"/>
        <v>72.599999999999994</v>
      </c>
      <c r="J84" s="45">
        <v>2955</v>
      </c>
      <c r="K84" s="45">
        <v>6101</v>
      </c>
      <c r="L84" s="45" t="s">
        <v>103</v>
      </c>
      <c r="M84" s="52" t="s">
        <v>235</v>
      </c>
      <c r="N84" s="48">
        <v>100</v>
      </c>
      <c r="O84" s="48">
        <v>197</v>
      </c>
      <c r="P84" s="48">
        <v>77</v>
      </c>
      <c r="Q84" s="48">
        <v>20</v>
      </c>
      <c r="R84" s="48">
        <v>0.39</v>
      </c>
      <c r="S84" s="48">
        <v>10</v>
      </c>
      <c r="T84" s="48">
        <v>4</v>
      </c>
      <c r="U84" s="48">
        <v>1281</v>
      </c>
      <c r="V84" s="48">
        <v>384</v>
      </c>
      <c r="W84" s="48">
        <v>84</v>
      </c>
    </row>
    <row r="85" spans="1:23" x14ac:dyDescent="0.25">
      <c r="A85" s="45">
        <v>8</v>
      </c>
      <c r="B85" s="45">
        <v>1</v>
      </c>
      <c r="C85" s="45">
        <v>26</v>
      </c>
      <c r="D85" s="45">
        <v>40.6</v>
      </c>
      <c r="E85" s="45">
        <v>162</v>
      </c>
      <c r="F85" s="45">
        <v>17.8</v>
      </c>
      <c r="G85" s="45">
        <v>39</v>
      </c>
      <c r="H85" s="45">
        <v>33.6</v>
      </c>
      <c r="I85" s="45">
        <f t="shared" si="2"/>
        <v>72.599999999999994</v>
      </c>
      <c r="J85" s="45">
        <v>2955</v>
      </c>
      <c r="K85" s="45">
        <v>6101</v>
      </c>
      <c r="L85" s="45" t="s">
        <v>103</v>
      </c>
      <c r="M85" s="46" t="s">
        <v>236</v>
      </c>
      <c r="N85" s="50">
        <v>66</v>
      </c>
      <c r="O85" s="50">
        <v>125</v>
      </c>
      <c r="P85" s="50">
        <v>53</v>
      </c>
      <c r="Q85" s="50">
        <v>12</v>
      </c>
      <c r="R85" s="50">
        <v>0.42</v>
      </c>
      <c r="S85" s="50">
        <v>9</v>
      </c>
      <c r="T85" s="50">
        <v>2</v>
      </c>
      <c r="U85" s="50">
        <v>1232</v>
      </c>
      <c r="V85" s="50">
        <v>369</v>
      </c>
      <c r="W85" s="50">
        <v>81</v>
      </c>
    </row>
    <row r="86" spans="1:23" x14ac:dyDescent="0.25">
      <c r="A86" s="45">
        <v>8</v>
      </c>
      <c r="B86" s="45">
        <v>1</v>
      </c>
      <c r="C86" s="45">
        <v>26</v>
      </c>
      <c r="D86" s="45">
        <v>40.6</v>
      </c>
      <c r="E86" s="45">
        <v>162</v>
      </c>
      <c r="F86" s="45">
        <v>17.8</v>
      </c>
      <c r="G86" s="45">
        <v>39</v>
      </c>
      <c r="H86" s="45">
        <v>33.6</v>
      </c>
      <c r="I86" s="45">
        <f t="shared" si="2"/>
        <v>72.599999999999994</v>
      </c>
      <c r="J86" s="45">
        <v>2955</v>
      </c>
      <c r="K86" s="45">
        <v>6101</v>
      </c>
      <c r="L86" s="45" t="s">
        <v>103</v>
      </c>
      <c r="M86" s="52" t="s">
        <v>13</v>
      </c>
      <c r="N86" s="48">
        <v>43</v>
      </c>
      <c r="O86" s="48">
        <v>316</v>
      </c>
      <c r="P86" s="48">
        <v>74</v>
      </c>
      <c r="Q86" s="48">
        <v>15</v>
      </c>
      <c r="R86" s="48">
        <v>0.23</v>
      </c>
      <c r="S86" s="48">
        <v>8</v>
      </c>
      <c r="T86" s="48">
        <v>1</v>
      </c>
      <c r="U86" s="48">
        <v>576</v>
      </c>
      <c r="V86" s="48">
        <v>173</v>
      </c>
      <c r="W86" s="48">
        <v>38</v>
      </c>
    </row>
    <row r="87" spans="1:23" x14ac:dyDescent="0.25">
      <c r="A87" s="45">
        <v>8</v>
      </c>
      <c r="B87" s="45">
        <v>1</v>
      </c>
      <c r="C87" s="45">
        <v>26</v>
      </c>
      <c r="D87" s="45">
        <v>40.6</v>
      </c>
      <c r="E87" s="45">
        <v>162</v>
      </c>
      <c r="F87" s="45">
        <v>17.8</v>
      </c>
      <c r="G87" s="45">
        <v>39</v>
      </c>
      <c r="H87" s="45">
        <v>33.6</v>
      </c>
      <c r="I87" s="45">
        <f t="shared" si="2"/>
        <v>72.599999999999994</v>
      </c>
      <c r="J87" s="45">
        <v>2955</v>
      </c>
      <c r="K87" s="45">
        <v>6101</v>
      </c>
      <c r="L87" s="45" t="s">
        <v>462</v>
      </c>
      <c r="M87" s="46" t="s">
        <v>15</v>
      </c>
      <c r="N87" s="50">
        <v>155</v>
      </c>
      <c r="O87" s="50">
        <v>247</v>
      </c>
      <c r="P87" s="50">
        <v>114</v>
      </c>
      <c r="Q87" s="50">
        <v>32</v>
      </c>
      <c r="R87" s="50">
        <v>0.46</v>
      </c>
      <c r="S87" s="50">
        <v>15</v>
      </c>
      <c r="T87" s="50">
        <v>3</v>
      </c>
      <c r="U87" s="50">
        <v>1311</v>
      </c>
      <c r="V87" s="50">
        <v>393</v>
      </c>
      <c r="W87" s="50">
        <v>86</v>
      </c>
    </row>
    <row r="88" spans="1:23" x14ac:dyDescent="0.25">
      <c r="A88" s="45">
        <v>8</v>
      </c>
      <c r="B88" s="45">
        <v>1</v>
      </c>
      <c r="C88" s="45">
        <v>26</v>
      </c>
      <c r="D88" s="45">
        <v>40.6</v>
      </c>
      <c r="E88" s="45">
        <v>162</v>
      </c>
      <c r="F88" s="45">
        <v>17.8</v>
      </c>
      <c r="G88" s="45">
        <v>39</v>
      </c>
      <c r="H88" s="45">
        <v>33.6</v>
      </c>
      <c r="I88" s="45">
        <f t="shared" si="2"/>
        <v>72.599999999999994</v>
      </c>
      <c r="J88" s="45">
        <v>2955</v>
      </c>
      <c r="K88" s="45">
        <v>6101</v>
      </c>
      <c r="L88" s="45" t="s">
        <v>462</v>
      </c>
      <c r="M88" s="52" t="s">
        <v>16</v>
      </c>
      <c r="N88" s="48">
        <v>110</v>
      </c>
      <c r="O88" s="48">
        <v>288</v>
      </c>
      <c r="P88" s="48">
        <v>134</v>
      </c>
      <c r="Q88" s="48">
        <v>25</v>
      </c>
      <c r="R88" s="48">
        <v>0.47</v>
      </c>
      <c r="S88" s="48">
        <v>8</v>
      </c>
      <c r="T88" s="48">
        <v>3</v>
      </c>
      <c r="U88" s="48">
        <v>815</v>
      </c>
      <c r="V88" s="48">
        <v>244</v>
      </c>
      <c r="W88" s="48">
        <v>53</v>
      </c>
    </row>
    <row r="89" spans="1:23" x14ac:dyDescent="0.25">
      <c r="A89" s="45">
        <v>8</v>
      </c>
      <c r="B89" s="45">
        <v>1</v>
      </c>
      <c r="C89" s="45">
        <v>26</v>
      </c>
      <c r="D89" s="45">
        <v>40.6</v>
      </c>
      <c r="E89" s="45">
        <v>162</v>
      </c>
      <c r="F89" s="45">
        <v>17.8</v>
      </c>
      <c r="G89" s="45">
        <v>39</v>
      </c>
      <c r="H89" s="45">
        <v>33.6</v>
      </c>
      <c r="I89" s="45">
        <f t="shared" si="2"/>
        <v>72.599999999999994</v>
      </c>
      <c r="J89" s="45">
        <v>2955</v>
      </c>
      <c r="K89" s="45">
        <v>6101</v>
      </c>
      <c r="L89" s="45" t="s">
        <v>462</v>
      </c>
      <c r="M89" s="46" t="s">
        <v>237</v>
      </c>
      <c r="N89" s="50">
        <v>117</v>
      </c>
      <c r="O89" s="50">
        <v>285</v>
      </c>
      <c r="P89" s="50">
        <v>237</v>
      </c>
      <c r="Q89" s="50">
        <v>25</v>
      </c>
      <c r="R89" s="50">
        <v>0.83</v>
      </c>
      <c r="S89" s="50">
        <v>10</v>
      </c>
      <c r="T89" s="50">
        <v>1</v>
      </c>
      <c r="U89" s="50">
        <v>485</v>
      </c>
      <c r="V89" s="50">
        <v>146</v>
      </c>
      <c r="W89" s="50">
        <v>32</v>
      </c>
    </row>
    <row r="90" spans="1:23" x14ac:dyDescent="0.25">
      <c r="A90" s="45">
        <v>8</v>
      </c>
      <c r="B90" s="45">
        <v>1</v>
      </c>
      <c r="C90" s="45">
        <v>26</v>
      </c>
      <c r="D90" s="45">
        <v>40.6</v>
      </c>
      <c r="E90" s="45">
        <v>162</v>
      </c>
      <c r="F90" s="45">
        <v>17.8</v>
      </c>
      <c r="G90" s="45">
        <v>39</v>
      </c>
      <c r="H90" s="45">
        <v>33.6</v>
      </c>
      <c r="I90" s="45">
        <f t="shared" si="2"/>
        <v>72.599999999999994</v>
      </c>
      <c r="J90" s="45">
        <v>2955</v>
      </c>
      <c r="K90" s="45">
        <v>6101</v>
      </c>
      <c r="L90" s="45" t="s">
        <v>462</v>
      </c>
      <c r="M90" s="52" t="s">
        <v>238</v>
      </c>
      <c r="N90" s="48">
        <v>69</v>
      </c>
      <c r="O90" s="48">
        <v>308</v>
      </c>
      <c r="P90" s="48">
        <v>82</v>
      </c>
      <c r="Q90" s="48">
        <v>25</v>
      </c>
      <c r="R90" s="48">
        <v>0.27</v>
      </c>
      <c r="S90" s="48">
        <v>9</v>
      </c>
      <c r="T90" s="48">
        <v>3</v>
      </c>
      <c r="U90" s="48">
        <v>826</v>
      </c>
      <c r="V90" s="48">
        <v>248</v>
      </c>
      <c r="W90" s="48">
        <v>54</v>
      </c>
    </row>
    <row r="91" spans="1:23" x14ac:dyDescent="0.25">
      <c r="A91" s="45">
        <v>8</v>
      </c>
      <c r="B91" s="45">
        <v>1</v>
      </c>
      <c r="C91" s="45">
        <v>26</v>
      </c>
      <c r="D91" s="45">
        <v>40.6</v>
      </c>
      <c r="E91" s="45">
        <v>162</v>
      </c>
      <c r="F91" s="45">
        <v>17.8</v>
      </c>
      <c r="G91" s="45">
        <v>39</v>
      </c>
      <c r="H91" s="45">
        <v>33.6</v>
      </c>
      <c r="I91" s="45">
        <f t="shared" si="2"/>
        <v>72.599999999999994</v>
      </c>
      <c r="J91" s="45">
        <v>2955</v>
      </c>
      <c r="K91" s="45">
        <v>6101</v>
      </c>
      <c r="L91" s="45" t="s">
        <v>462</v>
      </c>
      <c r="M91" s="46" t="s">
        <v>239</v>
      </c>
      <c r="N91" s="50">
        <v>8</v>
      </c>
      <c r="O91" s="50">
        <v>78</v>
      </c>
      <c r="P91" s="50">
        <v>73</v>
      </c>
      <c r="Q91" s="50">
        <v>9</v>
      </c>
      <c r="R91" s="50">
        <v>0.93</v>
      </c>
      <c r="S91" s="50">
        <v>8</v>
      </c>
      <c r="T91" s="50">
        <v>1</v>
      </c>
      <c r="U91" s="50">
        <v>95</v>
      </c>
      <c r="V91" s="50">
        <v>28</v>
      </c>
      <c r="W91" s="50">
        <v>6</v>
      </c>
    </row>
    <row r="92" spans="1:23" x14ac:dyDescent="0.25">
      <c r="A92" s="45">
        <v>8</v>
      </c>
      <c r="B92" s="45">
        <v>1</v>
      </c>
      <c r="C92" s="45">
        <v>26</v>
      </c>
      <c r="D92" s="45">
        <v>40.6</v>
      </c>
      <c r="E92" s="45">
        <v>162</v>
      </c>
      <c r="F92" s="45">
        <v>17.8</v>
      </c>
      <c r="G92" s="45">
        <v>39</v>
      </c>
      <c r="H92" s="45">
        <v>33.6</v>
      </c>
      <c r="I92" s="45">
        <f t="shared" si="2"/>
        <v>72.599999999999994</v>
      </c>
      <c r="J92" s="45">
        <v>2955</v>
      </c>
      <c r="K92" s="45">
        <v>6101</v>
      </c>
      <c r="L92" s="45" t="s">
        <v>462</v>
      </c>
      <c r="M92" s="52" t="s">
        <v>131</v>
      </c>
      <c r="N92" s="48">
        <v>69</v>
      </c>
      <c r="O92" s="48">
        <v>503</v>
      </c>
      <c r="P92" s="48">
        <v>407</v>
      </c>
      <c r="Q92" s="48" t="s">
        <v>448</v>
      </c>
      <c r="R92" s="48">
        <v>0.85</v>
      </c>
      <c r="S92" s="48" t="s">
        <v>240</v>
      </c>
      <c r="T92" s="48"/>
      <c r="U92" s="48">
        <v>168</v>
      </c>
      <c r="V92" s="48">
        <v>51</v>
      </c>
      <c r="W92" s="48">
        <v>11</v>
      </c>
    </row>
    <row r="93" spans="1:23" x14ac:dyDescent="0.25">
      <c r="A93" s="45">
        <v>8</v>
      </c>
      <c r="B93" s="45">
        <v>1</v>
      </c>
      <c r="C93" s="45">
        <v>26</v>
      </c>
      <c r="D93" s="45">
        <v>40.6</v>
      </c>
      <c r="E93" s="45">
        <v>162</v>
      </c>
      <c r="F93" s="45">
        <v>17.8</v>
      </c>
      <c r="G93" s="45">
        <v>39</v>
      </c>
      <c r="H93" s="45">
        <v>33.6</v>
      </c>
      <c r="I93" s="45">
        <f t="shared" si="2"/>
        <v>72.599999999999994</v>
      </c>
      <c r="J93" s="45">
        <v>2955</v>
      </c>
      <c r="K93" s="45">
        <v>6101</v>
      </c>
      <c r="L93" s="45" t="s">
        <v>463</v>
      </c>
      <c r="M93" s="46" t="s">
        <v>7</v>
      </c>
      <c r="N93" s="50">
        <v>154</v>
      </c>
      <c r="O93" s="50">
        <v>290</v>
      </c>
      <c r="P93" s="50">
        <v>63</v>
      </c>
      <c r="Q93" s="50">
        <v>6</v>
      </c>
      <c r="R93" s="50">
        <v>0.22</v>
      </c>
      <c r="S93" s="50">
        <v>8</v>
      </c>
      <c r="T93" s="50">
        <v>1</v>
      </c>
      <c r="U93" s="50">
        <v>2402</v>
      </c>
      <c r="V93" s="50">
        <v>721</v>
      </c>
      <c r="W93" s="50">
        <v>157</v>
      </c>
    </row>
    <row r="94" spans="1:23" x14ac:dyDescent="0.25">
      <c r="A94" s="45">
        <v>8</v>
      </c>
      <c r="B94" s="45">
        <v>1</v>
      </c>
      <c r="C94" s="45">
        <v>26</v>
      </c>
      <c r="D94" s="45">
        <v>40.6</v>
      </c>
      <c r="E94" s="45">
        <v>162</v>
      </c>
      <c r="F94" s="45">
        <v>17.8</v>
      </c>
      <c r="G94" s="45">
        <v>39</v>
      </c>
      <c r="H94" s="45">
        <v>33.6</v>
      </c>
      <c r="I94" s="45">
        <f t="shared" si="2"/>
        <v>72.599999999999994</v>
      </c>
      <c r="J94" s="45">
        <v>2955</v>
      </c>
      <c r="K94" s="45">
        <v>6101</v>
      </c>
      <c r="L94" s="45" t="s">
        <v>463</v>
      </c>
      <c r="M94" s="52" t="s">
        <v>8</v>
      </c>
      <c r="N94" s="48">
        <v>393</v>
      </c>
      <c r="O94" s="48">
        <v>323</v>
      </c>
      <c r="P94" s="48">
        <v>187</v>
      </c>
      <c r="Q94" s="48">
        <v>41</v>
      </c>
      <c r="R94" s="48">
        <v>0.57999999999999996</v>
      </c>
      <c r="S94" s="48">
        <v>13</v>
      </c>
      <c r="T94" s="48">
        <v>4</v>
      </c>
      <c r="U94" s="48">
        <v>2045</v>
      </c>
      <c r="V94" s="48">
        <v>614</v>
      </c>
      <c r="W94" s="48">
        <v>134</v>
      </c>
    </row>
    <row r="95" spans="1:23" x14ac:dyDescent="0.25">
      <c r="A95" s="45">
        <v>8</v>
      </c>
      <c r="B95" s="45">
        <v>1</v>
      </c>
      <c r="C95" s="45">
        <v>26</v>
      </c>
      <c r="D95" s="45">
        <v>40.6</v>
      </c>
      <c r="E95" s="45">
        <v>162</v>
      </c>
      <c r="F95" s="45">
        <v>17.8</v>
      </c>
      <c r="G95" s="45">
        <v>39</v>
      </c>
      <c r="H95" s="45">
        <v>33.6</v>
      </c>
      <c r="I95" s="45">
        <f t="shared" si="2"/>
        <v>72.599999999999994</v>
      </c>
      <c r="J95" s="45">
        <v>2955</v>
      </c>
      <c r="K95" s="45">
        <v>6101</v>
      </c>
      <c r="L95" s="45" t="s">
        <v>463</v>
      </c>
      <c r="M95" s="46" t="s">
        <v>9</v>
      </c>
      <c r="N95" s="50">
        <v>277</v>
      </c>
      <c r="O95" s="50">
        <v>313</v>
      </c>
      <c r="P95" s="50">
        <v>114</v>
      </c>
      <c r="Q95" s="50">
        <v>26</v>
      </c>
      <c r="R95" s="50">
        <v>0.37</v>
      </c>
      <c r="S95" s="50">
        <v>12</v>
      </c>
      <c r="T95" s="50">
        <v>4</v>
      </c>
      <c r="U95" s="50">
        <v>2379</v>
      </c>
      <c r="V95" s="50">
        <v>714</v>
      </c>
      <c r="W95" s="50">
        <v>156</v>
      </c>
    </row>
    <row r="96" spans="1:23" x14ac:dyDescent="0.25">
      <c r="A96" s="45">
        <v>8</v>
      </c>
      <c r="B96" s="45">
        <v>1</v>
      </c>
      <c r="C96" s="45">
        <v>26</v>
      </c>
      <c r="D96" s="45">
        <v>40.6</v>
      </c>
      <c r="E96" s="45">
        <v>162</v>
      </c>
      <c r="F96" s="45">
        <v>17.8</v>
      </c>
      <c r="G96" s="45">
        <v>39</v>
      </c>
      <c r="H96" s="45">
        <v>33.6</v>
      </c>
      <c r="I96" s="45">
        <f t="shared" si="2"/>
        <v>72.599999999999994</v>
      </c>
      <c r="J96" s="45">
        <v>2955</v>
      </c>
      <c r="K96" s="45">
        <v>6101</v>
      </c>
      <c r="L96" s="45" t="s">
        <v>463</v>
      </c>
      <c r="M96" s="52" t="s">
        <v>10</v>
      </c>
      <c r="N96" s="48">
        <v>343</v>
      </c>
      <c r="O96" s="48">
        <v>337</v>
      </c>
      <c r="P96" s="48">
        <v>115</v>
      </c>
      <c r="Q96" s="48">
        <v>14</v>
      </c>
      <c r="R96" s="48">
        <v>0.34</v>
      </c>
      <c r="S96" s="48">
        <v>11</v>
      </c>
      <c r="T96" s="48">
        <v>2</v>
      </c>
      <c r="U96" s="48">
        <v>2944</v>
      </c>
      <c r="V96" s="48">
        <v>883</v>
      </c>
      <c r="W96" s="48">
        <v>193</v>
      </c>
    </row>
    <row r="97" spans="1:23" x14ac:dyDescent="0.25">
      <c r="A97" s="45">
        <v>8</v>
      </c>
      <c r="B97" s="45">
        <v>1</v>
      </c>
      <c r="C97" s="45">
        <v>26</v>
      </c>
      <c r="D97" s="45">
        <v>40.6</v>
      </c>
      <c r="E97" s="45">
        <v>162</v>
      </c>
      <c r="F97" s="45">
        <v>17.8</v>
      </c>
      <c r="G97" s="45">
        <v>39</v>
      </c>
      <c r="H97" s="45">
        <v>33.6</v>
      </c>
      <c r="I97" s="45">
        <f t="shared" si="2"/>
        <v>72.599999999999994</v>
      </c>
      <c r="J97" s="45">
        <v>2955</v>
      </c>
      <c r="K97" s="45">
        <v>6101</v>
      </c>
      <c r="L97" s="45" t="s">
        <v>464</v>
      </c>
      <c r="M97" s="46" t="s">
        <v>14</v>
      </c>
      <c r="N97" s="50">
        <v>86</v>
      </c>
      <c r="O97" s="50">
        <v>272</v>
      </c>
      <c r="P97" s="50">
        <v>140</v>
      </c>
      <c r="Q97" s="50">
        <v>16</v>
      </c>
      <c r="R97" s="50">
        <v>0.52</v>
      </c>
      <c r="S97" s="50">
        <v>6</v>
      </c>
      <c r="T97" s="50">
        <v>1</v>
      </c>
      <c r="U97" s="50">
        <v>607</v>
      </c>
      <c r="V97" s="50">
        <v>182</v>
      </c>
      <c r="W97" s="50">
        <v>40</v>
      </c>
    </row>
    <row r="98" spans="1:23" x14ac:dyDescent="0.25">
      <c r="A98" s="45">
        <v>8</v>
      </c>
      <c r="B98" s="45">
        <v>1</v>
      </c>
      <c r="C98" s="45">
        <v>26</v>
      </c>
      <c r="D98" s="45">
        <v>40.6</v>
      </c>
      <c r="E98" s="45">
        <v>162</v>
      </c>
      <c r="F98" s="45">
        <v>17.8</v>
      </c>
      <c r="G98" s="45">
        <v>39</v>
      </c>
      <c r="H98" s="45">
        <v>33.6</v>
      </c>
      <c r="I98" s="45">
        <f t="shared" si="2"/>
        <v>72.599999999999994</v>
      </c>
      <c r="J98" s="45">
        <v>2955</v>
      </c>
      <c r="K98" s="45">
        <v>6101</v>
      </c>
      <c r="L98" s="45" t="s">
        <v>464</v>
      </c>
      <c r="M98" s="52" t="s">
        <v>241</v>
      </c>
      <c r="N98" s="48">
        <v>61</v>
      </c>
      <c r="O98" s="48">
        <v>320</v>
      </c>
      <c r="P98" s="48">
        <v>143</v>
      </c>
      <c r="Q98" s="48">
        <v>42</v>
      </c>
      <c r="R98" s="48">
        <v>0.45</v>
      </c>
      <c r="S98" s="48">
        <v>7</v>
      </c>
      <c r="T98" s="48">
        <v>2</v>
      </c>
      <c r="U98" s="48">
        <v>426</v>
      </c>
      <c r="V98" s="48">
        <v>128</v>
      </c>
      <c r="W98" s="48">
        <v>28</v>
      </c>
    </row>
    <row r="99" spans="1:23" x14ac:dyDescent="0.25">
      <c r="A99" s="45">
        <v>8</v>
      </c>
      <c r="B99" s="45">
        <v>1</v>
      </c>
      <c r="C99" s="45">
        <v>26</v>
      </c>
      <c r="D99" s="45">
        <v>40.6</v>
      </c>
      <c r="E99" s="45">
        <v>162</v>
      </c>
      <c r="F99" s="45">
        <v>17.8</v>
      </c>
      <c r="G99" s="45">
        <v>39</v>
      </c>
      <c r="H99" s="45">
        <v>33.6</v>
      </c>
      <c r="I99" s="45">
        <f t="shared" ref="I99:I130" si="3">G99+H99</f>
        <v>72.599999999999994</v>
      </c>
      <c r="J99" s="45">
        <v>2955</v>
      </c>
      <c r="K99" s="45">
        <v>6101</v>
      </c>
      <c r="L99" s="45" t="s">
        <v>464</v>
      </c>
      <c r="M99" s="46" t="s">
        <v>242</v>
      </c>
      <c r="N99" s="50">
        <v>15</v>
      </c>
      <c r="O99" s="50">
        <v>209</v>
      </c>
      <c r="P99" s="50">
        <v>79</v>
      </c>
      <c r="Q99" s="50">
        <v>42</v>
      </c>
      <c r="R99" s="50">
        <v>0.38</v>
      </c>
      <c r="S99" s="50">
        <v>7</v>
      </c>
      <c r="T99" s="50">
        <v>2</v>
      </c>
      <c r="U99" s="50">
        <v>191</v>
      </c>
      <c r="V99" s="50">
        <v>57</v>
      </c>
      <c r="W99" s="50">
        <v>13</v>
      </c>
    </row>
    <row r="100" spans="1:23" x14ac:dyDescent="0.25">
      <c r="A100" s="45">
        <v>8</v>
      </c>
      <c r="B100" s="45">
        <v>1</v>
      </c>
      <c r="C100" s="45">
        <v>26</v>
      </c>
      <c r="D100" s="45">
        <v>40.6</v>
      </c>
      <c r="E100" s="45">
        <v>162</v>
      </c>
      <c r="F100" s="45">
        <v>17.8</v>
      </c>
      <c r="G100" s="45">
        <v>39</v>
      </c>
      <c r="H100" s="45">
        <v>33.6</v>
      </c>
      <c r="I100" s="45">
        <f t="shared" si="3"/>
        <v>72.599999999999994</v>
      </c>
      <c r="J100" s="45">
        <v>2955</v>
      </c>
      <c r="K100" s="45">
        <v>6101</v>
      </c>
      <c r="L100" s="45" t="s">
        <v>465</v>
      </c>
      <c r="M100" s="52" t="s">
        <v>243</v>
      </c>
      <c r="N100" s="48">
        <v>129</v>
      </c>
      <c r="O100" s="48">
        <v>225</v>
      </c>
      <c r="P100" s="48">
        <v>69</v>
      </c>
      <c r="Q100" s="48">
        <v>16</v>
      </c>
      <c r="R100" s="48">
        <v>0.31</v>
      </c>
      <c r="S100" s="48">
        <v>11</v>
      </c>
      <c r="T100" s="48">
        <v>2</v>
      </c>
      <c r="U100" s="48">
        <v>1836</v>
      </c>
      <c r="V100" s="48">
        <v>551</v>
      </c>
      <c r="W100" s="48">
        <v>120</v>
      </c>
    </row>
    <row r="101" spans="1:23" x14ac:dyDescent="0.25">
      <c r="A101" s="45">
        <v>8</v>
      </c>
      <c r="B101" s="45">
        <v>1</v>
      </c>
      <c r="C101" s="45">
        <v>26</v>
      </c>
      <c r="D101" s="45">
        <v>40.6</v>
      </c>
      <c r="E101" s="45">
        <v>162</v>
      </c>
      <c r="F101" s="45">
        <v>17.8</v>
      </c>
      <c r="G101" s="45">
        <v>39</v>
      </c>
      <c r="H101" s="45">
        <v>33.6</v>
      </c>
      <c r="I101" s="45">
        <f t="shared" si="3"/>
        <v>72.599999999999994</v>
      </c>
      <c r="J101" s="45">
        <v>2955</v>
      </c>
      <c r="K101" s="45">
        <v>6101</v>
      </c>
      <c r="L101" s="45" t="s">
        <v>465</v>
      </c>
      <c r="M101" s="46" t="s">
        <v>11</v>
      </c>
      <c r="N101" s="50">
        <v>69</v>
      </c>
      <c r="O101" s="50">
        <v>196</v>
      </c>
      <c r="P101" s="50">
        <v>88</v>
      </c>
      <c r="Q101" s="50">
        <v>12</v>
      </c>
      <c r="R101" s="50">
        <v>0.45</v>
      </c>
      <c r="S101" s="50">
        <v>12</v>
      </c>
      <c r="T101" s="50">
        <v>2</v>
      </c>
      <c r="U101" s="50">
        <v>765</v>
      </c>
      <c r="V101" s="50">
        <v>230</v>
      </c>
      <c r="W101" s="50">
        <v>50</v>
      </c>
    </row>
    <row r="102" spans="1:23" x14ac:dyDescent="0.25">
      <c r="A102" s="45">
        <v>8</v>
      </c>
      <c r="B102" s="45">
        <v>1</v>
      </c>
      <c r="C102" s="45">
        <v>26</v>
      </c>
      <c r="D102" s="45">
        <v>40.6</v>
      </c>
      <c r="E102" s="45">
        <v>162</v>
      </c>
      <c r="F102" s="45">
        <v>24.5</v>
      </c>
      <c r="G102" s="45">
        <v>39</v>
      </c>
      <c r="H102" s="45">
        <v>33.6</v>
      </c>
      <c r="I102" s="45">
        <f t="shared" si="3"/>
        <v>72.599999999999994</v>
      </c>
      <c r="J102" s="45">
        <v>2955</v>
      </c>
      <c r="K102" s="45">
        <v>6101</v>
      </c>
      <c r="L102" s="45" t="s">
        <v>465</v>
      </c>
      <c r="M102" s="52" t="s">
        <v>12</v>
      </c>
      <c r="N102" s="48">
        <v>325</v>
      </c>
      <c r="O102" s="48">
        <v>350</v>
      </c>
      <c r="P102" s="48">
        <v>149</v>
      </c>
      <c r="Q102" s="48">
        <v>11</v>
      </c>
      <c r="R102" s="48">
        <v>0.43</v>
      </c>
      <c r="S102" s="48">
        <v>16</v>
      </c>
      <c r="T102" s="48">
        <v>4</v>
      </c>
      <c r="U102" s="48">
        <v>2100</v>
      </c>
      <c r="V102" s="48">
        <v>630</v>
      </c>
      <c r="W102" s="48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7059-F50B-4BEF-A380-D2938E987F64}">
  <dimension ref="A1:R51"/>
  <sheetViews>
    <sheetView workbookViewId="0">
      <pane ySplit="1" topLeftCell="A2" activePane="bottomLeft" state="frozen"/>
      <selection pane="bottomLeft" activeCell="T9" sqref="T9"/>
    </sheetView>
  </sheetViews>
  <sheetFormatPr baseColWidth="10" defaultRowHeight="15" x14ac:dyDescent="0.25"/>
  <cols>
    <col min="18" max="18" width="11.42578125" style="45"/>
  </cols>
  <sheetData>
    <row r="1" spans="1:18" ht="15.75" thickBot="1" x14ac:dyDescent="0.3">
      <c r="B1" s="30" t="s">
        <v>107</v>
      </c>
      <c r="C1" s="30" t="s">
        <v>226</v>
      </c>
      <c r="D1" s="30" t="s">
        <v>466</v>
      </c>
      <c r="E1" s="30" t="s">
        <v>227</v>
      </c>
      <c r="F1" s="30" t="s">
        <v>467</v>
      </c>
      <c r="G1" s="30" t="s">
        <v>228</v>
      </c>
      <c r="H1" s="30" t="s">
        <v>449</v>
      </c>
      <c r="I1" s="31" t="s">
        <v>229</v>
      </c>
      <c r="J1" s="31" t="s">
        <v>468</v>
      </c>
      <c r="K1" s="30" t="s">
        <v>230</v>
      </c>
      <c r="L1" s="30" t="s">
        <v>450</v>
      </c>
      <c r="M1" s="30" t="s">
        <v>231</v>
      </c>
      <c r="N1" s="30" t="s">
        <v>469</v>
      </c>
      <c r="O1" s="30" t="s">
        <v>232</v>
      </c>
      <c r="P1" s="30" t="s">
        <v>470</v>
      </c>
      <c r="Q1" s="30" t="s">
        <v>233</v>
      </c>
      <c r="R1" s="30" t="s">
        <v>471</v>
      </c>
    </row>
    <row r="2" spans="1:18" x14ac:dyDescent="0.25">
      <c r="A2">
        <v>1</v>
      </c>
      <c r="B2" s="38" t="s">
        <v>244</v>
      </c>
      <c r="C2" s="32">
        <v>374</v>
      </c>
      <c r="D2" s="32">
        <v>367</v>
      </c>
      <c r="E2" s="32">
        <v>274</v>
      </c>
      <c r="F2" s="32">
        <v>83</v>
      </c>
      <c r="G2" s="32">
        <v>154</v>
      </c>
      <c r="H2" s="32">
        <v>74</v>
      </c>
      <c r="I2" s="32">
        <v>0.53</v>
      </c>
      <c r="J2" s="32">
        <v>0.15</v>
      </c>
      <c r="K2" s="32">
        <v>12</v>
      </c>
      <c r="L2" s="32">
        <v>4</v>
      </c>
      <c r="M2" s="32">
        <v>2238</v>
      </c>
      <c r="N2" s="32">
        <v>1281</v>
      </c>
      <c r="O2" s="32">
        <v>671</v>
      </c>
      <c r="P2" s="32">
        <v>384</v>
      </c>
      <c r="Q2" s="32">
        <v>75</v>
      </c>
      <c r="R2" s="45">
        <v>43</v>
      </c>
    </row>
    <row r="3" spans="1:18" x14ac:dyDescent="0.25">
      <c r="A3">
        <v>1</v>
      </c>
      <c r="B3" s="39" t="s">
        <v>245</v>
      </c>
      <c r="C3" s="35">
        <v>239</v>
      </c>
      <c r="D3" s="35">
        <v>100</v>
      </c>
      <c r="E3" s="35">
        <v>350</v>
      </c>
      <c r="F3" s="35">
        <v>121</v>
      </c>
      <c r="G3" s="35">
        <v>173</v>
      </c>
      <c r="H3" s="35">
        <v>129</v>
      </c>
      <c r="I3" s="35">
        <v>0.5</v>
      </c>
      <c r="J3" s="35">
        <v>0.17</v>
      </c>
      <c r="K3" s="35">
        <v>14</v>
      </c>
      <c r="L3" s="35">
        <v>7</v>
      </c>
      <c r="M3" s="35">
        <v>1398</v>
      </c>
      <c r="N3" s="35">
        <v>842</v>
      </c>
      <c r="O3" s="35">
        <v>419</v>
      </c>
      <c r="P3" s="35">
        <v>253</v>
      </c>
      <c r="Q3" s="35">
        <v>47</v>
      </c>
      <c r="R3" s="45">
        <v>28</v>
      </c>
    </row>
    <row r="4" spans="1:18" x14ac:dyDescent="0.25">
      <c r="A4">
        <v>1</v>
      </c>
      <c r="B4" s="38" t="s">
        <v>246</v>
      </c>
      <c r="C4" s="32">
        <v>647</v>
      </c>
      <c r="D4" s="32">
        <v>210</v>
      </c>
      <c r="E4" s="32">
        <v>353</v>
      </c>
      <c r="F4" s="32">
        <v>14</v>
      </c>
      <c r="G4" s="32">
        <v>132</v>
      </c>
      <c r="H4" s="32">
        <v>29</v>
      </c>
      <c r="I4" s="32">
        <v>0.37</v>
      </c>
      <c r="J4" s="32">
        <v>0.08</v>
      </c>
      <c r="K4" s="32">
        <v>14</v>
      </c>
      <c r="L4" s="32">
        <v>3</v>
      </c>
      <c r="M4" s="32">
        <v>4874</v>
      </c>
      <c r="N4" s="32">
        <v>1766</v>
      </c>
      <c r="O4" s="32">
        <v>1462</v>
      </c>
      <c r="P4" s="32">
        <v>530</v>
      </c>
      <c r="Q4" s="32">
        <v>164</v>
      </c>
      <c r="R4" s="45">
        <v>60</v>
      </c>
    </row>
    <row r="5" spans="1:18" x14ac:dyDescent="0.25">
      <c r="A5">
        <v>1</v>
      </c>
      <c r="B5" s="39" t="s">
        <v>247</v>
      </c>
      <c r="C5" s="35">
        <v>84</v>
      </c>
      <c r="D5" s="35">
        <v>48</v>
      </c>
      <c r="E5" s="35">
        <v>336</v>
      </c>
      <c r="F5" s="35">
        <v>63</v>
      </c>
      <c r="G5" s="35">
        <v>148</v>
      </c>
      <c r="H5" s="35">
        <v>31</v>
      </c>
      <c r="I5" s="35">
        <v>0.48</v>
      </c>
      <c r="J5" s="35">
        <v>0.02</v>
      </c>
      <c r="K5" s="35">
        <v>6</v>
      </c>
      <c r="L5" s="35">
        <v>1</v>
      </c>
      <c r="M5" s="35">
        <v>527</v>
      </c>
      <c r="N5" s="35">
        <v>249</v>
      </c>
      <c r="O5" s="35">
        <v>158</v>
      </c>
      <c r="P5" s="35">
        <v>75</v>
      </c>
      <c r="Q5" s="35">
        <v>18</v>
      </c>
      <c r="R5" s="45">
        <v>8</v>
      </c>
    </row>
    <row r="6" spans="1:18" x14ac:dyDescent="0.25">
      <c r="A6">
        <v>1</v>
      </c>
      <c r="B6" s="38" t="s">
        <v>248</v>
      </c>
      <c r="C6" s="32">
        <v>331</v>
      </c>
      <c r="D6" s="32">
        <v>177</v>
      </c>
      <c r="E6" s="32">
        <v>325</v>
      </c>
      <c r="F6" s="32">
        <v>25</v>
      </c>
      <c r="G6" s="32">
        <v>139</v>
      </c>
      <c r="H6" s="32">
        <v>43</v>
      </c>
      <c r="I6" s="32">
        <v>0.42</v>
      </c>
      <c r="J6" s="32">
        <v>0.12</v>
      </c>
      <c r="K6" s="32">
        <v>11</v>
      </c>
      <c r="L6" s="32">
        <v>2</v>
      </c>
      <c r="M6" s="32">
        <v>2414</v>
      </c>
      <c r="N6" s="32">
        <v>1033</v>
      </c>
      <c r="O6" s="32">
        <v>724</v>
      </c>
      <c r="P6" s="32">
        <v>310</v>
      </c>
      <c r="Q6" s="32">
        <v>81</v>
      </c>
      <c r="R6" s="45">
        <v>35</v>
      </c>
    </row>
    <row r="7" spans="1:18" x14ac:dyDescent="0.25">
      <c r="A7">
        <v>2</v>
      </c>
      <c r="B7" s="32" t="s">
        <v>244</v>
      </c>
      <c r="C7" s="32">
        <v>250</v>
      </c>
      <c r="D7" s="32">
        <v>236</v>
      </c>
      <c r="E7" s="32">
        <v>238</v>
      </c>
      <c r="F7" s="32">
        <v>83</v>
      </c>
      <c r="G7" s="32">
        <v>174</v>
      </c>
      <c r="H7" s="32">
        <v>81</v>
      </c>
      <c r="I7" s="32">
        <v>0.7</v>
      </c>
      <c r="J7" s="32">
        <v>0.17</v>
      </c>
      <c r="K7" s="32">
        <v>12</v>
      </c>
      <c r="L7" s="32">
        <v>3</v>
      </c>
      <c r="M7" s="32">
        <v>1190</v>
      </c>
      <c r="N7" s="32">
        <v>556</v>
      </c>
      <c r="O7" s="32">
        <v>357</v>
      </c>
      <c r="P7" s="32">
        <v>165</v>
      </c>
      <c r="Q7" s="32">
        <v>44</v>
      </c>
      <c r="R7" s="45">
        <v>21</v>
      </c>
    </row>
    <row r="8" spans="1:18" x14ac:dyDescent="0.25">
      <c r="A8">
        <v>2</v>
      </c>
      <c r="B8" s="35" t="s">
        <v>245</v>
      </c>
      <c r="C8" s="35">
        <v>167</v>
      </c>
      <c r="D8" s="35">
        <v>76</v>
      </c>
      <c r="E8" s="35">
        <v>324</v>
      </c>
      <c r="F8" s="35">
        <v>133</v>
      </c>
      <c r="G8" s="35">
        <v>165</v>
      </c>
      <c r="H8" s="35">
        <v>115</v>
      </c>
      <c r="I8" s="35">
        <v>0.56999999999999995</v>
      </c>
      <c r="J8" s="35">
        <v>0.21</v>
      </c>
      <c r="K8" s="35">
        <v>10</v>
      </c>
      <c r="L8" s="35">
        <v>6</v>
      </c>
      <c r="M8" s="35">
        <v>977</v>
      </c>
      <c r="N8" s="35">
        <v>574</v>
      </c>
      <c r="O8" s="35">
        <v>293</v>
      </c>
      <c r="P8" s="35">
        <v>180</v>
      </c>
      <c r="Q8" s="35">
        <v>36</v>
      </c>
      <c r="R8" s="45">
        <v>21</v>
      </c>
    </row>
    <row r="9" spans="1:18" x14ac:dyDescent="0.25">
      <c r="A9">
        <v>2</v>
      </c>
      <c r="B9" s="32" t="s">
        <v>246</v>
      </c>
      <c r="C9" s="32">
        <v>507</v>
      </c>
      <c r="D9" s="32">
        <v>160</v>
      </c>
      <c r="E9" s="32">
        <v>338</v>
      </c>
      <c r="F9" s="32">
        <v>12</v>
      </c>
      <c r="G9" s="32">
        <v>142</v>
      </c>
      <c r="H9" s="32">
        <v>41</v>
      </c>
      <c r="I9" s="32">
        <v>0.42</v>
      </c>
      <c r="J9" s="32">
        <v>0.13</v>
      </c>
      <c r="K9" s="32">
        <v>20</v>
      </c>
      <c r="L9" s="32">
        <v>6</v>
      </c>
      <c r="M9" s="32">
        <v>3453</v>
      </c>
      <c r="N9" s="32">
        <v>1160</v>
      </c>
      <c r="O9" s="32">
        <v>1036</v>
      </c>
      <c r="P9" s="32">
        <v>310</v>
      </c>
      <c r="Q9" s="32">
        <v>129</v>
      </c>
      <c r="R9" s="45">
        <v>43</v>
      </c>
    </row>
    <row r="10" spans="1:18" x14ac:dyDescent="0.25">
      <c r="A10">
        <v>2</v>
      </c>
      <c r="B10" s="35" t="s">
        <v>247</v>
      </c>
      <c r="C10" s="35">
        <v>91</v>
      </c>
      <c r="D10" s="35">
        <v>48</v>
      </c>
      <c r="E10" s="35">
        <v>303</v>
      </c>
      <c r="F10" s="35">
        <v>84</v>
      </c>
      <c r="G10" s="35">
        <v>106</v>
      </c>
      <c r="H10" s="35">
        <v>22</v>
      </c>
      <c r="I10" s="35">
        <v>0.36</v>
      </c>
      <c r="J10" s="35">
        <v>0.06</v>
      </c>
      <c r="K10" s="35">
        <v>12</v>
      </c>
      <c r="L10" s="35">
        <v>1</v>
      </c>
      <c r="M10" s="35">
        <v>788</v>
      </c>
      <c r="N10" s="35">
        <v>291</v>
      </c>
      <c r="O10" s="35">
        <v>236</v>
      </c>
      <c r="P10" s="35">
        <v>87</v>
      </c>
      <c r="Q10" s="35">
        <v>29</v>
      </c>
      <c r="R10" s="45">
        <v>11</v>
      </c>
    </row>
    <row r="11" spans="1:18" x14ac:dyDescent="0.25">
      <c r="A11">
        <v>2</v>
      </c>
      <c r="B11" s="32" t="s">
        <v>248</v>
      </c>
      <c r="C11" s="32">
        <v>325</v>
      </c>
      <c r="D11" s="32">
        <v>176</v>
      </c>
      <c r="E11" s="32">
        <v>296</v>
      </c>
      <c r="F11" s="32">
        <v>66</v>
      </c>
      <c r="G11" s="32">
        <v>115</v>
      </c>
      <c r="H11" s="32">
        <v>48</v>
      </c>
      <c r="I11" s="32">
        <v>0.39</v>
      </c>
      <c r="J11" s="32">
        <v>0.06</v>
      </c>
      <c r="K11" s="32">
        <v>16</v>
      </c>
      <c r="L11" s="32">
        <v>4</v>
      </c>
      <c r="M11" s="32">
        <v>2589</v>
      </c>
      <c r="N11" s="32">
        <v>385</v>
      </c>
      <c r="O11" s="32">
        <v>777</v>
      </c>
      <c r="P11" s="32">
        <v>135</v>
      </c>
      <c r="Q11" s="32">
        <v>96</v>
      </c>
      <c r="R11" s="45">
        <v>14</v>
      </c>
    </row>
    <row r="12" spans="1:18" x14ac:dyDescent="0.25">
      <c r="A12">
        <v>3</v>
      </c>
      <c r="B12" s="32" t="s">
        <v>244</v>
      </c>
      <c r="C12" s="32">
        <v>231</v>
      </c>
      <c r="D12" s="32">
        <v>181</v>
      </c>
      <c r="E12" s="32">
        <v>268</v>
      </c>
      <c r="F12" s="32">
        <v>70</v>
      </c>
      <c r="G12" s="32">
        <v>165</v>
      </c>
      <c r="H12" s="32">
        <v>80</v>
      </c>
      <c r="I12" s="32">
        <v>0.59</v>
      </c>
      <c r="J12" s="32">
        <v>0.17</v>
      </c>
      <c r="K12" s="32">
        <v>9</v>
      </c>
      <c r="L12" s="32">
        <v>5</v>
      </c>
      <c r="M12" s="32">
        <v>1367</v>
      </c>
      <c r="N12" s="32">
        <v>602</v>
      </c>
      <c r="O12" s="32">
        <v>410</v>
      </c>
      <c r="P12" s="32">
        <v>180</v>
      </c>
      <c r="Q12" s="32">
        <v>52</v>
      </c>
      <c r="R12" s="45">
        <v>23</v>
      </c>
    </row>
    <row r="13" spans="1:18" x14ac:dyDescent="0.25">
      <c r="A13">
        <v>3</v>
      </c>
      <c r="B13" s="35" t="s">
        <v>245</v>
      </c>
      <c r="C13" s="35">
        <v>203</v>
      </c>
      <c r="D13" s="35">
        <v>89</v>
      </c>
      <c r="E13" s="35">
        <v>345</v>
      </c>
      <c r="F13" s="35">
        <v>126</v>
      </c>
      <c r="G13" s="35">
        <v>199</v>
      </c>
      <c r="H13" s="35">
        <v>113</v>
      </c>
      <c r="I13" s="35">
        <v>0.63</v>
      </c>
      <c r="J13" s="35">
        <v>0.17</v>
      </c>
      <c r="K13" s="35">
        <v>7</v>
      </c>
      <c r="L13" s="35">
        <v>4</v>
      </c>
      <c r="M13" s="35">
        <v>938</v>
      </c>
      <c r="N13" s="35">
        <v>511</v>
      </c>
      <c r="O13" s="35">
        <v>281</v>
      </c>
      <c r="P13" s="35">
        <v>153</v>
      </c>
      <c r="Q13" s="35">
        <v>35</v>
      </c>
      <c r="R13" s="45">
        <v>19</v>
      </c>
    </row>
    <row r="14" spans="1:18" x14ac:dyDescent="0.25">
      <c r="A14">
        <v>3</v>
      </c>
      <c r="B14" s="32" t="s">
        <v>246</v>
      </c>
      <c r="C14" s="32">
        <v>499</v>
      </c>
      <c r="D14" s="32">
        <v>140</v>
      </c>
      <c r="E14" s="32">
        <v>309</v>
      </c>
      <c r="F14" s="32">
        <v>43</v>
      </c>
      <c r="G14" s="32">
        <v>164</v>
      </c>
      <c r="H14" s="32">
        <v>60</v>
      </c>
      <c r="I14" s="32">
        <v>0.55000000000000004</v>
      </c>
      <c r="J14" s="32">
        <v>0.16</v>
      </c>
      <c r="K14" s="32">
        <v>11</v>
      </c>
      <c r="L14" s="32">
        <v>2</v>
      </c>
      <c r="M14" s="32">
        <v>3002</v>
      </c>
      <c r="N14" s="32">
        <v>685</v>
      </c>
      <c r="O14" s="32">
        <v>901</v>
      </c>
      <c r="P14" s="32">
        <v>205</v>
      </c>
      <c r="Q14" s="32">
        <v>113</v>
      </c>
      <c r="R14" s="45">
        <v>26</v>
      </c>
    </row>
    <row r="15" spans="1:18" x14ac:dyDescent="0.25">
      <c r="A15">
        <v>3</v>
      </c>
      <c r="B15" s="35" t="s">
        <v>247</v>
      </c>
      <c r="C15" s="35">
        <v>83</v>
      </c>
      <c r="D15" s="35">
        <v>53</v>
      </c>
      <c r="E15" s="35">
        <v>327</v>
      </c>
      <c r="F15" s="35">
        <v>15</v>
      </c>
      <c r="G15" s="35">
        <v>142</v>
      </c>
      <c r="H15" s="35">
        <v>36</v>
      </c>
      <c r="I15" s="35">
        <v>0.44</v>
      </c>
      <c r="J15" s="35">
        <v>7.0000000000000007E-2</v>
      </c>
      <c r="K15" s="35">
        <v>8</v>
      </c>
      <c r="L15" s="35">
        <v>0</v>
      </c>
      <c r="M15" s="35">
        <v>554</v>
      </c>
      <c r="N15" s="35">
        <v>296</v>
      </c>
      <c r="O15" s="35">
        <v>166</v>
      </c>
      <c r="P15" s="35">
        <v>89</v>
      </c>
      <c r="Q15" s="35">
        <v>21</v>
      </c>
      <c r="R15" s="45">
        <v>11</v>
      </c>
    </row>
    <row r="16" spans="1:18" x14ac:dyDescent="0.25">
      <c r="A16">
        <v>3</v>
      </c>
      <c r="B16" s="32" t="s">
        <v>248</v>
      </c>
      <c r="C16" s="32">
        <v>278</v>
      </c>
      <c r="D16" s="32">
        <v>146</v>
      </c>
      <c r="E16" s="32">
        <v>263</v>
      </c>
      <c r="F16" s="32">
        <v>65</v>
      </c>
      <c r="G16" s="32">
        <v>120</v>
      </c>
      <c r="H16" s="32">
        <v>65</v>
      </c>
      <c r="I16" s="32">
        <v>0.49</v>
      </c>
      <c r="J16" s="32">
        <v>0.17</v>
      </c>
      <c r="K16" s="32">
        <v>10</v>
      </c>
      <c r="L16" s="32">
        <v>2</v>
      </c>
      <c r="M16" s="32">
        <v>2443</v>
      </c>
      <c r="N16" s="32">
        <v>1407</v>
      </c>
      <c r="O16" s="32">
        <v>733</v>
      </c>
      <c r="P16" s="32">
        <v>422</v>
      </c>
      <c r="Q16" s="32">
        <v>92</v>
      </c>
      <c r="R16" s="45">
        <v>53</v>
      </c>
    </row>
    <row r="17" spans="1:18" x14ac:dyDescent="0.25">
      <c r="A17">
        <v>4</v>
      </c>
      <c r="B17" s="32" t="s">
        <v>244</v>
      </c>
      <c r="C17" s="32">
        <v>197</v>
      </c>
      <c r="D17" s="32">
        <v>204</v>
      </c>
      <c r="E17" s="32">
        <v>237</v>
      </c>
      <c r="F17" s="32">
        <v>84</v>
      </c>
      <c r="G17" s="32">
        <v>101</v>
      </c>
      <c r="H17" s="32">
        <v>60</v>
      </c>
      <c r="I17" s="32">
        <v>0.39</v>
      </c>
      <c r="J17" s="32">
        <v>0.13</v>
      </c>
      <c r="K17" s="32">
        <v>11</v>
      </c>
      <c r="L17" s="32">
        <v>3</v>
      </c>
      <c r="M17" s="32">
        <v>1962</v>
      </c>
      <c r="N17" s="32">
        <v>1153</v>
      </c>
      <c r="O17" s="32">
        <v>589</v>
      </c>
      <c r="P17" s="32">
        <v>346</v>
      </c>
      <c r="Q17" s="32">
        <v>84</v>
      </c>
      <c r="R17" s="45">
        <v>50</v>
      </c>
    </row>
    <row r="18" spans="1:18" x14ac:dyDescent="0.25">
      <c r="A18">
        <v>4</v>
      </c>
      <c r="B18" s="35" t="s">
        <v>245</v>
      </c>
      <c r="C18" s="35">
        <v>167</v>
      </c>
      <c r="D18" s="35">
        <v>77</v>
      </c>
      <c r="E18" s="35">
        <v>325</v>
      </c>
      <c r="F18" s="35">
        <v>119</v>
      </c>
      <c r="G18" s="35">
        <v>196</v>
      </c>
      <c r="H18" s="35">
        <v>107</v>
      </c>
      <c r="I18" s="35">
        <v>0.67</v>
      </c>
      <c r="J18" s="35">
        <v>0.18</v>
      </c>
      <c r="K18" s="35">
        <v>7</v>
      </c>
      <c r="L18" s="35">
        <v>4</v>
      </c>
      <c r="M18" s="35">
        <v>777</v>
      </c>
      <c r="N18" s="35">
        <v>587</v>
      </c>
      <c r="O18" s="35">
        <v>233</v>
      </c>
      <c r="P18" s="35">
        <v>176</v>
      </c>
      <c r="Q18" s="35">
        <v>33</v>
      </c>
      <c r="R18" s="45">
        <v>25</v>
      </c>
    </row>
    <row r="19" spans="1:18" x14ac:dyDescent="0.25">
      <c r="A19">
        <v>4</v>
      </c>
      <c r="B19" s="32" t="s">
        <v>246</v>
      </c>
      <c r="C19" s="32">
        <v>432</v>
      </c>
      <c r="D19" s="32">
        <v>151</v>
      </c>
      <c r="E19" s="32">
        <v>331</v>
      </c>
      <c r="F19" s="32">
        <v>28</v>
      </c>
      <c r="G19" s="32">
        <v>201</v>
      </c>
      <c r="H19" s="32">
        <v>30</v>
      </c>
      <c r="I19" s="32">
        <v>0.61</v>
      </c>
      <c r="J19" s="32">
        <v>0.05</v>
      </c>
      <c r="K19" s="32">
        <v>11</v>
      </c>
      <c r="L19" s="32">
        <v>3</v>
      </c>
      <c r="M19" s="32">
        <v>2032</v>
      </c>
      <c r="N19" s="32">
        <v>456</v>
      </c>
      <c r="O19" s="32">
        <v>609</v>
      </c>
      <c r="P19" s="32">
        <v>137</v>
      </c>
      <c r="Q19" s="32">
        <v>87</v>
      </c>
      <c r="R19" s="45">
        <v>20</v>
      </c>
    </row>
    <row r="20" spans="1:18" x14ac:dyDescent="0.25">
      <c r="A20">
        <v>4</v>
      </c>
      <c r="B20" s="35" t="s">
        <v>247</v>
      </c>
      <c r="C20" s="35">
        <v>57</v>
      </c>
      <c r="D20" s="35">
        <v>30</v>
      </c>
      <c r="E20" s="35">
        <v>282</v>
      </c>
      <c r="F20" s="35">
        <v>40</v>
      </c>
      <c r="G20" s="35">
        <v>122</v>
      </c>
      <c r="H20" s="35">
        <v>10</v>
      </c>
      <c r="I20" s="35">
        <v>0.44</v>
      </c>
      <c r="J20" s="35">
        <v>0.05</v>
      </c>
      <c r="K20" s="35">
        <v>7</v>
      </c>
      <c r="L20" s="35">
        <v>1</v>
      </c>
      <c r="M20" s="35">
        <v>482</v>
      </c>
      <c r="N20" s="35">
        <v>290</v>
      </c>
      <c r="O20" s="35">
        <v>145</v>
      </c>
      <c r="P20" s="35">
        <v>87</v>
      </c>
      <c r="Q20" s="35">
        <v>21</v>
      </c>
      <c r="R20" s="45">
        <v>12</v>
      </c>
    </row>
    <row r="21" spans="1:18" x14ac:dyDescent="0.25">
      <c r="A21">
        <v>4</v>
      </c>
      <c r="B21" s="32" t="s">
        <v>248</v>
      </c>
      <c r="C21" s="32">
        <v>226</v>
      </c>
      <c r="D21" s="32">
        <v>97</v>
      </c>
      <c r="E21" s="32">
        <v>244</v>
      </c>
      <c r="F21" s="32">
        <v>37</v>
      </c>
      <c r="G21" s="32">
        <v>91</v>
      </c>
      <c r="H21" s="32">
        <v>19</v>
      </c>
      <c r="I21" s="32">
        <v>0.37</v>
      </c>
      <c r="J21" s="32">
        <v>0.02</v>
      </c>
      <c r="K21" s="32">
        <v>10</v>
      </c>
      <c r="L21" s="32">
        <v>2</v>
      </c>
      <c r="M21" s="32">
        <v>2328</v>
      </c>
      <c r="N21" s="32">
        <v>519</v>
      </c>
      <c r="O21" s="32">
        <v>699</v>
      </c>
      <c r="P21" s="32">
        <v>156</v>
      </c>
      <c r="Q21" s="32">
        <v>100</v>
      </c>
      <c r="R21" s="45">
        <v>22</v>
      </c>
    </row>
    <row r="22" spans="1:18" x14ac:dyDescent="0.25">
      <c r="A22">
        <v>5</v>
      </c>
      <c r="B22" s="32" t="s">
        <v>244</v>
      </c>
      <c r="C22" s="32">
        <v>177</v>
      </c>
      <c r="D22" s="32">
        <v>120</v>
      </c>
      <c r="E22" s="32">
        <v>248</v>
      </c>
      <c r="F22" s="32">
        <v>66</v>
      </c>
      <c r="G22" s="32">
        <v>133</v>
      </c>
      <c r="H22" s="32">
        <v>30</v>
      </c>
      <c r="I22" s="32">
        <v>0.56000000000000005</v>
      </c>
      <c r="J22" s="32">
        <v>0.14000000000000001</v>
      </c>
      <c r="K22" s="32">
        <v>11</v>
      </c>
      <c r="L22" s="32">
        <v>3</v>
      </c>
      <c r="M22" s="32">
        <v>1204</v>
      </c>
      <c r="N22" s="32">
        <v>525</v>
      </c>
      <c r="O22" s="32">
        <v>361</v>
      </c>
      <c r="P22" s="32">
        <v>157</v>
      </c>
      <c r="Q22" s="32">
        <v>61</v>
      </c>
      <c r="R22" s="45">
        <v>27</v>
      </c>
    </row>
    <row r="23" spans="1:18" x14ac:dyDescent="0.25">
      <c r="A23">
        <v>5</v>
      </c>
      <c r="B23" s="35" t="s">
        <v>245</v>
      </c>
      <c r="C23" s="35">
        <v>147</v>
      </c>
      <c r="D23" s="35">
        <v>67</v>
      </c>
      <c r="E23" s="35">
        <v>316</v>
      </c>
      <c r="F23" s="35">
        <v>123</v>
      </c>
      <c r="G23" s="35">
        <v>206</v>
      </c>
      <c r="H23" s="35">
        <v>100</v>
      </c>
      <c r="I23" s="35">
        <v>0.73</v>
      </c>
      <c r="J23" s="35">
        <v>0.2</v>
      </c>
      <c r="K23" s="35">
        <v>7</v>
      </c>
      <c r="L23" s="35">
        <v>3</v>
      </c>
      <c r="M23" s="35">
        <v>620</v>
      </c>
      <c r="N23" s="35">
        <v>348</v>
      </c>
      <c r="O23" s="35">
        <v>186</v>
      </c>
      <c r="P23" s="35">
        <v>104</v>
      </c>
      <c r="Q23" s="35">
        <v>32</v>
      </c>
      <c r="R23" s="45">
        <v>18</v>
      </c>
    </row>
    <row r="24" spans="1:18" x14ac:dyDescent="0.25">
      <c r="A24">
        <v>5</v>
      </c>
      <c r="B24" s="32" t="s">
        <v>246</v>
      </c>
      <c r="C24" s="32">
        <v>408</v>
      </c>
      <c r="D24" s="32">
        <v>111</v>
      </c>
      <c r="E24" s="32">
        <v>328</v>
      </c>
      <c r="F24" s="32">
        <v>15</v>
      </c>
      <c r="G24" s="32">
        <v>150</v>
      </c>
      <c r="H24" s="32">
        <v>9</v>
      </c>
      <c r="I24" s="32">
        <v>0.46</v>
      </c>
      <c r="J24" s="32">
        <v>0.01</v>
      </c>
      <c r="K24" s="32">
        <v>13</v>
      </c>
      <c r="L24" s="32">
        <v>3</v>
      </c>
      <c r="M24" s="32">
        <v>2614</v>
      </c>
      <c r="N24" s="32">
        <v>605</v>
      </c>
      <c r="O24" s="32">
        <v>784</v>
      </c>
      <c r="P24" s="32">
        <v>181</v>
      </c>
      <c r="Q24" s="32">
        <v>134</v>
      </c>
      <c r="R24" s="45">
        <v>31</v>
      </c>
    </row>
    <row r="25" spans="1:18" x14ac:dyDescent="0.25">
      <c r="A25">
        <v>5</v>
      </c>
      <c r="B25" s="35" t="s">
        <v>247</v>
      </c>
      <c r="C25" s="35">
        <v>74</v>
      </c>
      <c r="D25" s="35">
        <v>52</v>
      </c>
      <c r="E25" s="35">
        <v>277</v>
      </c>
      <c r="F25" s="35">
        <v>76</v>
      </c>
      <c r="G25" s="35">
        <v>90</v>
      </c>
      <c r="H25" s="35">
        <v>16</v>
      </c>
      <c r="I25" s="35">
        <v>0.33</v>
      </c>
      <c r="J25" s="35">
        <v>0.04</v>
      </c>
      <c r="K25" s="35">
        <v>5</v>
      </c>
      <c r="L25" s="35">
        <v>1</v>
      </c>
      <c r="M25" s="35">
        <v>743</v>
      </c>
      <c r="N25" s="35">
        <v>502</v>
      </c>
      <c r="O25" s="35">
        <v>223</v>
      </c>
      <c r="P25" s="35">
        <v>151</v>
      </c>
      <c r="Q25" s="35">
        <v>38</v>
      </c>
      <c r="R25" s="45">
        <v>26</v>
      </c>
    </row>
    <row r="26" spans="1:18" x14ac:dyDescent="0.25">
      <c r="A26">
        <v>5</v>
      </c>
      <c r="B26" s="32" t="s">
        <v>248</v>
      </c>
      <c r="C26" s="32">
        <v>226</v>
      </c>
      <c r="D26" s="32">
        <v>113</v>
      </c>
      <c r="E26" s="32">
        <v>288</v>
      </c>
      <c r="F26" s="32">
        <v>49</v>
      </c>
      <c r="G26" s="32">
        <v>119</v>
      </c>
      <c r="H26" s="32">
        <v>12</v>
      </c>
      <c r="I26" s="32">
        <v>0.42</v>
      </c>
      <c r="J26" s="32">
        <v>0.09</v>
      </c>
      <c r="K26" s="32">
        <v>9</v>
      </c>
      <c r="L26" s="32">
        <v>2</v>
      </c>
      <c r="M26" s="32">
        <v>1883</v>
      </c>
      <c r="N26" s="32">
        <v>795</v>
      </c>
      <c r="O26" s="32">
        <v>565</v>
      </c>
      <c r="P26" s="32">
        <v>239</v>
      </c>
      <c r="Q26" s="32">
        <v>96</v>
      </c>
      <c r="R26" s="45">
        <v>41</v>
      </c>
    </row>
    <row r="27" spans="1:18" x14ac:dyDescent="0.25">
      <c r="A27">
        <v>6</v>
      </c>
      <c r="B27" s="32" t="s">
        <v>244</v>
      </c>
      <c r="C27" s="32">
        <v>229</v>
      </c>
      <c r="D27" s="32">
        <v>204</v>
      </c>
      <c r="E27" s="32">
        <v>279</v>
      </c>
      <c r="F27" s="32">
        <v>62</v>
      </c>
      <c r="G27" s="32">
        <v>155</v>
      </c>
      <c r="H27" s="32">
        <v>62</v>
      </c>
      <c r="I27" s="32">
        <v>0.55000000000000004</v>
      </c>
      <c r="J27" s="32">
        <v>0.16</v>
      </c>
      <c r="K27" s="32">
        <v>10</v>
      </c>
      <c r="L27" s="32">
        <v>1</v>
      </c>
      <c r="M27" s="32">
        <v>1327</v>
      </c>
      <c r="N27" s="32">
        <v>669</v>
      </c>
      <c r="O27" s="32">
        <v>398</v>
      </c>
      <c r="P27" s="32">
        <v>201</v>
      </c>
      <c r="Q27" s="32">
        <v>51</v>
      </c>
      <c r="R27" s="45">
        <v>26</v>
      </c>
    </row>
    <row r="28" spans="1:18" x14ac:dyDescent="0.25">
      <c r="A28">
        <v>6</v>
      </c>
      <c r="B28" s="35" t="s">
        <v>245</v>
      </c>
      <c r="C28" s="35">
        <v>160</v>
      </c>
      <c r="D28" s="35">
        <v>81</v>
      </c>
      <c r="E28" s="35">
        <v>295</v>
      </c>
      <c r="F28" s="35">
        <v>94</v>
      </c>
      <c r="G28" s="35">
        <v>195</v>
      </c>
      <c r="H28" s="35">
        <v>98</v>
      </c>
      <c r="I28" s="35">
        <v>0.74</v>
      </c>
      <c r="J28" s="35">
        <v>0.15</v>
      </c>
      <c r="K28" s="35">
        <v>7</v>
      </c>
      <c r="L28" s="35">
        <v>3</v>
      </c>
      <c r="M28" s="35">
        <v>684</v>
      </c>
      <c r="N28" s="35">
        <v>370</v>
      </c>
      <c r="O28" s="35">
        <v>205</v>
      </c>
      <c r="P28" s="35">
        <v>111</v>
      </c>
      <c r="Q28" s="35">
        <v>26</v>
      </c>
      <c r="R28" s="45">
        <v>14</v>
      </c>
    </row>
    <row r="29" spans="1:18" x14ac:dyDescent="0.25">
      <c r="A29">
        <v>6</v>
      </c>
      <c r="B29" s="32" t="s">
        <v>246</v>
      </c>
      <c r="C29" s="32">
        <v>408</v>
      </c>
      <c r="D29" s="32">
        <v>134</v>
      </c>
      <c r="E29" s="32">
        <v>325</v>
      </c>
      <c r="F29" s="32">
        <v>20</v>
      </c>
      <c r="G29" s="32">
        <v>217</v>
      </c>
      <c r="H29" s="32">
        <v>45</v>
      </c>
      <c r="I29" s="32">
        <v>0.67</v>
      </c>
      <c r="J29" s="32">
        <v>0.16</v>
      </c>
      <c r="K29" s="32">
        <v>12</v>
      </c>
      <c r="L29" s="32">
        <v>4</v>
      </c>
      <c r="M29" s="32">
        <v>1878</v>
      </c>
      <c r="N29" s="32">
        <v>591</v>
      </c>
      <c r="O29" s="32">
        <v>564</v>
      </c>
      <c r="P29" s="32">
        <v>177</v>
      </c>
      <c r="Q29" s="32">
        <v>72</v>
      </c>
      <c r="R29" s="45">
        <v>23</v>
      </c>
    </row>
    <row r="30" spans="1:18" x14ac:dyDescent="0.25">
      <c r="A30">
        <v>6</v>
      </c>
      <c r="B30" s="35" t="s">
        <v>247</v>
      </c>
      <c r="C30" s="35">
        <v>72</v>
      </c>
      <c r="D30" s="35">
        <v>44</v>
      </c>
      <c r="E30" s="35">
        <v>280</v>
      </c>
      <c r="F30" s="35">
        <v>29</v>
      </c>
      <c r="G30" s="35">
        <v>111</v>
      </c>
      <c r="H30" s="35">
        <v>18</v>
      </c>
      <c r="I30" s="35">
        <v>0.39</v>
      </c>
      <c r="J30" s="35">
        <v>0.02</v>
      </c>
      <c r="K30" s="35">
        <v>8</v>
      </c>
      <c r="L30" s="35">
        <v>0</v>
      </c>
      <c r="M30" s="35">
        <v>649</v>
      </c>
      <c r="N30" s="35">
        <v>446</v>
      </c>
      <c r="O30" s="35">
        <v>195</v>
      </c>
      <c r="P30" s="35">
        <v>134</v>
      </c>
      <c r="Q30" s="35">
        <v>25</v>
      </c>
      <c r="R30" s="45">
        <v>17</v>
      </c>
    </row>
    <row r="31" spans="1:18" x14ac:dyDescent="0.25">
      <c r="A31">
        <v>6</v>
      </c>
      <c r="B31" s="32" t="s">
        <v>248</v>
      </c>
      <c r="C31" s="32">
        <v>269</v>
      </c>
      <c r="D31" s="32">
        <v>129</v>
      </c>
      <c r="E31" s="32">
        <v>284</v>
      </c>
      <c r="F31" s="32">
        <v>32</v>
      </c>
      <c r="G31" s="32">
        <v>146</v>
      </c>
      <c r="H31" s="32">
        <v>18</v>
      </c>
      <c r="I31" s="32">
        <v>0.51</v>
      </c>
      <c r="J31" s="32">
        <v>0.01</v>
      </c>
      <c r="K31" s="32">
        <v>8</v>
      </c>
      <c r="L31" s="32">
        <v>2</v>
      </c>
      <c r="M31" s="32">
        <v>1838</v>
      </c>
      <c r="N31" s="32">
        <v>815</v>
      </c>
      <c r="O31" s="32">
        <v>551</v>
      </c>
      <c r="P31" s="32">
        <v>244</v>
      </c>
      <c r="Q31" s="32">
        <v>70</v>
      </c>
      <c r="R31" s="45">
        <v>31</v>
      </c>
    </row>
    <row r="32" spans="1:18" x14ac:dyDescent="0.25">
      <c r="A32">
        <v>7</v>
      </c>
      <c r="B32" s="32" t="s">
        <v>244</v>
      </c>
      <c r="C32" s="32">
        <v>137</v>
      </c>
      <c r="D32" s="32">
        <v>114</v>
      </c>
      <c r="E32" s="32">
        <v>233</v>
      </c>
      <c r="F32" s="32">
        <v>81</v>
      </c>
      <c r="G32" s="32">
        <v>167</v>
      </c>
      <c r="H32" s="32">
        <v>88</v>
      </c>
      <c r="I32" s="32">
        <v>0.65</v>
      </c>
      <c r="J32" s="32">
        <v>0.17</v>
      </c>
      <c r="K32" s="32">
        <v>9</v>
      </c>
      <c r="L32" s="32">
        <v>2</v>
      </c>
      <c r="M32" s="32">
        <v>782</v>
      </c>
      <c r="N32" s="32">
        <v>231</v>
      </c>
      <c r="O32" s="32">
        <v>235</v>
      </c>
      <c r="P32" s="32">
        <v>69</v>
      </c>
      <c r="Q32" s="32">
        <v>30</v>
      </c>
      <c r="R32" s="45">
        <v>9</v>
      </c>
    </row>
    <row r="33" spans="1:18" x14ac:dyDescent="0.25">
      <c r="A33">
        <v>7</v>
      </c>
      <c r="B33" s="35" t="s">
        <v>245</v>
      </c>
      <c r="C33" s="35">
        <v>129</v>
      </c>
      <c r="D33" s="35">
        <v>49</v>
      </c>
      <c r="E33" s="35">
        <v>278</v>
      </c>
      <c r="F33" s="35">
        <v>100</v>
      </c>
      <c r="G33" s="35">
        <v>180</v>
      </c>
      <c r="H33" s="35">
        <v>94</v>
      </c>
      <c r="I33" s="35">
        <v>0.64</v>
      </c>
      <c r="J33" s="35">
        <v>0.17</v>
      </c>
      <c r="K33" s="35">
        <v>8</v>
      </c>
      <c r="L33" s="35">
        <v>4</v>
      </c>
      <c r="M33" s="35">
        <v>712</v>
      </c>
      <c r="N33" s="35">
        <v>430</v>
      </c>
      <c r="O33" s="35">
        <v>214</v>
      </c>
      <c r="P33" s="35">
        <v>129</v>
      </c>
      <c r="Q33" s="35">
        <v>27</v>
      </c>
      <c r="R33" s="45">
        <v>16</v>
      </c>
    </row>
    <row r="34" spans="1:18" x14ac:dyDescent="0.25">
      <c r="A34">
        <v>7</v>
      </c>
      <c r="B34" s="32" t="s">
        <v>246</v>
      </c>
      <c r="C34" s="32">
        <v>278</v>
      </c>
      <c r="D34" s="32">
        <v>94</v>
      </c>
      <c r="E34" s="32">
        <v>315</v>
      </c>
      <c r="F34" s="32">
        <v>22</v>
      </c>
      <c r="G34" s="32">
        <v>185</v>
      </c>
      <c r="H34" s="32">
        <v>27</v>
      </c>
      <c r="I34" s="32">
        <v>0.54</v>
      </c>
      <c r="J34" s="32">
        <v>0.06</v>
      </c>
      <c r="K34" s="32">
        <v>8</v>
      </c>
      <c r="L34" s="32">
        <v>2</v>
      </c>
      <c r="M34" s="32">
        <v>1588</v>
      </c>
      <c r="N34" s="32">
        <v>472</v>
      </c>
      <c r="O34" s="32">
        <v>477</v>
      </c>
      <c r="P34" s="32">
        <v>142</v>
      </c>
      <c r="Q34" s="32">
        <v>60</v>
      </c>
      <c r="R34" s="45">
        <v>18</v>
      </c>
    </row>
    <row r="35" spans="1:18" x14ac:dyDescent="0.25">
      <c r="A35">
        <v>7</v>
      </c>
      <c r="B35" s="35" t="s">
        <v>247</v>
      </c>
      <c r="C35" s="35">
        <v>62</v>
      </c>
      <c r="D35" s="35">
        <v>40</v>
      </c>
      <c r="E35" s="35">
        <v>272</v>
      </c>
      <c r="F35" s="35">
        <v>29</v>
      </c>
      <c r="G35" s="35">
        <v>170</v>
      </c>
      <c r="H35" s="35">
        <v>19</v>
      </c>
      <c r="I35" s="35">
        <v>0.5</v>
      </c>
      <c r="J35" s="35">
        <v>0.05</v>
      </c>
      <c r="K35" s="35">
        <v>6</v>
      </c>
      <c r="L35" s="35">
        <v>1</v>
      </c>
      <c r="M35" s="35">
        <v>456</v>
      </c>
      <c r="N35" s="35">
        <v>295</v>
      </c>
      <c r="O35" s="35">
        <v>137</v>
      </c>
      <c r="P35" s="35">
        <v>88</v>
      </c>
      <c r="Q35" s="35">
        <v>17</v>
      </c>
      <c r="R35" s="45">
        <v>11</v>
      </c>
    </row>
    <row r="36" spans="1:18" x14ac:dyDescent="0.25">
      <c r="A36">
        <v>7</v>
      </c>
      <c r="B36" s="32" t="s">
        <v>248</v>
      </c>
      <c r="C36" s="32">
        <v>217</v>
      </c>
      <c r="D36" s="32">
        <v>101</v>
      </c>
      <c r="E36" s="32">
        <v>253</v>
      </c>
      <c r="F36" s="32">
        <v>68</v>
      </c>
      <c r="G36" s="32">
        <v>146</v>
      </c>
      <c r="H36" s="32">
        <v>58</v>
      </c>
      <c r="I36" s="32">
        <v>0.38</v>
      </c>
      <c r="J36" s="32">
        <v>0.08</v>
      </c>
      <c r="K36" s="32">
        <v>8</v>
      </c>
      <c r="L36" s="32">
        <v>0</v>
      </c>
      <c r="M36" s="32">
        <v>2098</v>
      </c>
      <c r="N36" s="32">
        <v>365</v>
      </c>
      <c r="O36" s="32">
        <v>629</v>
      </c>
      <c r="P36" s="32">
        <v>109</v>
      </c>
      <c r="Q36" s="32">
        <v>79</v>
      </c>
      <c r="R36" s="45">
        <v>14</v>
      </c>
    </row>
    <row r="37" spans="1:18" x14ac:dyDescent="0.25">
      <c r="A37">
        <v>8</v>
      </c>
      <c r="B37" s="32" t="s">
        <v>244</v>
      </c>
      <c r="C37" s="32">
        <v>144</v>
      </c>
      <c r="D37" s="32">
        <v>130</v>
      </c>
      <c r="E37" s="32">
        <v>238</v>
      </c>
      <c r="F37" s="32">
        <v>81</v>
      </c>
      <c r="G37" s="32">
        <v>81</v>
      </c>
      <c r="H37" s="32">
        <v>24</v>
      </c>
      <c r="I37" s="32">
        <v>0.36</v>
      </c>
      <c r="J37" s="32">
        <v>7.0000000000000007E-2</v>
      </c>
      <c r="K37" s="32">
        <v>9</v>
      </c>
      <c r="L37" s="32">
        <v>1</v>
      </c>
      <c r="M37" s="32">
        <v>1524</v>
      </c>
      <c r="N37" s="32">
        <v>900</v>
      </c>
      <c r="O37" s="32">
        <v>457</v>
      </c>
      <c r="P37" s="32">
        <v>270</v>
      </c>
      <c r="Q37" s="32">
        <v>100</v>
      </c>
      <c r="R37" s="45">
        <v>59</v>
      </c>
    </row>
    <row r="38" spans="1:18" x14ac:dyDescent="0.25">
      <c r="A38">
        <v>8</v>
      </c>
      <c r="B38" s="35" t="s">
        <v>245</v>
      </c>
      <c r="C38" s="35">
        <v>104</v>
      </c>
      <c r="D38" s="35">
        <v>47</v>
      </c>
      <c r="E38" s="35">
        <v>326</v>
      </c>
      <c r="F38" s="35">
        <v>124</v>
      </c>
      <c r="G38" s="35">
        <v>176</v>
      </c>
      <c r="H38" s="35">
        <v>116</v>
      </c>
      <c r="I38" s="35">
        <v>0.57999999999999996</v>
      </c>
      <c r="J38" s="35">
        <v>0.26</v>
      </c>
      <c r="K38" s="35">
        <v>8</v>
      </c>
      <c r="L38" s="35">
        <v>4</v>
      </c>
      <c r="M38" s="35">
        <v>617</v>
      </c>
      <c r="N38" s="35">
        <v>403</v>
      </c>
      <c r="O38" s="35">
        <v>185</v>
      </c>
      <c r="P38" s="35">
        <v>126</v>
      </c>
      <c r="Q38" s="35">
        <v>40</v>
      </c>
      <c r="R38" s="45">
        <v>27</v>
      </c>
    </row>
    <row r="39" spans="1:18" x14ac:dyDescent="0.25">
      <c r="A39">
        <v>8</v>
      </c>
      <c r="B39" s="32" t="s">
        <v>246</v>
      </c>
      <c r="C39" s="32">
        <v>292</v>
      </c>
      <c r="D39" s="32">
        <v>90</v>
      </c>
      <c r="E39" s="32">
        <v>316</v>
      </c>
      <c r="F39" s="32">
        <v>17</v>
      </c>
      <c r="G39" s="32">
        <v>120</v>
      </c>
      <c r="H39" s="32">
        <v>44</v>
      </c>
      <c r="I39" s="32">
        <v>0.38</v>
      </c>
      <c r="J39" s="32">
        <v>0.13</v>
      </c>
      <c r="K39" s="32">
        <v>11</v>
      </c>
      <c r="L39" s="32">
        <v>2</v>
      </c>
      <c r="M39" s="32">
        <v>2443</v>
      </c>
      <c r="N39" s="32">
        <v>241</v>
      </c>
      <c r="O39" s="32">
        <v>733</v>
      </c>
      <c r="P39" s="32">
        <v>97</v>
      </c>
      <c r="Q39" s="32">
        <v>160</v>
      </c>
      <c r="R39" s="45">
        <v>21</v>
      </c>
    </row>
    <row r="40" spans="1:18" x14ac:dyDescent="0.25">
      <c r="A40">
        <v>8</v>
      </c>
      <c r="B40" s="35" t="s">
        <v>247</v>
      </c>
      <c r="C40" s="35">
        <v>54</v>
      </c>
      <c r="D40" s="35">
        <v>29</v>
      </c>
      <c r="E40" s="35">
        <v>267</v>
      </c>
      <c r="F40" s="35">
        <v>45</v>
      </c>
      <c r="G40" s="35">
        <v>121</v>
      </c>
      <c r="H40" s="35">
        <v>30</v>
      </c>
      <c r="I40" s="35">
        <v>0.45</v>
      </c>
      <c r="J40" s="35">
        <v>0.06</v>
      </c>
      <c r="K40" s="35">
        <v>7</v>
      </c>
      <c r="L40" s="35">
        <v>1</v>
      </c>
      <c r="M40" s="35">
        <v>408</v>
      </c>
      <c r="N40" s="35">
        <v>210</v>
      </c>
      <c r="O40" s="35">
        <v>122</v>
      </c>
      <c r="P40" s="35">
        <v>51</v>
      </c>
      <c r="Q40" s="35">
        <v>27</v>
      </c>
      <c r="R40" s="45">
        <v>11</v>
      </c>
    </row>
    <row r="41" spans="1:18" x14ac:dyDescent="0.25">
      <c r="A41">
        <v>8</v>
      </c>
      <c r="B41" s="32" t="s">
        <v>248</v>
      </c>
      <c r="C41" s="32">
        <v>174</v>
      </c>
      <c r="D41" s="32">
        <v>109</v>
      </c>
      <c r="E41" s="32">
        <v>257</v>
      </c>
      <c r="F41" s="32">
        <v>67</v>
      </c>
      <c r="G41" s="32">
        <v>102</v>
      </c>
      <c r="H41" s="32">
        <v>34</v>
      </c>
      <c r="I41" s="32">
        <v>0.39</v>
      </c>
      <c r="J41" s="32">
        <v>0.06</v>
      </c>
      <c r="K41" s="32">
        <v>13</v>
      </c>
      <c r="L41" s="32">
        <v>2</v>
      </c>
      <c r="M41" s="32">
        <v>1567</v>
      </c>
      <c r="N41" s="32">
        <v>655</v>
      </c>
      <c r="O41" s="32">
        <v>470</v>
      </c>
      <c r="P41" s="32">
        <v>173</v>
      </c>
      <c r="Q41" s="32">
        <v>103</v>
      </c>
      <c r="R41" s="45">
        <v>38</v>
      </c>
    </row>
    <row r="42" spans="1:18" x14ac:dyDescent="0.25">
      <c r="A42">
        <v>9</v>
      </c>
      <c r="B42" s="32" t="s">
        <v>244</v>
      </c>
      <c r="C42" s="32">
        <v>303</v>
      </c>
      <c r="D42" s="32">
        <v>230</v>
      </c>
      <c r="E42" s="32">
        <v>259</v>
      </c>
      <c r="F42" s="32">
        <v>71</v>
      </c>
      <c r="G42" s="32">
        <v>184</v>
      </c>
      <c r="H42" s="32">
        <v>78</v>
      </c>
      <c r="I42" s="32">
        <v>0.69</v>
      </c>
      <c r="J42" s="32">
        <v>0.19</v>
      </c>
      <c r="K42" s="32">
        <v>10</v>
      </c>
      <c r="L42" s="32">
        <v>3</v>
      </c>
      <c r="M42" s="32">
        <v>1626</v>
      </c>
      <c r="N42" s="32">
        <v>839</v>
      </c>
      <c r="O42" s="32">
        <v>488</v>
      </c>
      <c r="P42" s="32">
        <v>252</v>
      </c>
      <c r="Q42" s="32">
        <v>59</v>
      </c>
      <c r="R42" s="45">
        <v>30</v>
      </c>
    </row>
    <row r="43" spans="1:18" x14ac:dyDescent="0.25">
      <c r="A43">
        <v>9</v>
      </c>
      <c r="B43" s="35" t="s">
        <v>245</v>
      </c>
      <c r="C43" s="35">
        <v>231</v>
      </c>
      <c r="D43" s="35">
        <v>106</v>
      </c>
      <c r="E43" s="35">
        <v>366</v>
      </c>
      <c r="F43" s="35">
        <v>137</v>
      </c>
      <c r="G43" s="35">
        <v>224</v>
      </c>
      <c r="H43" s="35">
        <v>116</v>
      </c>
      <c r="I43" s="35">
        <v>0.7</v>
      </c>
      <c r="J43" s="35">
        <v>0.19</v>
      </c>
      <c r="K43" s="35">
        <v>8</v>
      </c>
      <c r="L43" s="35">
        <v>4</v>
      </c>
      <c r="M43" s="35">
        <v>873</v>
      </c>
      <c r="N43" s="35">
        <v>397</v>
      </c>
      <c r="O43" s="35">
        <v>262</v>
      </c>
      <c r="P43" s="35">
        <v>119</v>
      </c>
      <c r="Q43" s="35">
        <v>31</v>
      </c>
      <c r="R43" s="45">
        <v>14</v>
      </c>
    </row>
    <row r="44" spans="1:18" x14ac:dyDescent="0.25">
      <c r="A44">
        <v>9</v>
      </c>
      <c r="B44" s="32" t="s">
        <v>246</v>
      </c>
      <c r="C44" s="32">
        <v>572</v>
      </c>
      <c r="D44" s="32">
        <v>158</v>
      </c>
      <c r="E44" s="32">
        <v>371</v>
      </c>
      <c r="F44" s="32">
        <v>11</v>
      </c>
      <c r="G44" s="32">
        <v>219</v>
      </c>
      <c r="H44" s="32">
        <v>7</v>
      </c>
      <c r="I44" s="32">
        <v>0.59</v>
      </c>
      <c r="J44" s="32">
        <v>0.02</v>
      </c>
      <c r="K44" s="32">
        <v>11</v>
      </c>
      <c r="L44" s="32">
        <v>3</v>
      </c>
      <c r="M44" s="32">
        <v>2554</v>
      </c>
      <c r="N44" s="32">
        <v>697</v>
      </c>
      <c r="O44" s="32">
        <v>766</v>
      </c>
      <c r="P44" s="32">
        <v>209</v>
      </c>
      <c r="Q44" s="32">
        <v>92</v>
      </c>
      <c r="R44" s="45">
        <v>25</v>
      </c>
    </row>
    <row r="45" spans="1:18" x14ac:dyDescent="0.25">
      <c r="A45">
        <v>9</v>
      </c>
      <c r="B45" s="35" t="s">
        <v>247</v>
      </c>
      <c r="C45" s="35">
        <v>91</v>
      </c>
      <c r="D45" s="35">
        <v>54</v>
      </c>
      <c r="E45" s="35">
        <v>301</v>
      </c>
      <c r="F45" s="35">
        <v>73</v>
      </c>
      <c r="G45" s="35">
        <v>158</v>
      </c>
      <c r="H45" s="35">
        <v>18</v>
      </c>
      <c r="I45" s="35">
        <v>0.55000000000000004</v>
      </c>
      <c r="J45" s="35">
        <v>0.09</v>
      </c>
      <c r="K45" s="35">
        <v>5</v>
      </c>
      <c r="L45" s="35">
        <v>0</v>
      </c>
      <c r="M45" s="35">
        <v>568</v>
      </c>
      <c r="N45" s="35">
        <v>357</v>
      </c>
      <c r="O45" s="35">
        <v>170</v>
      </c>
      <c r="P45" s="35">
        <v>107</v>
      </c>
      <c r="Q45" s="35">
        <v>20</v>
      </c>
      <c r="R45" s="45">
        <v>13</v>
      </c>
    </row>
    <row r="46" spans="1:18" x14ac:dyDescent="0.25">
      <c r="A46">
        <v>9</v>
      </c>
      <c r="B46" s="32" t="s">
        <v>248</v>
      </c>
      <c r="C46" s="32">
        <v>391</v>
      </c>
      <c r="D46" s="32">
        <v>199</v>
      </c>
      <c r="E46" s="32">
        <v>310</v>
      </c>
      <c r="F46" s="32">
        <v>44</v>
      </c>
      <c r="G46" s="32">
        <v>163</v>
      </c>
      <c r="H46" s="32">
        <v>18</v>
      </c>
      <c r="I46" s="32">
        <v>0.54</v>
      </c>
      <c r="J46" s="32">
        <v>0.12</v>
      </c>
      <c r="K46" s="32">
        <v>10</v>
      </c>
      <c r="L46" s="32">
        <v>3</v>
      </c>
      <c r="M46" s="32">
        <v>2436</v>
      </c>
      <c r="N46" s="32">
        <v>1289</v>
      </c>
      <c r="O46" s="32">
        <v>731</v>
      </c>
      <c r="P46" s="32">
        <v>387</v>
      </c>
      <c r="Q46" s="32">
        <v>88</v>
      </c>
      <c r="R46" s="45">
        <v>46</v>
      </c>
    </row>
    <row r="47" spans="1:18" x14ac:dyDescent="0.25">
      <c r="A47">
        <v>10</v>
      </c>
      <c r="B47" s="32" t="s">
        <v>244</v>
      </c>
      <c r="C47" s="32">
        <v>230</v>
      </c>
      <c r="D47" s="32">
        <v>200</v>
      </c>
      <c r="E47" s="32">
        <v>266</v>
      </c>
      <c r="F47" s="32">
        <v>94</v>
      </c>
      <c r="G47" s="32">
        <v>169</v>
      </c>
      <c r="H47" s="32">
        <v>63</v>
      </c>
      <c r="I47" s="32">
        <v>0.64</v>
      </c>
      <c r="J47" s="32">
        <v>0.06</v>
      </c>
      <c r="K47" s="32">
        <v>12</v>
      </c>
      <c r="L47" s="32">
        <v>3</v>
      </c>
      <c r="M47" s="32">
        <v>1262</v>
      </c>
      <c r="N47" s="32">
        <v>711</v>
      </c>
      <c r="O47" s="32">
        <v>379</v>
      </c>
      <c r="P47" s="32">
        <v>213</v>
      </c>
      <c r="Q47" s="32">
        <v>47</v>
      </c>
      <c r="R47" s="45">
        <v>26</v>
      </c>
    </row>
    <row r="48" spans="1:18" x14ac:dyDescent="0.25">
      <c r="A48">
        <v>10</v>
      </c>
      <c r="B48" s="35" t="s">
        <v>245</v>
      </c>
      <c r="C48" s="35">
        <v>170</v>
      </c>
      <c r="D48" s="35">
        <v>83</v>
      </c>
      <c r="E48" s="35">
        <v>354</v>
      </c>
      <c r="F48" s="35">
        <v>133</v>
      </c>
      <c r="G48" s="35">
        <v>195</v>
      </c>
      <c r="H48" s="35">
        <v>120</v>
      </c>
      <c r="I48" s="35">
        <v>0.6</v>
      </c>
      <c r="J48" s="35">
        <v>0.2</v>
      </c>
      <c r="K48" s="35">
        <v>7</v>
      </c>
      <c r="L48" s="35">
        <v>4</v>
      </c>
      <c r="M48" s="35">
        <v>790</v>
      </c>
      <c r="N48" s="35">
        <v>490</v>
      </c>
      <c r="O48" s="35">
        <v>237</v>
      </c>
      <c r="P48" s="35">
        <v>147</v>
      </c>
      <c r="Q48" s="35">
        <v>29</v>
      </c>
      <c r="R48" s="45">
        <v>18</v>
      </c>
    </row>
    <row r="49" spans="1:18" x14ac:dyDescent="0.25">
      <c r="A49">
        <v>10</v>
      </c>
      <c r="B49" s="32" t="s">
        <v>246</v>
      </c>
      <c r="C49" s="32">
        <v>435</v>
      </c>
      <c r="D49" s="32">
        <v>119</v>
      </c>
      <c r="E49" s="32">
        <v>382</v>
      </c>
      <c r="F49" s="32">
        <v>33</v>
      </c>
      <c r="G49" s="32">
        <v>180</v>
      </c>
      <c r="H49" s="32">
        <v>26</v>
      </c>
      <c r="I49" s="32">
        <v>0.47</v>
      </c>
      <c r="J49" s="32">
        <v>0.06</v>
      </c>
      <c r="K49" s="32">
        <v>12</v>
      </c>
      <c r="L49" s="32">
        <v>2</v>
      </c>
      <c r="M49" s="32">
        <v>2320</v>
      </c>
      <c r="N49" s="32">
        <v>388</v>
      </c>
      <c r="O49" s="32">
        <v>696</v>
      </c>
      <c r="P49" s="32">
        <v>116</v>
      </c>
      <c r="Q49" s="32">
        <v>86</v>
      </c>
      <c r="R49" s="45">
        <v>14</v>
      </c>
    </row>
    <row r="50" spans="1:18" x14ac:dyDescent="0.25">
      <c r="A50">
        <v>10</v>
      </c>
      <c r="B50" s="35" t="s">
        <v>247</v>
      </c>
      <c r="C50" s="35">
        <v>83</v>
      </c>
      <c r="D50" s="35">
        <v>48</v>
      </c>
      <c r="E50" s="35">
        <v>311</v>
      </c>
      <c r="F50" s="35">
        <v>61</v>
      </c>
      <c r="G50" s="35">
        <v>128</v>
      </c>
      <c r="H50" s="35">
        <v>27</v>
      </c>
      <c r="I50" s="35">
        <v>0.42</v>
      </c>
      <c r="J50" s="35">
        <v>0.09</v>
      </c>
      <c r="K50" s="35">
        <v>6</v>
      </c>
      <c r="L50" s="35">
        <v>1</v>
      </c>
      <c r="M50" s="35">
        <v>595</v>
      </c>
      <c r="N50" s="35">
        <v>274</v>
      </c>
      <c r="O50" s="35">
        <v>178</v>
      </c>
      <c r="P50" s="35">
        <v>82</v>
      </c>
      <c r="Q50" s="35">
        <v>22</v>
      </c>
      <c r="R50" s="45">
        <v>10</v>
      </c>
    </row>
    <row r="51" spans="1:18" x14ac:dyDescent="0.25">
      <c r="A51">
        <v>10</v>
      </c>
      <c r="B51" s="32" t="s">
        <v>248</v>
      </c>
      <c r="C51" s="32">
        <v>294</v>
      </c>
      <c r="D51" s="32">
        <v>150</v>
      </c>
      <c r="E51" s="32">
        <v>292</v>
      </c>
      <c r="F51" s="32">
        <v>62</v>
      </c>
      <c r="G51" s="32">
        <v>119</v>
      </c>
      <c r="H51" s="32">
        <v>34</v>
      </c>
      <c r="I51" s="32">
        <v>0.44</v>
      </c>
      <c r="J51" s="32">
        <v>0.19</v>
      </c>
      <c r="K51" s="32">
        <v>9</v>
      </c>
      <c r="L51" s="32">
        <v>1</v>
      </c>
      <c r="M51" s="32">
        <v>2901</v>
      </c>
      <c r="N51" s="32">
        <v>1951</v>
      </c>
      <c r="O51" s="32">
        <v>870</v>
      </c>
      <c r="P51" s="32">
        <v>585</v>
      </c>
      <c r="Q51" s="32">
        <v>108</v>
      </c>
      <c r="R51" s="45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References</vt:lpstr>
      <vt:lpstr>ML</vt:lpstr>
      <vt:lpstr>Force</vt:lpstr>
      <vt:lpstr>Sarcomere Smith</vt:lpstr>
      <vt:lpstr>Sarcomere</vt:lpstr>
      <vt:lpstr>Charles19</vt:lpstr>
      <vt:lpstr>CharlesM</vt:lpstr>
      <vt:lpstr>CharlesF</vt:lpstr>
      <vt:lpstr>Charles19groups</vt:lpstr>
      <vt:lpstr>Charles19general</vt:lpstr>
      <vt:lpstr>Johnson73</vt:lpstr>
      <vt:lpstr>Teigen2020</vt:lpstr>
      <vt:lpstr>OpenSim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knowakow</dc:creator>
  <cp:lastModifiedBy>knowakow</cp:lastModifiedBy>
  <dcterms:created xsi:type="dcterms:W3CDTF">2023-02-20T15:53:55Z</dcterms:created>
  <dcterms:modified xsi:type="dcterms:W3CDTF">2023-04-19T11:16:43Z</dcterms:modified>
</cp:coreProperties>
</file>