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braun/Documents/research/kat_braun/projects/gender_science_project/JWH_Submitted_2019.08.29/MSTP-training-environments/data/"/>
    </mc:Choice>
  </mc:AlternateContent>
  <xr:revisionPtr revIDLastSave="0" documentId="13_ncr:1_{68F14DA4-91AF-034B-BE67-CD071BB88E5C}" xr6:coauthVersionLast="36" xr6:coauthVersionMax="36" xr10:uidLastSave="{00000000-0000-0000-0000-000000000000}"/>
  <bookViews>
    <workbookView xWindow="30400" yWindow="-2120" windowWidth="28000" windowHeight="17540" xr2:uid="{00000000-000D-0000-FFFF-FFFF00000000}"/>
  </bookViews>
  <sheets>
    <sheet name="Definitions" sheetId="2" r:id="rId1"/>
    <sheet name="data_and_stats_fall" sheetId="3" r:id="rId2"/>
    <sheet name="data_and_stats_spring" sheetId="4" r:id="rId3"/>
    <sheet name="data_and_stats_total" sheetId="5" r:id="rId4"/>
  </sheets>
  <calcPr calcId="181029"/>
</workbook>
</file>

<file path=xl/calcChain.xml><?xml version="1.0" encoding="utf-8"?>
<calcChain xmlns="http://schemas.openxmlformats.org/spreadsheetml/2006/main">
  <c r="G19" i="5" l="1"/>
  <c r="F19" i="5"/>
  <c r="AE16" i="5"/>
  <c r="AD16" i="5"/>
  <c r="U16" i="5"/>
  <c r="T16" i="5"/>
  <c r="J16" i="5"/>
  <c r="I16" i="5"/>
  <c r="AE15" i="5"/>
  <c r="AD15" i="5"/>
  <c r="U15" i="5"/>
  <c r="T15" i="5"/>
  <c r="J15" i="5"/>
  <c r="I15" i="5"/>
  <c r="AE14" i="5"/>
  <c r="AD14" i="5"/>
  <c r="U14" i="5"/>
  <c r="T14" i="5"/>
  <c r="J14" i="5"/>
  <c r="I14" i="5"/>
  <c r="AE13" i="5"/>
  <c r="AD13" i="5"/>
  <c r="U13" i="5"/>
  <c r="T13" i="5"/>
  <c r="J13" i="5"/>
  <c r="I13" i="5"/>
  <c r="AE12" i="5"/>
  <c r="AD12" i="5"/>
  <c r="U12" i="5"/>
  <c r="T12" i="5"/>
  <c r="J12" i="5"/>
  <c r="I12" i="5"/>
  <c r="AE11" i="5"/>
  <c r="AD11" i="5"/>
  <c r="U11" i="5"/>
  <c r="T11" i="5"/>
  <c r="J11" i="5"/>
  <c r="I11" i="5"/>
  <c r="AE10" i="5"/>
  <c r="AD10" i="5"/>
  <c r="U10" i="5"/>
  <c r="T10" i="5"/>
  <c r="J10" i="5"/>
  <c r="I10" i="5"/>
  <c r="AE9" i="5"/>
  <c r="AD9" i="5"/>
  <c r="U9" i="5"/>
  <c r="T9" i="5"/>
  <c r="J9" i="5"/>
  <c r="I9" i="5"/>
  <c r="AE8" i="5"/>
  <c r="AI2" i="5" s="1"/>
  <c r="AD8" i="5"/>
  <c r="U8" i="5"/>
  <c r="T8" i="5"/>
  <c r="J8" i="5"/>
  <c r="I8" i="5"/>
  <c r="AE7" i="5"/>
  <c r="AD7" i="5"/>
  <c r="U7" i="5"/>
  <c r="T7" i="5"/>
  <c r="J7" i="5"/>
  <c r="I7" i="5"/>
  <c r="AE6" i="5"/>
  <c r="AD6" i="5"/>
  <c r="U6" i="5"/>
  <c r="T6" i="5"/>
  <c r="J6" i="5"/>
  <c r="I6" i="5"/>
  <c r="AE5" i="5"/>
  <c r="AD5" i="5"/>
  <c r="U5" i="5"/>
  <c r="Y3" i="5" s="1"/>
  <c r="T5" i="5"/>
  <c r="J5" i="5"/>
  <c r="I5" i="5"/>
  <c r="AE4" i="5"/>
  <c r="AD4" i="5"/>
  <c r="U4" i="5"/>
  <c r="T4" i="5"/>
  <c r="J4" i="5"/>
  <c r="I4" i="5"/>
  <c r="AH3" i="5"/>
  <c r="AH5" i="5" s="1"/>
  <c r="AE3" i="5"/>
  <c r="AD3" i="5"/>
  <c r="X3" i="5"/>
  <c r="X5" i="5" s="1"/>
  <c r="U3" i="5"/>
  <c r="T3" i="5"/>
  <c r="N3" i="5"/>
  <c r="M3" i="5"/>
  <c r="M5" i="5" s="1"/>
  <c r="J3" i="5"/>
  <c r="I3" i="5"/>
  <c r="AH2" i="5"/>
  <c r="AE2" i="5"/>
  <c r="AI3" i="5" s="1"/>
  <c r="AI5" i="5" s="1"/>
  <c r="AD2" i="5"/>
  <c r="X2" i="5"/>
  <c r="U2" i="5"/>
  <c r="T2" i="5"/>
  <c r="N2" i="5"/>
  <c r="M2" i="5"/>
  <c r="J2" i="5"/>
  <c r="I2" i="5"/>
  <c r="G15" i="4"/>
  <c r="F15" i="4"/>
  <c r="AE10" i="4"/>
  <c r="AD10" i="4"/>
  <c r="U10" i="4"/>
  <c r="T10" i="4"/>
  <c r="J10" i="4"/>
  <c r="I10" i="4"/>
  <c r="AE9" i="4"/>
  <c r="AD9" i="4"/>
  <c r="U9" i="4"/>
  <c r="T9" i="4"/>
  <c r="J9" i="4"/>
  <c r="I9" i="4"/>
  <c r="AE8" i="4"/>
  <c r="AD8" i="4"/>
  <c r="U8" i="4"/>
  <c r="T8" i="4"/>
  <c r="J8" i="4"/>
  <c r="I8" i="4"/>
  <c r="AE7" i="4"/>
  <c r="AD7" i="4"/>
  <c r="U7" i="4"/>
  <c r="T7" i="4"/>
  <c r="J7" i="4"/>
  <c r="I7" i="4"/>
  <c r="AE6" i="4"/>
  <c r="AD6" i="4"/>
  <c r="U6" i="4"/>
  <c r="T6" i="4"/>
  <c r="J6" i="4"/>
  <c r="I6" i="4"/>
  <c r="AE5" i="4"/>
  <c r="AD5" i="4"/>
  <c r="U5" i="4"/>
  <c r="T5" i="4"/>
  <c r="J5" i="4"/>
  <c r="I5" i="4"/>
  <c r="AE4" i="4"/>
  <c r="AD4" i="4"/>
  <c r="U4" i="4"/>
  <c r="T4" i="4"/>
  <c r="J4" i="4"/>
  <c r="I4" i="4"/>
  <c r="AE3" i="4"/>
  <c r="AD3" i="4"/>
  <c r="U3" i="4"/>
  <c r="T3" i="4"/>
  <c r="J3" i="4"/>
  <c r="I3" i="4"/>
  <c r="AE2" i="4"/>
  <c r="AI3" i="4" s="1"/>
  <c r="AI5" i="4" s="1"/>
  <c r="AD2" i="4"/>
  <c r="AH3" i="4" s="1"/>
  <c r="AH5" i="4" s="1"/>
  <c r="U2" i="4"/>
  <c r="Y3" i="4" s="1"/>
  <c r="T2" i="4"/>
  <c r="X3" i="4" s="1"/>
  <c r="X5" i="4" s="1"/>
  <c r="J2" i="4"/>
  <c r="N3" i="4" s="1"/>
  <c r="I2" i="4"/>
  <c r="M3" i="4" s="1"/>
  <c r="M5" i="4" s="1"/>
  <c r="G9" i="3"/>
  <c r="F9" i="3"/>
  <c r="AE7" i="3"/>
  <c r="AD7" i="3"/>
  <c r="U7" i="3"/>
  <c r="T7" i="3"/>
  <c r="J7" i="3"/>
  <c r="I7" i="3"/>
  <c r="AE6" i="3"/>
  <c r="AD6" i="3"/>
  <c r="U6" i="3"/>
  <c r="T6" i="3"/>
  <c r="J6" i="3"/>
  <c r="I6" i="3"/>
  <c r="AE5" i="3"/>
  <c r="AD5" i="3"/>
  <c r="U5" i="3"/>
  <c r="T5" i="3"/>
  <c r="J5" i="3"/>
  <c r="I5" i="3"/>
  <c r="AE4" i="3"/>
  <c r="AD4" i="3"/>
  <c r="U4" i="3"/>
  <c r="T4" i="3"/>
  <c r="J4" i="3"/>
  <c r="I4" i="3"/>
  <c r="AE3" i="3"/>
  <c r="AD3" i="3"/>
  <c r="U3" i="3"/>
  <c r="T3" i="3"/>
  <c r="J3" i="3"/>
  <c r="I3" i="3"/>
  <c r="AI2" i="3"/>
  <c r="AE2" i="3"/>
  <c r="AI3" i="3" s="1"/>
  <c r="AI5" i="3" s="1"/>
  <c r="AD2" i="3"/>
  <c r="AH3" i="3" s="1"/>
  <c r="AH5" i="3" s="1"/>
  <c r="Y2" i="3"/>
  <c r="U2" i="3"/>
  <c r="Y3" i="3" s="1"/>
  <c r="T2" i="3"/>
  <c r="X3" i="3" s="1"/>
  <c r="X5" i="3" s="1"/>
  <c r="N2" i="3"/>
  <c r="J2" i="3"/>
  <c r="N3" i="3" s="1"/>
  <c r="I2" i="3"/>
  <c r="M3" i="3" s="1"/>
  <c r="M5" i="3" s="1"/>
  <c r="AH7" i="3" l="1"/>
  <c r="AH8" i="3"/>
  <c r="X8" i="3"/>
  <c r="M8" i="4"/>
  <c r="M8" i="5"/>
  <c r="M7" i="5"/>
  <c r="AH7" i="5"/>
  <c r="AH8" i="5"/>
  <c r="Y2" i="5"/>
  <c r="X8" i="5" s="1"/>
  <c r="M2" i="3"/>
  <c r="M7" i="3" s="1"/>
  <c r="X2" i="3"/>
  <c r="X7" i="3" s="1"/>
  <c r="AH2" i="3"/>
  <c r="M2" i="4"/>
  <c r="M7" i="4" s="1"/>
  <c r="X2" i="4"/>
  <c r="AH2" i="4"/>
  <c r="N2" i="4"/>
  <c r="Y2" i="4"/>
  <c r="X7" i="4" s="1"/>
  <c r="AI2" i="4"/>
  <c r="AH8" i="4" s="1"/>
  <c r="M8" i="3" l="1"/>
  <c r="X7" i="5"/>
  <c r="AH7" i="4"/>
  <c r="X8" i="4"/>
</calcChain>
</file>

<file path=xl/sharedStrings.xml><?xml version="1.0" encoding="utf-8"?>
<sst xmlns="http://schemas.openxmlformats.org/spreadsheetml/2006/main" count="228" uniqueCount="63">
  <si>
    <t>Term</t>
  </si>
  <si>
    <t>What it means</t>
  </si>
  <si>
    <t>W w Qs</t>
  </si>
  <si>
    <t>Number of women who asked at least 1 question</t>
  </si>
  <si>
    <t>M w Qs</t>
  </si>
  <si>
    <t>Number of men who asked at least 1 question</t>
  </si>
  <si>
    <t>W present</t>
  </si>
  <si>
    <t>Number of women who attended seminar that day</t>
  </si>
  <si>
    <t>M present</t>
  </si>
  <si>
    <t>Number of men who attended seminar that day</t>
  </si>
  <si>
    <t>W % w Qs</t>
  </si>
  <si>
    <t>Percent of women who asked a question</t>
  </si>
  <si>
    <t>M % w Qs</t>
  </si>
  <si>
    <t>Percent of men who asked a question</t>
  </si>
  <si>
    <t>Qs from W</t>
  </si>
  <si>
    <t>Total number of questions asked by women</t>
  </si>
  <si>
    <t>Qs from M</t>
  </si>
  <si>
    <t>Total number of questions asked by men</t>
  </si>
  <si>
    <t>Qs per W</t>
  </si>
  <si>
    <t>Questions asked by women per woman present</t>
  </si>
  <si>
    <t>Qs per M</t>
  </si>
  <si>
    <t>Questions asked by men per man present</t>
  </si>
  <si>
    <t>Q/A from W</t>
  </si>
  <si>
    <t>Total number of questions asked + answers given by women</t>
  </si>
  <si>
    <t>Q/A from M</t>
  </si>
  <si>
    <t>Total number of questions asked + answers given by men</t>
  </si>
  <si>
    <t>Q/A per W</t>
  </si>
  <si>
    <t>Questions asked + answers given by women per woman present</t>
  </si>
  <si>
    <t>Q/A per M</t>
  </si>
  <si>
    <t>Questions asked + answers given by men per man present</t>
  </si>
  <si>
    <t>Date</t>
  </si>
  <si>
    <t>Speaker gender</t>
  </si>
  <si>
    <t>stats</t>
  </si>
  <si>
    <t>W stats</t>
  </si>
  <si>
    <t>M stats</t>
  </si>
  <si>
    <t>2017.09.27</t>
  </si>
  <si>
    <t>male</t>
  </si>
  <si>
    <t>mean</t>
  </si>
  <si>
    <t>2017.10.18</t>
  </si>
  <si>
    <t>female</t>
  </si>
  <si>
    <t>SD</t>
  </si>
  <si>
    <t>2017.11.01</t>
  </si>
  <si>
    <t>N</t>
  </si>
  <si>
    <t>2017.11.15</t>
  </si>
  <si>
    <t>variance</t>
  </si>
  <si>
    <t>2017.11.29</t>
  </si>
  <si>
    <t>p-value</t>
  </si>
  <si>
    <t>2017.12.06</t>
  </si>
  <si>
    <t>n for 0.80 power</t>
  </si>
  <si>
    <t>n for 0.90 power</t>
  </si>
  <si>
    <t>avg</t>
  </si>
  <si>
    <t>Note: I (ASH) am not counted for a person who asked a Q or for attendance</t>
  </si>
  <si>
    <t>Red box = on this day I was only able to keep track of which people had commentd at all, since it was a VERY interactive presentation. So I will NOT be counting these numbers where marked in red.</t>
  </si>
  <si>
    <t>Website used for t test to get p-value: https://www.graphpad.com/quickcalcs/ttest1.cfm</t>
  </si>
  <si>
    <t>female (dean)</t>
  </si>
  <si>
    <t>female (dir)</t>
  </si>
  <si>
    <t>mix</t>
  </si>
  <si>
    <t>Note: Neither I (ASH) nor Kat are not counted for a person who asked a Q or for attendance.</t>
  </si>
  <si>
    <t>Red box = if there are days I cannot count, they will be blocked in red and I will give reasons for not counting, or for only counting people who contributed.</t>
  </si>
  <si>
    <t>female (prof)</t>
  </si>
  <si>
    <t>1/32/2018</t>
  </si>
  <si>
    <t>Note from Cora: there were two repeated dates in column A (1/31/2018 and 3/14/18) so I changed one of them to one day later. Was this intentional? Were there two seminars on these dates?</t>
  </si>
  <si>
    <t>Note: I (ASH) am not counted for a person who asked a Q or for attendance. In spring neither is Kat.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</si>
</sst>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2" borderId="1" xfId="0" applyFont="1" applyFill="1" applyBorder="1"/>
    <xf numFmtId="0" fontId="0" fillId="0" borderId="0" xfId="0" applyFont="1" applyAlignment="1"/>
    <xf numFmtId="0" fontId="0" fillId="3" borderId="1" xfId="0" applyFont="1" applyFill="1" applyBorder="1"/>
    <xf numFmtId="0" fontId="2" fillId="3" borderId="0" xfId="0" applyFont="1" applyFill="1"/>
    <xf numFmtId="0" fontId="3" fillId="4" borderId="0" xfId="0" applyFont="1" applyFill="1"/>
    <xf numFmtId="164" fontId="2" fillId="0" borderId="0" xfId="0" applyNumberFormat="1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19</xdr:row>
      <xdr:rowOff>66675</xdr:rowOff>
    </xdr:from>
    <xdr:to>
      <xdr:col>33</xdr:col>
      <xdr:colOff>352425</xdr:colOff>
      <xdr:row>30</xdr:row>
      <xdr:rowOff>28575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29050" cy="20574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19</xdr:row>
      <xdr:rowOff>66675</xdr:rowOff>
    </xdr:from>
    <xdr:to>
      <xdr:col>33</xdr:col>
      <xdr:colOff>352425</xdr:colOff>
      <xdr:row>30</xdr:row>
      <xdr:rowOff>28575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29050" cy="20574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21</xdr:row>
      <xdr:rowOff>114300</xdr:rowOff>
    </xdr:from>
    <xdr:to>
      <xdr:col>33</xdr:col>
      <xdr:colOff>352425</xdr:colOff>
      <xdr:row>32</xdr:row>
      <xdr:rowOff>76200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29050" cy="2057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abSelected="1" workbookViewId="0"/>
  </sheetViews>
  <sheetFormatPr baseColWidth="10" defaultColWidth="14.5" defaultRowHeight="15" customHeight="1"/>
  <sheetData>
    <row r="1" spans="1:26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t="s">
        <v>2</v>
      </c>
      <c r="B2" s="3" t="s">
        <v>3</v>
      </c>
    </row>
    <row r="3" spans="1:26">
      <c r="A3" s="3" t="s">
        <v>4</v>
      </c>
      <c r="B3" s="3" t="s">
        <v>5</v>
      </c>
    </row>
    <row r="4" spans="1:26">
      <c r="A4" s="3" t="s">
        <v>6</v>
      </c>
      <c r="B4" s="3" t="s">
        <v>7</v>
      </c>
    </row>
    <row r="5" spans="1:26">
      <c r="A5" s="3" t="s">
        <v>8</v>
      </c>
      <c r="B5" s="3" t="s">
        <v>9</v>
      </c>
    </row>
    <row r="6" spans="1:26">
      <c r="A6" t="s">
        <v>10</v>
      </c>
      <c r="B6" s="3" t="s">
        <v>11</v>
      </c>
    </row>
    <row r="7" spans="1:26">
      <c r="A7" s="3" t="s">
        <v>12</v>
      </c>
      <c r="B7" s="3" t="s">
        <v>13</v>
      </c>
    </row>
    <row r="8" spans="1:26">
      <c r="A8" t="s">
        <v>14</v>
      </c>
      <c r="B8" s="3" t="s">
        <v>15</v>
      </c>
    </row>
    <row r="9" spans="1:26">
      <c r="A9" s="3" t="s">
        <v>16</v>
      </c>
      <c r="B9" s="3" t="s">
        <v>17</v>
      </c>
    </row>
    <row r="10" spans="1:26">
      <c r="A10" t="s">
        <v>18</v>
      </c>
      <c r="B10" s="3" t="s">
        <v>19</v>
      </c>
    </row>
    <row r="11" spans="1:26">
      <c r="A11" s="3" t="s">
        <v>20</v>
      </c>
      <c r="B11" s="3" t="s">
        <v>21</v>
      </c>
    </row>
    <row r="12" spans="1:26">
      <c r="A12" t="s">
        <v>22</v>
      </c>
      <c r="B12" s="3" t="s">
        <v>23</v>
      </c>
    </row>
    <row r="13" spans="1:26">
      <c r="A13" s="3" t="s">
        <v>24</v>
      </c>
      <c r="B13" s="3" t="s">
        <v>25</v>
      </c>
    </row>
    <row r="14" spans="1:26">
      <c r="A14" s="3" t="s">
        <v>26</v>
      </c>
      <c r="B14" s="3" t="s">
        <v>27</v>
      </c>
    </row>
    <row r="15" spans="1:26">
      <c r="A15" s="3" t="s">
        <v>28</v>
      </c>
      <c r="B15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5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4.5" defaultRowHeight="15" customHeight="1"/>
  <cols>
    <col min="1" max="1" width="10.6640625" customWidth="1"/>
    <col min="2" max="2" width="14.33203125" customWidth="1"/>
    <col min="3" max="11" width="10.6640625" customWidth="1"/>
    <col min="12" max="12" width="18.5" customWidth="1"/>
    <col min="13" max="38" width="10.6640625" customWidth="1"/>
  </cols>
  <sheetData>
    <row r="1" spans="1:38">
      <c r="A1" t="s">
        <v>30</v>
      </c>
      <c r="B1" s="3" t="s">
        <v>31</v>
      </c>
      <c r="C1" t="s">
        <v>2</v>
      </c>
      <c r="D1" t="s">
        <v>4</v>
      </c>
      <c r="F1" t="s">
        <v>6</v>
      </c>
      <c r="G1" t="s">
        <v>8</v>
      </c>
      <c r="I1" t="s">
        <v>10</v>
      </c>
      <c r="J1" t="s">
        <v>12</v>
      </c>
      <c r="L1" s="3" t="s">
        <v>32</v>
      </c>
      <c r="M1" s="3" t="s">
        <v>33</v>
      </c>
      <c r="N1" s="3" t="s">
        <v>34</v>
      </c>
      <c r="Q1" t="s">
        <v>14</v>
      </c>
      <c r="R1" t="s">
        <v>16</v>
      </c>
      <c r="T1" t="s">
        <v>18</v>
      </c>
      <c r="U1" t="s">
        <v>20</v>
      </c>
      <c r="W1" s="3" t="s">
        <v>32</v>
      </c>
      <c r="X1" s="3" t="s">
        <v>33</v>
      </c>
      <c r="Y1" s="3" t="s">
        <v>34</v>
      </c>
      <c r="AA1" t="s">
        <v>22</v>
      </c>
      <c r="AB1" t="s">
        <v>24</v>
      </c>
      <c r="AD1" t="s">
        <v>26</v>
      </c>
      <c r="AE1" t="s">
        <v>28</v>
      </c>
      <c r="AG1" s="3" t="s">
        <v>32</v>
      </c>
      <c r="AH1" s="3" t="s">
        <v>33</v>
      </c>
      <c r="AI1" s="3" t="s">
        <v>34</v>
      </c>
    </row>
    <row r="2" spans="1:38">
      <c r="A2" t="s">
        <v>35</v>
      </c>
      <c r="B2" s="3" t="s">
        <v>36</v>
      </c>
      <c r="C2">
        <v>0</v>
      </c>
      <c r="D2">
        <v>4</v>
      </c>
      <c r="F2">
        <v>19</v>
      </c>
      <c r="G2">
        <v>23</v>
      </c>
      <c r="I2">
        <f t="shared" ref="I2:J2" si="0">C2/F2</f>
        <v>0</v>
      </c>
      <c r="J2">
        <f t="shared" si="0"/>
        <v>0.17391304347826086</v>
      </c>
      <c r="L2" t="s">
        <v>37</v>
      </c>
      <c r="M2">
        <f t="shared" ref="M2:N2" si="1">AVERAGE(I2:I7)</f>
        <v>0.20079365079365077</v>
      </c>
      <c r="N2">
        <f t="shared" si="1"/>
        <v>0.31296871405567062</v>
      </c>
      <c r="Q2">
        <v>0</v>
      </c>
      <c r="R2">
        <v>7</v>
      </c>
      <c r="T2">
        <f t="shared" ref="T2:U2" si="2">Q2/F2</f>
        <v>0</v>
      </c>
      <c r="U2">
        <f t="shared" si="2"/>
        <v>0.30434782608695654</v>
      </c>
      <c r="W2" t="s">
        <v>37</v>
      </c>
      <c r="X2">
        <f t="shared" ref="X2:Y2" si="3">(T2+T4+T5+T6+T7)/5</f>
        <v>0.26</v>
      </c>
      <c r="Y2">
        <f t="shared" si="3"/>
        <v>0.40932367149758458</v>
      </c>
      <c r="AA2">
        <v>0</v>
      </c>
      <c r="AB2">
        <v>9</v>
      </c>
      <c r="AD2">
        <f t="shared" ref="AD2:AE2" si="4">AA2/F2</f>
        <v>0</v>
      </c>
      <c r="AE2">
        <f t="shared" si="4"/>
        <v>0.39130434782608697</v>
      </c>
      <c r="AG2" t="s">
        <v>37</v>
      </c>
      <c r="AH2">
        <f t="shared" ref="AH2:AI2" si="5">AVERAGE(AD2,AD4,AD5,AD6,AD7)</f>
        <v>0.43142857142857149</v>
      </c>
      <c r="AI2">
        <f t="shared" si="5"/>
        <v>0.62217391304347824</v>
      </c>
    </row>
    <row r="3" spans="1:38">
      <c r="A3" s="4" t="s">
        <v>38</v>
      </c>
      <c r="B3" s="5" t="s">
        <v>39</v>
      </c>
      <c r="C3">
        <v>5</v>
      </c>
      <c r="D3">
        <v>15</v>
      </c>
      <c r="F3">
        <v>15</v>
      </c>
      <c r="G3">
        <v>21</v>
      </c>
      <c r="I3">
        <f t="shared" ref="I3:J3" si="6">C3/F3</f>
        <v>0.33333333333333331</v>
      </c>
      <c r="J3">
        <f t="shared" si="6"/>
        <v>0.7142857142857143</v>
      </c>
      <c r="L3" t="s">
        <v>40</v>
      </c>
      <c r="M3" s="3">
        <f t="shared" ref="M3:N3" si="7">STDEV(I2:I7)</f>
        <v>0.12491871884938635</v>
      </c>
      <c r="N3">
        <f t="shared" si="7"/>
        <v>0.2009452799714368</v>
      </c>
      <c r="Q3" s="6">
        <v>4</v>
      </c>
      <c r="R3" s="6">
        <v>15</v>
      </c>
      <c r="T3" s="7">
        <f t="shared" ref="T3:U3" si="8">Q3/F3</f>
        <v>0.26666666666666666</v>
      </c>
      <c r="U3" s="7">
        <f t="shared" si="8"/>
        <v>0.7142857142857143</v>
      </c>
      <c r="W3" t="s">
        <v>40</v>
      </c>
      <c r="X3">
        <f t="shared" ref="X3:Y3" si="9">STDEV(T2,T4,T5,T6,T7)</f>
        <v>0.24918461132570358</v>
      </c>
      <c r="Y3">
        <f t="shared" si="9"/>
        <v>9.4752453751288587E-2</v>
      </c>
      <c r="AA3" s="6">
        <v>4</v>
      </c>
      <c r="AB3" s="6">
        <v>15</v>
      </c>
      <c r="AD3" s="7">
        <f t="shared" ref="AD3:AE3" si="10">AA3/F3</f>
        <v>0.26666666666666666</v>
      </c>
      <c r="AE3" s="7">
        <f t="shared" si="10"/>
        <v>0.7142857142857143</v>
      </c>
      <c r="AG3" t="s">
        <v>40</v>
      </c>
      <c r="AH3">
        <f t="shared" ref="AH3:AI3" si="11">STDEV(AD2,AD4,AD5,AD6,AD7)</f>
        <v>0.52309041547942736</v>
      </c>
      <c r="AI3">
        <f t="shared" si="11"/>
        <v>0.26751676095397159</v>
      </c>
    </row>
    <row r="4" spans="1:38">
      <c r="A4" t="s">
        <v>41</v>
      </c>
      <c r="B4" s="3" t="s">
        <v>36</v>
      </c>
      <c r="C4">
        <v>2</v>
      </c>
      <c r="D4">
        <v>4</v>
      </c>
      <c r="F4">
        <v>12</v>
      </c>
      <c r="G4">
        <v>18</v>
      </c>
      <c r="I4">
        <f t="shared" ref="I4:J4" si="12">C4/F4</f>
        <v>0.16666666666666666</v>
      </c>
      <c r="J4">
        <f t="shared" si="12"/>
        <v>0.22222222222222221</v>
      </c>
      <c r="L4" t="s">
        <v>42</v>
      </c>
      <c r="M4" s="3">
        <v>6</v>
      </c>
      <c r="N4" s="3">
        <v>6</v>
      </c>
      <c r="Q4">
        <v>2</v>
      </c>
      <c r="R4">
        <v>8</v>
      </c>
      <c r="T4">
        <f t="shared" ref="T4:U4" si="13">Q4/F4</f>
        <v>0.16666666666666666</v>
      </c>
      <c r="U4">
        <f t="shared" si="13"/>
        <v>0.44444444444444442</v>
      </c>
      <c r="W4" t="s">
        <v>42</v>
      </c>
      <c r="X4">
        <v>5</v>
      </c>
      <c r="Y4">
        <v>5</v>
      </c>
      <c r="AA4">
        <v>2</v>
      </c>
      <c r="AB4">
        <v>9</v>
      </c>
      <c r="AD4">
        <f t="shared" ref="AD4:AE4" si="14">AA4/F4</f>
        <v>0.16666666666666666</v>
      </c>
      <c r="AE4">
        <f t="shared" si="14"/>
        <v>0.5</v>
      </c>
      <c r="AG4" t="s">
        <v>42</v>
      </c>
      <c r="AH4" s="3">
        <v>5</v>
      </c>
      <c r="AI4" s="3">
        <v>5</v>
      </c>
      <c r="AJ4" s="3"/>
      <c r="AK4" s="3"/>
      <c r="AL4" s="3"/>
    </row>
    <row r="5" spans="1:38">
      <c r="A5" t="s">
        <v>43</v>
      </c>
      <c r="B5" s="3" t="s">
        <v>36</v>
      </c>
      <c r="C5">
        <v>2</v>
      </c>
      <c r="D5">
        <v>5</v>
      </c>
      <c r="F5">
        <v>15</v>
      </c>
      <c r="G5">
        <v>20</v>
      </c>
      <c r="I5">
        <f t="shared" ref="I5:J5" si="15">C5/F5</f>
        <v>0.13333333333333333</v>
      </c>
      <c r="J5">
        <f t="shared" si="15"/>
        <v>0.25</v>
      </c>
      <c r="L5" t="s">
        <v>44</v>
      </c>
      <c r="M5">
        <f>(M3)*(M3)</f>
        <v>1.5604686318972032E-2</v>
      </c>
      <c r="Q5">
        <v>2</v>
      </c>
      <c r="R5">
        <v>8</v>
      </c>
      <c r="T5">
        <f t="shared" ref="T5:U5" si="16">Q5/F5</f>
        <v>0.13333333333333333</v>
      </c>
      <c r="U5">
        <f t="shared" si="16"/>
        <v>0.4</v>
      </c>
      <c r="W5" t="s">
        <v>44</v>
      </c>
      <c r="X5">
        <f>(X3)*(X3)</f>
        <v>6.209297052154196E-2</v>
      </c>
      <c r="AA5">
        <v>2</v>
      </c>
      <c r="AB5">
        <v>8</v>
      </c>
      <c r="AD5">
        <f t="shared" ref="AD5:AE5" si="17">AA5/F5</f>
        <v>0.13333333333333333</v>
      </c>
      <c r="AE5">
        <f t="shared" si="17"/>
        <v>0.4</v>
      </c>
      <c r="AG5" t="s">
        <v>44</v>
      </c>
      <c r="AH5" s="3">
        <f t="shared" ref="AH5:AI5" si="18">(AH3)*(AH3)</f>
        <v>0.27362358276643994</v>
      </c>
      <c r="AI5">
        <f t="shared" si="18"/>
        <v>7.1565217391304378E-2</v>
      </c>
    </row>
    <row r="6" spans="1:38">
      <c r="A6" t="s">
        <v>45</v>
      </c>
      <c r="B6" s="3" t="s">
        <v>39</v>
      </c>
      <c r="C6">
        <v>4</v>
      </c>
      <c r="D6">
        <v>5</v>
      </c>
      <c r="F6">
        <v>14</v>
      </c>
      <c r="G6">
        <v>23</v>
      </c>
      <c r="I6">
        <f t="shared" ref="I6:J6" si="19">C6/F6</f>
        <v>0.2857142857142857</v>
      </c>
      <c r="J6">
        <f t="shared" si="19"/>
        <v>0.21739130434782608</v>
      </c>
      <c r="L6" t="s">
        <v>46</v>
      </c>
      <c r="M6" s="3">
        <v>0.27250000000000002</v>
      </c>
      <c r="Q6">
        <v>9</v>
      </c>
      <c r="R6">
        <v>8</v>
      </c>
      <c r="T6">
        <f t="shared" ref="T6:U6" si="20">Q6/F6</f>
        <v>0.6428571428571429</v>
      </c>
      <c r="U6">
        <f t="shared" si="20"/>
        <v>0.34782608695652173</v>
      </c>
      <c r="W6" t="s">
        <v>46</v>
      </c>
      <c r="X6" s="3">
        <v>0.24590000000000001</v>
      </c>
      <c r="AA6">
        <v>18</v>
      </c>
      <c r="AB6">
        <v>20</v>
      </c>
      <c r="AD6">
        <f t="shared" ref="AD6:AE6" si="21">AA6/F6</f>
        <v>1.2857142857142858</v>
      </c>
      <c r="AE6">
        <f t="shared" si="21"/>
        <v>0.86956521739130432</v>
      </c>
      <c r="AG6" t="s">
        <v>46</v>
      </c>
      <c r="AH6" s="3">
        <v>0.48859999999999998</v>
      </c>
    </row>
    <row r="7" spans="1:38">
      <c r="A7" t="s">
        <v>47</v>
      </c>
      <c r="B7" s="3" t="s">
        <v>36</v>
      </c>
      <c r="C7">
        <v>4</v>
      </c>
      <c r="D7">
        <v>6</v>
      </c>
      <c r="F7">
        <v>14</v>
      </c>
      <c r="G7">
        <v>20</v>
      </c>
      <c r="I7">
        <f t="shared" ref="I7:J7" si="22">C7/F7</f>
        <v>0.2857142857142857</v>
      </c>
      <c r="J7">
        <f t="shared" si="22"/>
        <v>0.3</v>
      </c>
      <c r="L7" t="s">
        <v>48</v>
      </c>
      <c r="M7">
        <f>(7.9*M5)/((N2-M2)^2)</f>
        <v>9.7969183389899666</v>
      </c>
      <c r="Q7">
        <v>5</v>
      </c>
      <c r="R7">
        <v>11</v>
      </c>
      <c r="T7">
        <f t="shared" ref="T7:U7" si="23">Q7/F7</f>
        <v>0.35714285714285715</v>
      </c>
      <c r="U7">
        <f t="shared" si="23"/>
        <v>0.55000000000000004</v>
      </c>
      <c r="W7" t="s">
        <v>48</v>
      </c>
      <c r="X7">
        <f>(7.9*X5)/((Y2-X2)^2)</f>
        <v>21.999469537930324</v>
      </c>
      <c r="AA7">
        <v>8</v>
      </c>
      <c r="AB7">
        <v>19</v>
      </c>
      <c r="AD7">
        <f t="shared" ref="AD7:AE7" si="24">AA7/F7</f>
        <v>0.5714285714285714</v>
      </c>
      <c r="AE7">
        <f t="shared" si="24"/>
        <v>0.95</v>
      </c>
      <c r="AG7" t="s">
        <v>48</v>
      </c>
      <c r="AH7" s="3">
        <f>(7.9*AH5)/((AI2-AH3)^2)</f>
        <v>220.18004675827387</v>
      </c>
    </row>
    <row r="8" spans="1:38">
      <c r="L8" t="s">
        <v>49</v>
      </c>
      <c r="M8">
        <f>(10.5*M5)/((N2-M2)^2)</f>
        <v>13.021220577138561</v>
      </c>
      <c r="W8" t="s">
        <v>49</v>
      </c>
      <c r="X8">
        <f>(10.5*X5)/((Y2-X2)^2)</f>
        <v>29.239801284590936</v>
      </c>
      <c r="AG8" t="s">
        <v>49</v>
      </c>
      <c r="AH8" s="8">
        <f>(10.5*AH5)/((AI2-AH3)^2)</f>
        <v>292.64436594454122</v>
      </c>
    </row>
    <row r="9" spans="1:38">
      <c r="E9" s="3" t="s">
        <v>50</v>
      </c>
      <c r="F9">
        <f t="shared" ref="F9:G9" si="25">AVERAGE(F2:F7)</f>
        <v>14.833333333333334</v>
      </c>
      <c r="G9">
        <f t="shared" si="25"/>
        <v>20.833333333333332</v>
      </c>
    </row>
    <row r="19" spans="1:6">
      <c r="A19" t="s">
        <v>51</v>
      </c>
    </row>
    <row r="23" spans="1:6">
      <c r="E23" s="7"/>
      <c r="F23" s="3" t="s">
        <v>52</v>
      </c>
    </row>
    <row r="24" spans="1:6">
      <c r="F24" s="3" t="s">
        <v>53</v>
      </c>
    </row>
    <row r="35" spans="28:28">
      <c r="AB3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5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4.5" defaultRowHeight="15" customHeight="1"/>
  <cols>
    <col min="1" max="1" width="10.6640625" customWidth="1"/>
    <col min="2" max="2" width="14.6640625" customWidth="1"/>
    <col min="3" max="38" width="10.6640625" customWidth="1"/>
  </cols>
  <sheetData>
    <row r="1" spans="1:38">
      <c r="A1" t="s">
        <v>30</v>
      </c>
      <c r="B1" s="3" t="s">
        <v>31</v>
      </c>
      <c r="C1" t="s">
        <v>2</v>
      </c>
      <c r="D1" t="s">
        <v>4</v>
      </c>
      <c r="F1" t="s">
        <v>6</v>
      </c>
      <c r="G1" t="s">
        <v>8</v>
      </c>
      <c r="I1" t="s">
        <v>10</v>
      </c>
      <c r="J1" t="s">
        <v>12</v>
      </c>
      <c r="L1" s="3" t="s">
        <v>32</v>
      </c>
      <c r="M1" s="3" t="s">
        <v>33</v>
      </c>
      <c r="N1" s="3" t="s">
        <v>34</v>
      </c>
      <c r="Q1" t="s">
        <v>14</v>
      </c>
      <c r="R1" t="s">
        <v>16</v>
      </c>
      <c r="T1" t="s">
        <v>18</v>
      </c>
      <c r="U1" t="s">
        <v>20</v>
      </c>
      <c r="W1" s="3" t="s">
        <v>32</v>
      </c>
      <c r="X1" s="3" t="s">
        <v>33</v>
      </c>
      <c r="Y1" s="3" t="s">
        <v>34</v>
      </c>
      <c r="AA1" t="s">
        <v>22</v>
      </c>
      <c r="AB1" t="s">
        <v>24</v>
      </c>
      <c r="AD1" t="s">
        <v>26</v>
      </c>
      <c r="AE1" t="s">
        <v>28</v>
      </c>
      <c r="AG1" s="3" t="s">
        <v>32</v>
      </c>
      <c r="AH1" s="3" t="s">
        <v>33</v>
      </c>
      <c r="AI1" s="3" t="s">
        <v>34</v>
      </c>
    </row>
    <row r="2" spans="1:38">
      <c r="A2" s="9">
        <v>43124</v>
      </c>
      <c r="B2" s="3" t="s">
        <v>39</v>
      </c>
      <c r="C2" s="3">
        <v>0</v>
      </c>
      <c r="D2" s="3">
        <v>1</v>
      </c>
      <c r="F2" s="3">
        <v>13</v>
      </c>
      <c r="G2" s="3">
        <v>16</v>
      </c>
      <c r="I2">
        <f t="shared" ref="I2:J2" si="0">C2/F2</f>
        <v>0</v>
      </c>
      <c r="J2">
        <f t="shared" si="0"/>
        <v>6.25E-2</v>
      </c>
      <c r="L2" t="s">
        <v>37</v>
      </c>
      <c r="M2">
        <f t="shared" ref="M2:N2" si="1">AVERAGE(I2:I10)</f>
        <v>0.17800224466891132</v>
      </c>
      <c r="N2">
        <f t="shared" si="1"/>
        <v>0.34151234567901229</v>
      </c>
      <c r="Q2" s="3">
        <v>0</v>
      </c>
      <c r="R2" s="3">
        <v>2</v>
      </c>
      <c r="T2">
        <f t="shared" ref="T2:U2" si="2">Q2/F2</f>
        <v>0</v>
      </c>
      <c r="U2">
        <f t="shared" si="2"/>
        <v>0.125</v>
      </c>
      <c r="W2" t="s">
        <v>37</v>
      </c>
      <c r="X2">
        <f t="shared" ref="X2:Y2" si="3">AVERAGE(T2:T10)</f>
        <v>0.34741863075196405</v>
      </c>
      <c r="Y2">
        <f t="shared" si="3"/>
        <v>0.73611111111111116</v>
      </c>
      <c r="AA2" s="3">
        <v>3</v>
      </c>
      <c r="AB2" s="3">
        <v>3</v>
      </c>
      <c r="AD2">
        <f t="shared" ref="AD2:AE2" si="4">AA2/F2</f>
        <v>0.23076923076923078</v>
      </c>
      <c r="AE2">
        <f t="shared" si="4"/>
        <v>0.1875</v>
      </c>
      <c r="AG2" t="s">
        <v>37</v>
      </c>
      <c r="AH2">
        <f t="shared" ref="AH2:AI2" si="5">AVERAGE(AD2:AD10)</f>
        <v>0.39241992575325901</v>
      </c>
      <c r="AI2">
        <f t="shared" si="5"/>
        <v>0.77250881834215168</v>
      </c>
    </row>
    <row r="3" spans="1:38">
      <c r="A3" s="10">
        <v>43131</v>
      </c>
      <c r="B3" s="5" t="s">
        <v>36</v>
      </c>
      <c r="C3" s="3">
        <v>0</v>
      </c>
      <c r="D3" s="3">
        <v>3</v>
      </c>
      <c r="F3" s="3">
        <v>9</v>
      </c>
      <c r="G3" s="3">
        <v>15</v>
      </c>
      <c r="I3">
        <f t="shared" ref="I3:J3" si="6">C3/F3</f>
        <v>0</v>
      </c>
      <c r="J3">
        <f t="shared" si="6"/>
        <v>0.2</v>
      </c>
      <c r="L3" t="s">
        <v>40</v>
      </c>
      <c r="M3" s="3">
        <f t="shared" ref="M3:N3" si="7">STDEV(I2:I10)</f>
        <v>0.172025886916047</v>
      </c>
      <c r="N3">
        <f t="shared" si="7"/>
        <v>0.15467328614151912</v>
      </c>
      <c r="Q3" s="11">
        <v>0</v>
      </c>
      <c r="R3" s="11">
        <v>5</v>
      </c>
      <c r="T3">
        <f t="shared" ref="T3:U3" si="8">Q3/F3</f>
        <v>0</v>
      </c>
      <c r="U3">
        <f t="shared" si="8"/>
        <v>0.33333333333333331</v>
      </c>
      <c r="W3" t="s">
        <v>40</v>
      </c>
      <c r="X3">
        <f t="shared" ref="X3:Y3" si="9">STDEV(T2:T10)</f>
        <v>0.37124239246844526</v>
      </c>
      <c r="Y3">
        <f t="shared" si="9"/>
        <v>0.40487004468893451</v>
      </c>
      <c r="AA3" s="11">
        <v>0</v>
      </c>
      <c r="AB3" s="11">
        <v>5</v>
      </c>
      <c r="AD3">
        <f t="shared" ref="AD3:AE3" si="10">AA3/F3</f>
        <v>0</v>
      </c>
      <c r="AE3">
        <f t="shared" si="10"/>
        <v>0.33333333333333331</v>
      </c>
      <c r="AG3" t="s">
        <v>40</v>
      </c>
      <c r="AH3">
        <f t="shared" ref="AH3:AI3" si="11">STDEV(AD2:AD10)</f>
        <v>0.37889254597803673</v>
      </c>
      <c r="AI3">
        <f t="shared" si="11"/>
        <v>0.42326738674534298</v>
      </c>
    </row>
    <row r="4" spans="1:38">
      <c r="A4" s="9">
        <v>43131</v>
      </c>
      <c r="B4" s="3" t="s">
        <v>54</v>
      </c>
      <c r="C4" s="3">
        <v>4</v>
      </c>
      <c r="D4" s="3">
        <v>7</v>
      </c>
      <c r="F4" s="3">
        <v>9</v>
      </c>
      <c r="G4" s="3">
        <v>15</v>
      </c>
      <c r="I4">
        <f t="shared" ref="I4:J4" si="12">C4/F4</f>
        <v>0.44444444444444442</v>
      </c>
      <c r="J4">
        <f t="shared" si="12"/>
        <v>0.46666666666666667</v>
      </c>
      <c r="L4" t="s">
        <v>42</v>
      </c>
      <c r="M4" s="3">
        <v>9</v>
      </c>
      <c r="N4" s="3">
        <v>9</v>
      </c>
      <c r="Q4" s="3">
        <v>5</v>
      </c>
      <c r="R4" s="3">
        <v>11</v>
      </c>
      <c r="T4">
        <f t="shared" ref="T4:U4" si="13">Q4/F4</f>
        <v>0.55555555555555558</v>
      </c>
      <c r="U4">
        <f t="shared" si="13"/>
        <v>0.73333333333333328</v>
      </c>
      <c r="W4" t="s">
        <v>42</v>
      </c>
      <c r="X4" s="3">
        <v>9</v>
      </c>
      <c r="Y4" s="3">
        <v>9</v>
      </c>
      <c r="AA4" s="3">
        <v>5</v>
      </c>
      <c r="AB4" s="3">
        <v>11</v>
      </c>
      <c r="AD4">
        <f t="shared" ref="AD4:AE4" si="14">AA4/F4</f>
        <v>0.55555555555555558</v>
      </c>
      <c r="AE4">
        <f t="shared" si="14"/>
        <v>0.73333333333333328</v>
      </c>
      <c r="AG4" t="s">
        <v>42</v>
      </c>
      <c r="AH4" s="3">
        <v>9</v>
      </c>
      <c r="AI4" s="3">
        <v>9</v>
      </c>
      <c r="AJ4" s="3"/>
      <c r="AK4" s="3"/>
      <c r="AL4" s="3"/>
    </row>
    <row r="5" spans="1:38">
      <c r="A5" s="9">
        <v>43138</v>
      </c>
      <c r="B5" s="3" t="s">
        <v>55</v>
      </c>
      <c r="C5" s="3">
        <v>5</v>
      </c>
      <c r="D5" s="3">
        <v>7</v>
      </c>
      <c r="F5" s="3">
        <v>12</v>
      </c>
      <c r="G5" s="3">
        <v>21</v>
      </c>
      <c r="I5">
        <f t="shared" ref="I5:J5" si="15">C5/F5</f>
        <v>0.41666666666666669</v>
      </c>
      <c r="J5">
        <f t="shared" si="15"/>
        <v>0.33333333333333331</v>
      </c>
      <c r="L5" t="s">
        <v>44</v>
      </c>
      <c r="M5">
        <f>(M3)*(M3)</f>
        <v>2.9592905769252591E-2</v>
      </c>
      <c r="Q5" s="3">
        <v>14</v>
      </c>
      <c r="R5" s="3">
        <v>28</v>
      </c>
      <c r="T5">
        <f t="shared" ref="T5:U5" si="16">Q5/F5</f>
        <v>1.1666666666666667</v>
      </c>
      <c r="U5">
        <f t="shared" si="16"/>
        <v>1.3333333333333333</v>
      </c>
      <c r="W5" t="s">
        <v>44</v>
      </c>
      <c r="X5">
        <f>(X3)*(X3)</f>
        <v>0.13782091396569515</v>
      </c>
      <c r="AA5" s="3">
        <v>15</v>
      </c>
      <c r="AB5" s="3">
        <v>31</v>
      </c>
      <c r="AD5">
        <f t="shared" ref="AD5:AE5" si="17">AA5/F5</f>
        <v>1.25</v>
      </c>
      <c r="AE5">
        <f t="shared" si="17"/>
        <v>1.4761904761904763</v>
      </c>
      <c r="AG5" t="s">
        <v>44</v>
      </c>
      <c r="AH5" s="3">
        <f t="shared" ref="AH5:AI5" si="18">(AH3)*(AH3)</f>
        <v>0.14355956139771867</v>
      </c>
      <c r="AI5">
        <f t="shared" si="18"/>
        <v>0.17915528068223174</v>
      </c>
    </row>
    <row r="6" spans="1:38">
      <c r="A6" s="9">
        <v>43145</v>
      </c>
      <c r="B6" s="3" t="s">
        <v>36</v>
      </c>
      <c r="C6" s="3">
        <v>2</v>
      </c>
      <c r="D6" s="3">
        <v>5</v>
      </c>
      <c r="F6" s="3">
        <v>10</v>
      </c>
      <c r="G6" s="3">
        <v>15</v>
      </c>
      <c r="I6">
        <f t="shared" ref="I6:J6" si="19">C6/F6</f>
        <v>0.2</v>
      </c>
      <c r="J6">
        <f t="shared" si="19"/>
        <v>0.33333333333333331</v>
      </c>
      <c r="L6" t="s">
        <v>46</v>
      </c>
      <c r="M6" s="3">
        <v>0.05</v>
      </c>
      <c r="Q6" s="3">
        <v>4</v>
      </c>
      <c r="R6" s="3">
        <v>9</v>
      </c>
      <c r="T6">
        <f t="shared" ref="T6:U6" si="20">Q6/F6</f>
        <v>0.4</v>
      </c>
      <c r="U6">
        <f t="shared" si="20"/>
        <v>0.6</v>
      </c>
      <c r="W6" t="s">
        <v>46</v>
      </c>
      <c r="X6" s="3">
        <v>4.9700000000000001E-2</v>
      </c>
      <c r="AA6" s="3">
        <v>4</v>
      </c>
      <c r="AB6" s="3">
        <v>9</v>
      </c>
      <c r="AD6">
        <f t="shared" ref="AD6:AE6" si="21">AA6/F6</f>
        <v>0.4</v>
      </c>
      <c r="AE6">
        <f t="shared" si="21"/>
        <v>0.6</v>
      </c>
      <c r="AG6" t="s">
        <v>46</v>
      </c>
      <c r="AH6" s="3">
        <v>6.1899999999999997E-2</v>
      </c>
    </row>
    <row r="7" spans="1:38">
      <c r="A7" s="9">
        <v>43152</v>
      </c>
      <c r="B7" s="3" t="s">
        <v>39</v>
      </c>
      <c r="C7" s="3">
        <v>2</v>
      </c>
      <c r="D7" s="3">
        <v>6</v>
      </c>
      <c r="F7" s="3">
        <v>10</v>
      </c>
      <c r="G7" s="3">
        <v>18</v>
      </c>
      <c r="I7">
        <f t="shared" ref="I7:J7" si="22">C7/F7</f>
        <v>0.2</v>
      </c>
      <c r="J7">
        <f t="shared" si="22"/>
        <v>0.33333333333333331</v>
      </c>
      <c r="L7" t="s">
        <v>48</v>
      </c>
      <c r="M7">
        <f>(7.9*M5)/((N2-M2)^2)</f>
        <v>8.7443096621166223</v>
      </c>
      <c r="Q7" s="3">
        <v>3</v>
      </c>
      <c r="R7" s="3">
        <v>11</v>
      </c>
      <c r="T7">
        <f t="shared" ref="T7:U7" si="23">Q7/F7</f>
        <v>0.3</v>
      </c>
      <c r="U7">
        <f t="shared" si="23"/>
        <v>0.61111111111111116</v>
      </c>
      <c r="W7" t="s">
        <v>48</v>
      </c>
      <c r="X7">
        <f>(7.9*X5)/((Y2-X2)^2)</f>
        <v>7.2065920657900104</v>
      </c>
      <c r="AA7" s="3">
        <v>3</v>
      </c>
      <c r="AB7" s="3">
        <v>11</v>
      </c>
      <c r="AD7">
        <f t="shared" ref="AD7:AE7" si="24">AA7/F7</f>
        <v>0.3</v>
      </c>
      <c r="AE7">
        <f t="shared" si="24"/>
        <v>0.61111111111111116</v>
      </c>
      <c r="AG7" t="s">
        <v>48</v>
      </c>
      <c r="AH7" s="3">
        <f>(7.9*AH5)/((AI2-AH3)^2)</f>
        <v>7.3200344637253147</v>
      </c>
    </row>
    <row r="8" spans="1:38">
      <c r="A8" s="9">
        <v>43159</v>
      </c>
      <c r="B8" s="3" t="s">
        <v>36</v>
      </c>
      <c r="C8" s="3">
        <v>1</v>
      </c>
      <c r="D8" s="3">
        <v>5</v>
      </c>
      <c r="F8" s="3">
        <v>11</v>
      </c>
      <c r="G8" s="3">
        <v>18</v>
      </c>
      <c r="I8">
        <f t="shared" ref="I8:J8" si="25">C8/F8</f>
        <v>9.0909090909090912E-2</v>
      </c>
      <c r="J8">
        <f t="shared" si="25"/>
        <v>0.27777777777777779</v>
      </c>
      <c r="L8" t="s">
        <v>49</v>
      </c>
      <c r="M8">
        <f>(10.5*M5)/((N2-M2)^2)</f>
        <v>11.622183728129688</v>
      </c>
      <c r="Q8" s="3">
        <v>5</v>
      </c>
      <c r="R8" s="3">
        <v>16</v>
      </c>
      <c r="T8">
        <f t="shared" ref="T8:U8" si="26">Q8/F8</f>
        <v>0.45454545454545453</v>
      </c>
      <c r="U8">
        <f t="shared" si="26"/>
        <v>0.88888888888888884</v>
      </c>
      <c r="W8" t="s">
        <v>49</v>
      </c>
      <c r="X8">
        <f>(10.5*X5)/((Y2-X2)^2)</f>
        <v>9.5783818595943178</v>
      </c>
      <c r="AA8" s="3">
        <v>6</v>
      </c>
      <c r="AB8" s="3">
        <v>17</v>
      </c>
      <c r="AD8">
        <f t="shared" ref="AD8:AE8" si="27">AA8/F8</f>
        <v>0.54545454545454541</v>
      </c>
      <c r="AE8">
        <f t="shared" si="27"/>
        <v>0.94444444444444442</v>
      </c>
      <c r="AG8" t="s">
        <v>49</v>
      </c>
      <c r="AH8" s="8">
        <f>(10.5*AH5)/((AI2-AH3)^2)</f>
        <v>9.7291597302678241</v>
      </c>
    </row>
    <row r="9" spans="1:38">
      <c r="A9" s="9">
        <v>43173</v>
      </c>
      <c r="B9" s="3" t="s">
        <v>39</v>
      </c>
      <c r="C9" s="3">
        <v>0</v>
      </c>
      <c r="D9" s="3">
        <v>8</v>
      </c>
      <c r="F9" s="3">
        <v>8</v>
      </c>
      <c r="G9" s="3">
        <v>15</v>
      </c>
      <c r="I9">
        <f t="shared" ref="I9:J9" si="28">C9/F9</f>
        <v>0</v>
      </c>
      <c r="J9">
        <f t="shared" si="28"/>
        <v>0.53333333333333333</v>
      </c>
      <c r="Q9" s="3">
        <v>0</v>
      </c>
      <c r="R9" s="3">
        <v>10</v>
      </c>
      <c r="T9">
        <f t="shared" ref="T9:U9" si="29">Q9/F9</f>
        <v>0</v>
      </c>
      <c r="U9">
        <f t="shared" si="29"/>
        <v>0.66666666666666663</v>
      </c>
      <c r="AA9" s="3">
        <v>0</v>
      </c>
      <c r="AB9" s="3">
        <v>11</v>
      </c>
      <c r="AD9">
        <f t="shared" ref="AD9:AE9" si="30">AA9/F9</f>
        <v>0</v>
      </c>
      <c r="AE9">
        <f t="shared" si="30"/>
        <v>0.73333333333333328</v>
      </c>
    </row>
    <row r="10" spans="1:38">
      <c r="A10" s="9">
        <v>43173</v>
      </c>
      <c r="B10" s="3" t="s">
        <v>39</v>
      </c>
      <c r="C10" s="3">
        <v>2</v>
      </c>
      <c r="D10" s="3">
        <v>8</v>
      </c>
      <c r="F10" s="3">
        <v>8</v>
      </c>
      <c r="G10" s="3">
        <v>15</v>
      </c>
      <c r="I10">
        <f t="shared" ref="I10:J10" si="31">C10/F10</f>
        <v>0.25</v>
      </c>
      <c r="J10">
        <f t="shared" si="31"/>
        <v>0.53333333333333333</v>
      </c>
      <c r="Q10" s="3">
        <v>2</v>
      </c>
      <c r="R10" s="3">
        <v>20</v>
      </c>
      <c r="T10">
        <f t="shared" ref="T10:U10" si="32">Q10/F10</f>
        <v>0.25</v>
      </c>
      <c r="U10">
        <f t="shared" si="32"/>
        <v>1.3333333333333333</v>
      </c>
      <c r="AA10" s="3">
        <v>2</v>
      </c>
      <c r="AB10" s="3">
        <v>20</v>
      </c>
      <c r="AD10">
        <f t="shared" ref="AD10:AE10" si="33">AA10/F10</f>
        <v>0.25</v>
      </c>
      <c r="AE10">
        <f t="shared" si="33"/>
        <v>1.3333333333333333</v>
      </c>
    </row>
    <row r="11" spans="1:38">
      <c r="A11" s="9">
        <v>43194</v>
      </c>
      <c r="B11" s="3" t="s">
        <v>56</v>
      </c>
    </row>
    <row r="12" spans="1:38">
      <c r="A12" s="9">
        <v>43201</v>
      </c>
      <c r="B12" s="3" t="s">
        <v>36</v>
      </c>
    </row>
    <row r="13" spans="1:38">
      <c r="A13" s="9">
        <v>43208</v>
      </c>
    </row>
    <row r="14" spans="1:38">
      <c r="A14" s="9">
        <v>43215</v>
      </c>
    </row>
    <row r="15" spans="1:38">
      <c r="A15" s="9">
        <v>43222</v>
      </c>
      <c r="E15" s="3" t="s">
        <v>50</v>
      </c>
      <c r="F15">
        <f t="shared" ref="F15:G15" si="34">AVERAGE(F2:F7)</f>
        <v>10.5</v>
      </c>
      <c r="G15">
        <f t="shared" si="34"/>
        <v>16.666666666666668</v>
      </c>
    </row>
    <row r="18" spans="1:6">
      <c r="A18" s="3" t="s">
        <v>57</v>
      </c>
    </row>
    <row r="23" spans="1:6">
      <c r="E23" s="7"/>
      <c r="F23" s="3" t="s">
        <v>58</v>
      </c>
    </row>
    <row r="24" spans="1:6">
      <c r="F24" s="3" t="s">
        <v>53</v>
      </c>
    </row>
    <row r="35" spans="28:28">
      <c r="AB35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5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4.5" defaultRowHeight="15" customHeight="1"/>
  <cols>
    <col min="1" max="1" width="10.6640625" customWidth="1"/>
    <col min="2" max="2" width="14.33203125" customWidth="1"/>
    <col min="3" max="11" width="10.6640625" customWidth="1"/>
    <col min="12" max="12" width="18.5" customWidth="1"/>
    <col min="13" max="14" width="10.6640625" customWidth="1"/>
    <col min="15" max="15" width="2.83203125" customWidth="1"/>
    <col min="16" max="16" width="3.1640625" customWidth="1"/>
    <col min="17" max="38" width="10.6640625" customWidth="1"/>
  </cols>
  <sheetData>
    <row r="1" spans="1:38">
      <c r="A1" t="s">
        <v>30</v>
      </c>
      <c r="B1" s="3" t="s">
        <v>31</v>
      </c>
      <c r="C1" t="s">
        <v>2</v>
      </c>
      <c r="D1" t="s">
        <v>4</v>
      </c>
      <c r="F1" t="s">
        <v>6</v>
      </c>
      <c r="G1" t="s">
        <v>8</v>
      </c>
      <c r="I1" t="s">
        <v>10</v>
      </c>
      <c r="J1" t="s">
        <v>12</v>
      </c>
      <c r="L1" s="3" t="s">
        <v>32</v>
      </c>
      <c r="M1" s="3" t="s">
        <v>33</v>
      </c>
      <c r="N1" s="3" t="s">
        <v>34</v>
      </c>
      <c r="Q1" t="s">
        <v>14</v>
      </c>
      <c r="R1" t="s">
        <v>16</v>
      </c>
      <c r="T1" t="s">
        <v>18</v>
      </c>
      <c r="U1" t="s">
        <v>20</v>
      </c>
      <c r="W1" s="3" t="s">
        <v>32</v>
      </c>
      <c r="X1" s="3" t="s">
        <v>33</v>
      </c>
      <c r="Y1" s="3" t="s">
        <v>34</v>
      </c>
      <c r="AA1" t="s">
        <v>22</v>
      </c>
      <c r="AB1" t="s">
        <v>24</v>
      </c>
      <c r="AD1" t="s">
        <v>26</v>
      </c>
      <c r="AE1" t="s">
        <v>28</v>
      </c>
      <c r="AG1" s="3" t="s">
        <v>32</v>
      </c>
      <c r="AH1" s="3" t="s">
        <v>33</v>
      </c>
      <c r="AI1" s="3" t="s">
        <v>34</v>
      </c>
    </row>
    <row r="2" spans="1:38">
      <c r="A2" t="s">
        <v>35</v>
      </c>
      <c r="B2" s="3" t="s">
        <v>36</v>
      </c>
      <c r="C2">
        <v>0</v>
      </c>
      <c r="D2">
        <v>4</v>
      </c>
      <c r="F2">
        <v>19</v>
      </c>
      <c r="G2">
        <v>23</v>
      </c>
      <c r="I2">
        <f t="shared" ref="I2:J2" si="0">C2/F2</f>
        <v>0</v>
      </c>
      <c r="J2">
        <f t="shared" si="0"/>
        <v>0.17391304347826086</v>
      </c>
      <c r="L2" t="s">
        <v>37</v>
      </c>
      <c r="M2">
        <f t="shared" ref="M2:N2" si="1">AVERAGE(I2:I16)</f>
        <v>0.18711880711880713</v>
      </c>
      <c r="N2">
        <f t="shared" si="1"/>
        <v>0.33009489302967571</v>
      </c>
      <c r="Q2">
        <v>0</v>
      </c>
      <c r="R2">
        <v>7</v>
      </c>
      <c r="T2">
        <f t="shared" ref="T2:U2" si="2">Q2/F2</f>
        <v>0</v>
      </c>
      <c r="U2">
        <f t="shared" si="2"/>
        <v>0.30434782608695654</v>
      </c>
      <c r="W2" t="s">
        <v>37</v>
      </c>
      <c r="X2">
        <f t="shared" ref="X2:Y2" si="3">AVERAGE(T2,T4,T5,T6,T7,T8,T9,T10,T11,T12,T13,T14,T15,T16)</f>
        <v>0.3161976911976912</v>
      </c>
      <c r="Y2">
        <f t="shared" si="3"/>
        <v>0.61940131124913733</v>
      </c>
      <c r="AA2">
        <v>0</v>
      </c>
      <c r="AB2">
        <v>9</v>
      </c>
      <c r="AD2">
        <f t="shared" ref="AD2:AE2" si="4">AA2/F2</f>
        <v>0</v>
      </c>
      <c r="AE2">
        <f t="shared" si="4"/>
        <v>0.39130434782608697</v>
      </c>
      <c r="AG2" t="s">
        <v>37</v>
      </c>
      <c r="AH2">
        <f t="shared" ref="AH2:AI2" si="5">AVERAGE(AD2,AD4,AD5,AD6,AD7,AD8,AD9,AD10,AD11,AD12,AD13,AD14,AD15,AD16)</f>
        <v>0.40635158492301354</v>
      </c>
      <c r="AI2">
        <f t="shared" si="5"/>
        <v>0.71881778073548264</v>
      </c>
    </row>
    <row r="3" spans="1:38">
      <c r="A3" s="4" t="s">
        <v>38</v>
      </c>
      <c r="B3" s="5" t="s">
        <v>39</v>
      </c>
      <c r="C3">
        <v>5</v>
      </c>
      <c r="D3">
        <v>15</v>
      </c>
      <c r="F3">
        <v>15</v>
      </c>
      <c r="G3">
        <v>21</v>
      </c>
      <c r="I3">
        <f t="shared" ref="I3:J3" si="6">C3/F3</f>
        <v>0.33333333333333331</v>
      </c>
      <c r="J3">
        <f t="shared" si="6"/>
        <v>0.7142857142857143</v>
      </c>
      <c r="L3" t="s">
        <v>40</v>
      </c>
      <c r="M3" s="3">
        <f t="shared" ref="M3:N3" si="7">STDEV(I2:I16)</f>
        <v>0.1503891835121213</v>
      </c>
      <c r="N3">
        <f t="shared" si="7"/>
        <v>0.16823000652657094</v>
      </c>
      <c r="Q3" s="6">
        <v>4</v>
      </c>
      <c r="R3" s="6">
        <v>15</v>
      </c>
      <c r="T3" s="7">
        <f t="shared" ref="T3:U3" si="8">Q3/F3</f>
        <v>0.26666666666666666</v>
      </c>
      <c r="U3" s="7">
        <f t="shared" si="8"/>
        <v>0.7142857142857143</v>
      </c>
      <c r="W3" t="s">
        <v>40</v>
      </c>
      <c r="X3">
        <f>STDEV(T2,T4,T5,T6,T7,T8,T9,T10,T11,T12,T13,T14)</f>
        <v>0.33830515899284525</v>
      </c>
      <c r="Y3">
        <f>STDEV(U2,U4,U5,U6,U7)</f>
        <v>9.4752453751288587E-2</v>
      </c>
      <c r="AA3" s="6">
        <v>4</v>
      </c>
      <c r="AB3" s="6">
        <v>15</v>
      </c>
      <c r="AD3" s="7">
        <f t="shared" ref="AD3:AE3" si="9">AA3/F3</f>
        <v>0.26666666666666666</v>
      </c>
      <c r="AE3" s="7">
        <f t="shared" si="9"/>
        <v>0.7142857142857143</v>
      </c>
      <c r="AG3" t="s">
        <v>40</v>
      </c>
      <c r="AH3">
        <f t="shared" ref="AH3:AI3" si="10">STDEV(AD2,AD4,AD5,AD6,AD7,AD8,AD9,AD10,AD11,AD12,AD13,AD14,AD15,AD16)</f>
        <v>0.41582743449782028</v>
      </c>
      <c r="AI3">
        <f t="shared" si="10"/>
        <v>0.37129170043024179</v>
      </c>
    </row>
    <row r="4" spans="1:38">
      <c r="A4" t="s">
        <v>41</v>
      </c>
      <c r="B4" s="3" t="s">
        <v>36</v>
      </c>
      <c r="C4">
        <v>2</v>
      </c>
      <c r="D4">
        <v>4</v>
      </c>
      <c r="F4">
        <v>12</v>
      </c>
      <c r="G4">
        <v>18</v>
      </c>
      <c r="I4">
        <f t="shared" ref="I4:J4" si="11">C4/F4</f>
        <v>0.16666666666666666</v>
      </c>
      <c r="J4">
        <f t="shared" si="11"/>
        <v>0.22222222222222221</v>
      </c>
      <c r="L4" t="s">
        <v>42</v>
      </c>
      <c r="M4" s="3">
        <v>15</v>
      </c>
      <c r="N4" s="3">
        <v>15</v>
      </c>
      <c r="Q4">
        <v>2</v>
      </c>
      <c r="R4">
        <v>8</v>
      </c>
      <c r="T4">
        <f t="shared" ref="T4:U4" si="12">Q4/F4</f>
        <v>0.16666666666666666</v>
      </c>
      <c r="U4">
        <f t="shared" si="12"/>
        <v>0.44444444444444442</v>
      </c>
      <c r="W4" t="s">
        <v>42</v>
      </c>
      <c r="X4" s="3">
        <v>14</v>
      </c>
      <c r="Y4" s="3">
        <v>14</v>
      </c>
      <c r="AA4">
        <v>2</v>
      </c>
      <c r="AB4">
        <v>9</v>
      </c>
      <c r="AD4">
        <f t="shared" ref="AD4:AE4" si="13">AA4/F4</f>
        <v>0.16666666666666666</v>
      </c>
      <c r="AE4">
        <f t="shared" si="13"/>
        <v>0.5</v>
      </c>
      <c r="AG4" t="s">
        <v>42</v>
      </c>
      <c r="AH4" s="3">
        <v>14</v>
      </c>
      <c r="AI4" s="3">
        <v>14</v>
      </c>
      <c r="AJ4" s="3"/>
      <c r="AK4" s="3"/>
      <c r="AL4" s="3"/>
    </row>
    <row r="5" spans="1:38">
      <c r="A5" t="s">
        <v>43</v>
      </c>
      <c r="B5" s="3" t="s">
        <v>36</v>
      </c>
      <c r="C5">
        <v>2</v>
      </c>
      <c r="D5">
        <v>5</v>
      </c>
      <c r="F5">
        <v>15</v>
      </c>
      <c r="G5">
        <v>20</v>
      </c>
      <c r="I5">
        <f t="shared" ref="I5:J5" si="14">C5/F5</f>
        <v>0.13333333333333333</v>
      </c>
      <c r="J5">
        <f t="shared" si="14"/>
        <v>0.25</v>
      </c>
      <c r="L5" t="s">
        <v>44</v>
      </c>
      <c r="M5">
        <f>(M3)*(M3)</f>
        <v>2.2616906517442498E-2</v>
      </c>
      <c r="Q5">
        <v>2</v>
      </c>
      <c r="R5">
        <v>8</v>
      </c>
      <c r="T5">
        <f t="shared" ref="T5:U5" si="15">Q5/F5</f>
        <v>0.13333333333333333</v>
      </c>
      <c r="U5">
        <f t="shared" si="15"/>
        <v>0.4</v>
      </c>
      <c r="W5" t="s">
        <v>44</v>
      </c>
      <c r="X5">
        <f>(X3)*(X3)</f>
        <v>0.1144503806011743</v>
      </c>
      <c r="AA5">
        <v>2</v>
      </c>
      <c r="AB5">
        <v>8</v>
      </c>
      <c r="AD5">
        <f t="shared" ref="AD5:AE5" si="16">AA5/F5</f>
        <v>0.13333333333333333</v>
      </c>
      <c r="AE5">
        <f t="shared" si="16"/>
        <v>0.4</v>
      </c>
      <c r="AG5" t="s">
        <v>44</v>
      </c>
      <c r="AH5" s="3">
        <f t="shared" ref="AH5:AI5" si="17">(AH3)*(AH3)</f>
        <v>0.17291245528103902</v>
      </c>
      <c r="AI5">
        <f t="shared" si="17"/>
        <v>0.1378575268083804</v>
      </c>
    </row>
    <row r="6" spans="1:38">
      <c r="A6" t="s">
        <v>45</v>
      </c>
      <c r="B6" s="3" t="s">
        <v>39</v>
      </c>
      <c r="C6">
        <v>4</v>
      </c>
      <c r="D6">
        <v>5</v>
      </c>
      <c r="F6">
        <v>14</v>
      </c>
      <c r="G6">
        <v>23</v>
      </c>
      <c r="I6">
        <f t="shared" ref="I6:J6" si="18">C6/F6</f>
        <v>0.2857142857142857</v>
      </c>
      <c r="J6">
        <f t="shared" si="18"/>
        <v>0.21739130434782608</v>
      </c>
      <c r="L6" t="s">
        <v>46</v>
      </c>
      <c r="M6" s="3">
        <v>2.06E-2</v>
      </c>
      <c r="Q6">
        <v>9</v>
      </c>
      <c r="R6">
        <v>8</v>
      </c>
      <c r="T6">
        <f t="shared" ref="T6:U6" si="19">Q6/F6</f>
        <v>0.6428571428571429</v>
      </c>
      <c r="U6">
        <f t="shared" si="19"/>
        <v>0.34782608695652173</v>
      </c>
      <c r="W6" t="s">
        <v>46</v>
      </c>
      <c r="X6" s="3">
        <v>2.75E-2</v>
      </c>
      <c r="AA6">
        <v>18</v>
      </c>
      <c r="AB6">
        <v>20</v>
      </c>
      <c r="AD6">
        <f t="shared" ref="AD6:AE6" si="20">AA6/F6</f>
        <v>1.2857142857142858</v>
      </c>
      <c r="AE6">
        <f t="shared" si="20"/>
        <v>0.86956521739130432</v>
      </c>
      <c r="AG6" t="s">
        <v>46</v>
      </c>
      <c r="AH6" s="3">
        <v>4.5900000000000003E-2</v>
      </c>
    </row>
    <row r="7" spans="1:38">
      <c r="A7" t="s">
        <v>47</v>
      </c>
      <c r="B7" s="3" t="s">
        <v>36</v>
      </c>
      <c r="C7">
        <v>4</v>
      </c>
      <c r="D7">
        <v>6</v>
      </c>
      <c r="F7">
        <v>14</v>
      </c>
      <c r="G7">
        <v>20</v>
      </c>
      <c r="I7">
        <f t="shared" ref="I7:J7" si="21">C7/F7</f>
        <v>0.2857142857142857</v>
      </c>
      <c r="J7">
        <f t="shared" si="21"/>
        <v>0.3</v>
      </c>
      <c r="L7" t="s">
        <v>48</v>
      </c>
      <c r="M7">
        <f>(7.9*M5)/((N2-M2)^2)</f>
        <v>8.7404438426654512</v>
      </c>
      <c r="Q7">
        <v>5</v>
      </c>
      <c r="R7">
        <v>11</v>
      </c>
      <c r="T7">
        <f t="shared" ref="T7:U7" si="22">Q7/F7</f>
        <v>0.35714285714285715</v>
      </c>
      <c r="U7">
        <f t="shared" si="22"/>
        <v>0.55000000000000004</v>
      </c>
      <c r="W7" t="s">
        <v>48</v>
      </c>
      <c r="X7">
        <f>(7.9*X5)/((Y2-X2)^2)</f>
        <v>9.8350272638953147</v>
      </c>
      <c r="AA7">
        <v>8</v>
      </c>
      <c r="AB7">
        <v>19</v>
      </c>
      <c r="AD7">
        <f t="shared" ref="AD7:AE7" si="23">AA7/F7</f>
        <v>0.5714285714285714</v>
      </c>
      <c r="AE7">
        <f t="shared" si="23"/>
        <v>0.95</v>
      </c>
      <c r="AG7" t="s">
        <v>48</v>
      </c>
      <c r="AH7" s="3">
        <f>(7.9*AH5)/((AI2-AH3)^2)</f>
        <v>14.879755193710626</v>
      </c>
    </row>
    <row r="8" spans="1:38">
      <c r="A8" s="9">
        <v>43124</v>
      </c>
      <c r="B8" s="3" t="s">
        <v>59</v>
      </c>
      <c r="C8" s="3">
        <v>0</v>
      </c>
      <c r="D8" s="3">
        <v>1</v>
      </c>
      <c r="F8" s="3">
        <v>13</v>
      </c>
      <c r="G8" s="3">
        <v>16</v>
      </c>
      <c r="I8">
        <f t="shared" ref="I8:J8" si="24">C8/F8</f>
        <v>0</v>
      </c>
      <c r="J8">
        <f t="shared" si="24"/>
        <v>6.25E-2</v>
      </c>
      <c r="L8" t="s">
        <v>49</v>
      </c>
      <c r="M8">
        <f>(10.5*M5)/((N2-M2)^2)</f>
        <v>11.617045613669273</v>
      </c>
      <c r="Q8">
        <v>0</v>
      </c>
      <c r="R8">
        <v>2</v>
      </c>
      <c r="T8">
        <f t="shared" ref="T8:U8" si="25">Q8/F8</f>
        <v>0</v>
      </c>
      <c r="U8">
        <f t="shared" si="25"/>
        <v>0.125</v>
      </c>
      <c r="W8" t="s">
        <v>49</v>
      </c>
      <c r="X8">
        <f>(10.5*X5)/((Y2-X2)^2)</f>
        <v>13.071871679860861</v>
      </c>
      <c r="AA8">
        <v>3</v>
      </c>
      <c r="AB8">
        <v>3</v>
      </c>
      <c r="AD8">
        <f t="shared" ref="AD8:AE8" si="26">AA8/F8</f>
        <v>0.23076923076923078</v>
      </c>
      <c r="AE8">
        <f t="shared" si="26"/>
        <v>0.1875</v>
      </c>
      <c r="AG8" t="s">
        <v>49</v>
      </c>
      <c r="AH8" s="8">
        <f>(10.5*AH5)/((AI2-AH3)^2)</f>
        <v>19.776889814425513</v>
      </c>
    </row>
    <row r="9" spans="1:38">
      <c r="A9" s="10">
        <v>43131</v>
      </c>
      <c r="B9" s="5" t="s">
        <v>36</v>
      </c>
      <c r="C9" s="3">
        <v>0</v>
      </c>
      <c r="D9" s="3">
        <v>3</v>
      </c>
      <c r="F9" s="3">
        <v>9</v>
      </c>
      <c r="G9" s="3">
        <v>15</v>
      </c>
      <c r="I9">
        <f t="shared" ref="I9:J9" si="27">C9/F9</f>
        <v>0</v>
      </c>
      <c r="J9">
        <f t="shared" si="27"/>
        <v>0.2</v>
      </c>
      <c r="Q9">
        <v>0</v>
      </c>
      <c r="R9">
        <v>5</v>
      </c>
      <c r="T9">
        <f t="shared" ref="T9:U9" si="28">Q9/F9</f>
        <v>0</v>
      </c>
      <c r="U9">
        <f t="shared" si="28"/>
        <v>0.33333333333333331</v>
      </c>
      <c r="AA9">
        <v>0</v>
      </c>
      <c r="AB9">
        <v>5</v>
      </c>
      <c r="AD9">
        <f t="shared" ref="AD9:AE9" si="29">AA9/F9</f>
        <v>0</v>
      </c>
      <c r="AE9">
        <f t="shared" si="29"/>
        <v>0.33333333333333331</v>
      </c>
    </row>
    <row r="10" spans="1:38">
      <c r="A10" s="3" t="s">
        <v>60</v>
      </c>
      <c r="B10" s="3" t="s">
        <v>54</v>
      </c>
      <c r="C10" s="3">
        <v>4</v>
      </c>
      <c r="D10" s="3">
        <v>7</v>
      </c>
      <c r="F10" s="3">
        <v>9</v>
      </c>
      <c r="G10" s="3">
        <v>15</v>
      </c>
      <c r="I10">
        <f t="shared" ref="I10:J10" si="30">C10/F10</f>
        <v>0.44444444444444442</v>
      </c>
      <c r="J10">
        <f t="shared" si="30"/>
        <v>0.46666666666666667</v>
      </c>
      <c r="Q10">
        <v>5</v>
      </c>
      <c r="R10">
        <v>11</v>
      </c>
      <c r="T10">
        <f t="shared" ref="T10:U10" si="31">Q10/F10</f>
        <v>0.55555555555555558</v>
      </c>
      <c r="U10">
        <f t="shared" si="31"/>
        <v>0.73333333333333328</v>
      </c>
      <c r="AA10">
        <v>5</v>
      </c>
      <c r="AB10">
        <v>11</v>
      </c>
      <c r="AD10">
        <f t="shared" ref="AD10:AE10" si="32">AA10/F10</f>
        <v>0.55555555555555558</v>
      </c>
      <c r="AE10">
        <f t="shared" si="32"/>
        <v>0.73333333333333328</v>
      </c>
    </row>
    <row r="11" spans="1:38">
      <c r="A11" s="9">
        <v>43138</v>
      </c>
      <c r="B11" s="3" t="s">
        <v>55</v>
      </c>
      <c r="C11" s="3">
        <v>5</v>
      </c>
      <c r="D11" s="3">
        <v>7</v>
      </c>
      <c r="F11" s="3">
        <v>12</v>
      </c>
      <c r="G11" s="3">
        <v>21</v>
      </c>
      <c r="I11">
        <f t="shared" ref="I11:J11" si="33">C11/F11</f>
        <v>0.41666666666666669</v>
      </c>
      <c r="J11">
        <f t="shared" si="33"/>
        <v>0.33333333333333331</v>
      </c>
      <c r="Q11">
        <v>14</v>
      </c>
      <c r="R11">
        <v>28</v>
      </c>
      <c r="T11">
        <f t="shared" ref="T11:U11" si="34">Q11/F11</f>
        <v>1.1666666666666667</v>
      </c>
      <c r="U11">
        <f t="shared" si="34"/>
        <v>1.3333333333333333</v>
      </c>
      <c r="AA11">
        <v>15</v>
      </c>
      <c r="AB11">
        <v>31</v>
      </c>
      <c r="AD11">
        <f t="shared" ref="AD11:AE11" si="35">AA11/F11</f>
        <v>1.25</v>
      </c>
      <c r="AE11">
        <f t="shared" si="35"/>
        <v>1.4761904761904763</v>
      </c>
    </row>
    <row r="12" spans="1:38">
      <c r="A12" s="9">
        <v>43145</v>
      </c>
      <c r="B12" s="3" t="s">
        <v>36</v>
      </c>
      <c r="C12" s="3">
        <v>2</v>
      </c>
      <c r="D12" s="3">
        <v>5</v>
      </c>
      <c r="F12" s="3">
        <v>10</v>
      </c>
      <c r="G12" s="3">
        <v>15</v>
      </c>
      <c r="I12">
        <f t="shared" ref="I12:J12" si="36">C12/F12</f>
        <v>0.2</v>
      </c>
      <c r="J12">
        <f t="shared" si="36"/>
        <v>0.33333333333333331</v>
      </c>
      <c r="Q12">
        <v>4</v>
      </c>
      <c r="R12">
        <v>9</v>
      </c>
      <c r="T12">
        <f t="shared" ref="T12:U12" si="37">Q12/F12</f>
        <v>0.4</v>
      </c>
      <c r="U12">
        <f t="shared" si="37"/>
        <v>0.6</v>
      </c>
      <c r="AA12">
        <v>4</v>
      </c>
      <c r="AB12">
        <v>9</v>
      </c>
      <c r="AD12">
        <f t="shared" ref="AD12:AE12" si="38">AA12/F12</f>
        <v>0.4</v>
      </c>
      <c r="AE12">
        <f t="shared" si="38"/>
        <v>0.6</v>
      </c>
    </row>
    <row r="13" spans="1:38">
      <c r="A13" s="9">
        <v>43152</v>
      </c>
      <c r="B13" s="3" t="s">
        <v>39</v>
      </c>
      <c r="C13" s="3">
        <v>2</v>
      </c>
      <c r="D13" s="3">
        <v>6</v>
      </c>
      <c r="F13" s="3">
        <v>10</v>
      </c>
      <c r="G13" s="3">
        <v>18</v>
      </c>
      <c r="I13">
        <f t="shared" ref="I13:J13" si="39">C13/F13</f>
        <v>0.2</v>
      </c>
      <c r="J13">
        <f t="shared" si="39"/>
        <v>0.33333333333333331</v>
      </c>
      <c r="Q13">
        <v>3</v>
      </c>
      <c r="R13">
        <v>11</v>
      </c>
      <c r="T13">
        <f t="shared" ref="T13:U13" si="40">Q13/F13</f>
        <v>0.3</v>
      </c>
      <c r="U13">
        <f t="shared" si="40"/>
        <v>0.61111111111111116</v>
      </c>
      <c r="AA13">
        <v>3</v>
      </c>
      <c r="AB13">
        <v>11</v>
      </c>
      <c r="AD13">
        <f t="shared" ref="AD13:AE13" si="41">AA13/F13</f>
        <v>0.3</v>
      </c>
      <c r="AE13">
        <f t="shared" si="41"/>
        <v>0.61111111111111116</v>
      </c>
    </row>
    <row r="14" spans="1:38">
      <c r="A14" s="9">
        <v>43159</v>
      </c>
      <c r="B14" s="3" t="s">
        <v>36</v>
      </c>
      <c r="C14" s="3">
        <v>1</v>
      </c>
      <c r="D14" s="3">
        <v>5</v>
      </c>
      <c r="F14" s="3">
        <v>11</v>
      </c>
      <c r="G14" s="3">
        <v>18</v>
      </c>
      <c r="I14">
        <f t="shared" ref="I14:J14" si="42">C14/F14</f>
        <v>9.0909090909090912E-2</v>
      </c>
      <c r="J14">
        <f t="shared" si="42"/>
        <v>0.27777777777777779</v>
      </c>
      <c r="Q14">
        <v>5</v>
      </c>
      <c r="R14">
        <v>16</v>
      </c>
      <c r="T14">
        <f t="shared" ref="T14:U14" si="43">Q14/F14</f>
        <v>0.45454545454545453</v>
      </c>
      <c r="U14">
        <f t="shared" si="43"/>
        <v>0.88888888888888884</v>
      </c>
      <c r="AA14">
        <v>6</v>
      </c>
      <c r="AB14">
        <v>17</v>
      </c>
      <c r="AD14">
        <f t="shared" ref="AD14:AE14" si="44">AA14/F14</f>
        <v>0.54545454545454541</v>
      </c>
      <c r="AE14">
        <f t="shared" si="44"/>
        <v>0.94444444444444442</v>
      </c>
    </row>
    <row r="15" spans="1:38">
      <c r="A15" s="9">
        <v>43173</v>
      </c>
      <c r="B15" s="3" t="s">
        <v>39</v>
      </c>
      <c r="C15" s="3">
        <v>0</v>
      </c>
      <c r="D15" s="3">
        <v>8</v>
      </c>
      <c r="F15" s="3">
        <v>8</v>
      </c>
      <c r="G15" s="3">
        <v>15</v>
      </c>
      <c r="I15">
        <f t="shared" ref="I15:J15" si="45">C15/F15</f>
        <v>0</v>
      </c>
      <c r="J15">
        <f t="shared" si="45"/>
        <v>0.53333333333333333</v>
      </c>
      <c r="Q15" s="3">
        <v>0</v>
      </c>
      <c r="R15" s="3">
        <v>10</v>
      </c>
      <c r="T15">
        <f t="shared" ref="T15:U15" si="46">Q15/F15</f>
        <v>0</v>
      </c>
      <c r="U15">
        <f t="shared" si="46"/>
        <v>0.66666666666666663</v>
      </c>
      <c r="AA15" s="3">
        <v>0</v>
      </c>
      <c r="AB15" s="3">
        <v>11</v>
      </c>
      <c r="AD15">
        <f t="shared" ref="AD15:AE15" si="47">AA15/F15</f>
        <v>0</v>
      </c>
      <c r="AE15">
        <f t="shared" si="47"/>
        <v>0.73333333333333328</v>
      </c>
    </row>
    <row r="16" spans="1:38">
      <c r="A16" s="9">
        <v>43174</v>
      </c>
      <c r="B16" s="3" t="s">
        <v>39</v>
      </c>
      <c r="C16" s="3">
        <v>2</v>
      </c>
      <c r="D16" s="3">
        <v>8</v>
      </c>
      <c r="F16" s="3">
        <v>8</v>
      </c>
      <c r="G16" s="3">
        <v>15</v>
      </c>
      <c r="I16">
        <f t="shared" ref="I16:J16" si="48">C16/F16</f>
        <v>0.25</v>
      </c>
      <c r="J16">
        <f t="shared" si="48"/>
        <v>0.53333333333333333</v>
      </c>
      <c r="Q16" s="3">
        <v>2</v>
      </c>
      <c r="R16" s="3">
        <v>20</v>
      </c>
      <c r="T16">
        <f t="shared" ref="T16:U16" si="49">Q16/F16</f>
        <v>0.25</v>
      </c>
      <c r="U16">
        <f t="shared" si="49"/>
        <v>1.3333333333333333</v>
      </c>
      <c r="AA16" s="3">
        <v>2</v>
      </c>
      <c r="AB16" s="3">
        <v>20</v>
      </c>
      <c r="AD16">
        <f t="shared" ref="AD16:AE16" si="50">AA16/F16</f>
        <v>0.25</v>
      </c>
      <c r="AE16">
        <f t="shared" si="50"/>
        <v>1.3333333333333333</v>
      </c>
    </row>
    <row r="17" spans="1:7">
      <c r="A17" s="9">
        <v>43194</v>
      </c>
      <c r="B17" s="3" t="s">
        <v>56</v>
      </c>
    </row>
    <row r="18" spans="1:7">
      <c r="A18" s="9">
        <v>43201</v>
      </c>
      <c r="B18" s="3" t="s">
        <v>36</v>
      </c>
    </row>
    <row r="19" spans="1:7">
      <c r="E19" s="3" t="s">
        <v>50</v>
      </c>
      <c r="F19">
        <f t="shared" ref="F19:G19" si="51">AVERAGE(F2:F17)</f>
        <v>11.933333333333334</v>
      </c>
      <c r="G19">
        <f t="shared" si="51"/>
        <v>18.2</v>
      </c>
    </row>
    <row r="21" spans="1:7">
      <c r="A21" s="3" t="s">
        <v>61</v>
      </c>
    </row>
    <row r="22" spans="1:7">
      <c r="A22" s="3" t="s">
        <v>62</v>
      </c>
    </row>
    <row r="23" spans="1:7">
      <c r="E23" s="7"/>
      <c r="F23" s="3" t="s">
        <v>52</v>
      </c>
    </row>
    <row r="24" spans="1:7">
      <c r="F24" s="3" t="s">
        <v>53</v>
      </c>
    </row>
    <row r="35" spans="28:28">
      <c r="AB3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data_and_stats_fall</vt:lpstr>
      <vt:lpstr>data_and_stats_spring</vt:lpstr>
      <vt:lpstr>data_and_stats_total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 Braun</cp:lastModifiedBy>
  <dcterms:modified xsi:type="dcterms:W3CDTF">2019-12-02T21:14:55Z</dcterms:modified>
</cp:coreProperties>
</file>