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A702709-2C49-4145-94C3-6B815690E6A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MNK" sheetId="1" r:id="rId1"/>
    <sheet name="2MNK" sheetId="2" r:id="rId2"/>
    <sheet name="Sprz Infl" sheetId="9" r:id="rId3"/>
    <sheet name="raw data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0" i="9" l="1" a="1"/>
  <c r="C120" i="9" s="1"/>
  <c r="O114" i="9" a="1"/>
  <c r="O114" i="9" s="1"/>
  <c r="I115" i="9" a="1"/>
  <c r="I115" i="9" s="1"/>
  <c r="C115" i="9" a="1"/>
  <c r="C115" i="9" s="1"/>
  <c r="C109" i="9" a="1"/>
  <c r="C109" i="9" s="1"/>
  <c r="M21" i="9"/>
  <c r="H106" i="9" s="1"/>
  <c r="L21" i="9"/>
  <c r="G106" i="9" s="1"/>
  <c r="K21" i="9"/>
  <c r="G66" i="9" s="1"/>
  <c r="I21" i="9"/>
  <c r="C106" i="9" s="1"/>
  <c r="H21" i="9"/>
  <c r="C66" i="9" s="1"/>
  <c r="M20" i="9"/>
  <c r="H105" i="9" s="1"/>
  <c r="L20" i="9"/>
  <c r="G105" i="9" s="1"/>
  <c r="K20" i="9"/>
  <c r="G65" i="9" s="1"/>
  <c r="I20" i="9"/>
  <c r="C105" i="9" s="1"/>
  <c r="H20" i="9"/>
  <c r="C65" i="9" s="1"/>
  <c r="M19" i="9"/>
  <c r="H104" i="9" s="1"/>
  <c r="L19" i="9"/>
  <c r="G104" i="9" s="1"/>
  <c r="K19" i="9"/>
  <c r="G64" i="9" s="1"/>
  <c r="I19" i="9"/>
  <c r="C104" i="9" s="1"/>
  <c r="H19" i="9"/>
  <c r="C64" i="9" s="1"/>
  <c r="M18" i="9"/>
  <c r="H103" i="9" s="1"/>
  <c r="L18" i="9"/>
  <c r="G103" i="9" s="1"/>
  <c r="K18" i="9"/>
  <c r="G63" i="9" s="1"/>
  <c r="I18" i="9"/>
  <c r="C103" i="9" s="1"/>
  <c r="H18" i="9"/>
  <c r="C63" i="9" s="1"/>
  <c r="M17" i="9"/>
  <c r="H102" i="9" s="1"/>
  <c r="L17" i="9"/>
  <c r="G102" i="9" s="1"/>
  <c r="K17" i="9"/>
  <c r="G62" i="9" s="1"/>
  <c r="I17" i="9"/>
  <c r="C102" i="9" s="1"/>
  <c r="H17" i="9"/>
  <c r="C62" i="9" s="1"/>
  <c r="M16" i="9"/>
  <c r="H101" i="9" s="1"/>
  <c r="L16" i="9"/>
  <c r="G101" i="9" s="1"/>
  <c r="K16" i="9"/>
  <c r="G61" i="9" s="1"/>
  <c r="I16" i="9"/>
  <c r="C101" i="9" s="1"/>
  <c r="H16" i="9"/>
  <c r="C61" i="9" s="1"/>
  <c r="M15" i="9"/>
  <c r="H100" i="9" s="1"/>
  <c r="L15" i="9"/>
  <c r="G100" i="9" s="1"/>
  <c r="K15" i="9"/>
  <c r="G60" i="9" s="1"/>
  <c r="I15" i="9"/>
  <c r="C100" i="9" s="1"/>
  <c r="H15" i="9"/>
  <c r="C60" i="9" s="1"/>
  <c r="M14" i="9"/>
  <c r="H99" i="9" s="1"/>
  <c r="L14" i="9"/>
  <c r="G99" i="9" s="1"/>
  <c r="K14" i="9"/>
  <c r="G59" i="9" s="1"/>
  <c r="I14" i="9"/>
  <c r="C99" i="9" s="1"/>
  <c r="H14" i="9"/>
  <c r="C59" i="9" s="1"/>
  <c r="M13" i="9"/>
  <c r="H98" i="9" s="1"/>
  <c r="L13" i="9"/>
  <c r="G98" i="9" s="1"/>
  <c r="K13" i="9"/>
  <c r="G58" i="9" s="1"/>
  <c r="I13" i="9"/>
  <c r="C98" i="9" s="1"/>
  <c r="H13" i="9"/>
  <c r="C58" i="9" s="1"/>
  <c r="M12" i="9"/>
  <c r="H97" i="9" s="1"/>
  <c r="L12" i="9"/>
  <c r="G97" i="9" s="1"/>
  <c r="K12" i="9"/>
  <c r="G57" i="9" s="1"/>
  <c r="I12" i="9"/>
  <c r="C97" i="9" s="1"/>
  <c r="H12" i="9"/>
  <c r="C57" i="9" s="1"/>
  <c r="M11" i="9"/>
  <c r="H96" i="9" s="1"/>
  <c r="L11" i="9"/>
  <c r="G96" i="9" s="1"/>
  <c r="K11" i="9"/>
  <c r="G56" i="9" s="1"/>
  <c r="I11" i="9"/>
  <c r="C96" i="9" s="1"/>
  <c r="H11" i="9"/>
  <c r="C56" i="9" s="1"/>
  <c r="M10" i="9"/>
  <c r="H95" i="9" s="1"/>
  <c r="L10" i="9"/>
  <c r="G95" i="9" s="1"/>
  <c r="K10" i="9"/>
  <c r="G55" i="9" s="1"/>
  <c r="I10" i="9"/>
  <c r="C95" i="9" s="1"/>
  <c r="H10" i="9"/>
  <c r="C55" i="9" s="1"/>
  <c r="M9" i="9"/>
  <c r="H94" i="9" s="1"/>
  <c r="L9" i="9"/>
  <c r="G94" i="9" s="1"/>
  <c r="K9" i="9"/>
  <c r="G54" i="9" s="1"/>
  <c r="I9" i="9"/>
  <c r="C94" i="9" s="1"/>
  <c r="H9" i="9"/>
  <c r="C54" i="9" s="1"/>
  <c r="M8" i="9"/>
  <c r="H93" i="9" s="1"/>
  <c r="L8" i="9"/>
  <c r="G93" i="9" s="1"/>
  <c r="K8" i="9"/>
  <c r="G53" i="9" s="1"/>
  <c r="I8" i="9"/>
  <c r="C93" i="9" s="1"/>
  <c r="H8" i="9"/>
  <c r="C53" i="9" s="1"/>
  <c r="M7" i="9"/>
  <c r="H92" i="9" s="1"/>
  <c r="L7" i="9"/>
  <c r="G92" i="9" s="1"/>
  <c r="K7" i="9"/>
  <c r="G52" i="9" s="1"/>
  <c r="I7" i="9"/>
  <c r="C92" i="9" s="1"/>
  <c r="H7" i="9"/>
  <c r="C52" i="9" s="1"/>
  <c r="M6" i="9"/>
  <c r="H91" i="9" s="1"/>
  <c r="L6" i="9"/>
  <c r="G91" i="9" s="1"/>
  <c r="K6" i="9"/>
  <c r="G51" i="9" s="1"/>
  <c r="I6" i="9"/>
  <c r="C91" i="9" s="1"/>
  <c r="H6" i="9"/>
  <c r="C51" i="9" s="1"/>
  <c r="M5" i="9"/>
  <c r="H90" i="9" s="1"/>
  <c r="L5" i="9"/>
  <c r="G90" i="9" s="1"/>
  <c r="K5" i="9"/>
  <c r="G50" i="9" s="1"/>
  <c r="I5" i="9"/>
  <c r="C90" i="9" s="1"/>
  <c r="H5" i="9"/>
  <c r="C50" i="9" s="1"/>
  <c r="M4" i="9"/>
  <c r="H89" i="9" s="1"/>
  <c r="L4" i="9"/>
  <c r="G89" i="9" s="1"/>
  <c r="K4" i="9"/>
  <c r="G49" i="9" s="1"/>
  <c r="I4" i="9"/>
  <c r="C89" i="9" s="1"/>
  <c r="H4" i="9"/>
  <c r="C49" i="9" s="1"/>
  <c r="M3" i="9"/>
  <c r="H88" i="9" s="1"/>
  <c r="L3" i="9"/>
  <c r="G88" i="9" s="1"/>
  <c r="K3" i="9"/>
  <c r="G48" i="9" s="1"/>
  <c r="I3" i="9"/>
  <c r="C88" i="9" s="1"/>
  <c r="H3" i="9"/>
  <c r="C48" i="9" s="1"/>
  <c r="M2" i="9"/>
  <c r="H87" i="9" s="1"/>
  <c r="L2" i="9"/>
  <c r="G87" i="9" s="1"/>
  <c r="K2" i="9"/>
  <c r="G47" i="9" s="1"/>
  <c r="I2" i="9"/>
  <c r="C87" i="9" s="1"/>
  <c r="H2" i="9"/>
  <c r="C47" i="9" s="1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3" i="8"/>
  <c r="M2" i="8"/>
  <c r="D26" i="9" l="1" a="1"/>
  <c r="D26" i="9" s="1"/>
  <c r="N31" i="9" s="1" a="1"/>
  <c r="N31" i="9" s="1"/>
  <c r="D31" i="9" l="1" a="1"/>
  <c r="D31" i="9" s="1"/>
  <c r="I31" i="9" s="1" a="1"/>
  <c r="I31" i="9" s="1"/>
  <c r="D36" i="9" s="1" a="1"/>
  <c r="D36" i="9" s="1"/>
  <c r="H37" i="9" l="1" a="1"/>
  <c r="H37" i="9" s="1"/>
  <c r="N2" i="9" a="1"/>
  <c r="I94" i="9" s="1"/>
  <c r="I90" i="9"/>
  <c r="I98" i="9"/>
  <c r="I103" i="9"/>
  <c r="H51" i="9"/>
  <c r="H59" i="9"/>
  <c r="I89" i="9"/>
  <c r="I105" i="9"/>
  <c r="H50" i="9"/>
  <c r="H58" i="9"/>
  <c r="H62" i="9"/>
  <c r="H66" i="9"/>
  <c r="I92" i="9"/>
  <c r="I100" i="9"/>
  <c r="H47" i="9"/>
  <c r="I88" i="9" l="1"/>
  <c r="H54" i="9"/>
  <c r="H63" i="9"/>
  <c r="I95" i="9"/>
  <c r="I97" i="9"/>
  <c r="H55" i="9"/>
  <c r="I106" i="9"/>
  <c r="I96" i="9"/>
  <c r="H64" i="9"/>
  <c r="H56" i="9"/>
  <c r="H48" i="9"/>
  <c r="I93" i="9"/>
  <c r="H61" i="9"/>
  <c r="H53" i="9"/>
  <c r="I99" i="9"/>
  <c r="I102" i="9"/>
  <c r="N2" i="9"/>
  <c r="I87" i="9" s="1"/>
  <c r="I104" i="9"/>
  <c r="H60" i="9"/>
  <c r="H52" i="9"/>
  <c r="I101" i="9"/>
  <c r="H65" i="9"/>
  <c r="H57" i="9"/>
  <c r="H49" i="9"/>
  <c r="I91" i="9"/>
  <c r="E119" i="2"/>
  <c r="E120" i="2"/>
  <c r="E118" i="2"/>
  <c r="G90" i="2"/>
  <c r="G91" i="2"/>
  <c r="G92" i="2"/>
  <c r="G93" i="2"/>
  <c r="G94" i="2"/>
  <c r="G95" i="2"/>
  <c r="G96" i="2"/>
  <c r="G89" i="2"/>
  <c r="G22" i="2"/>
  <c r="C90" i="2"/>
  <c r="C91" i="2"/>
  <c r="C92" i="2"/>
  <c r="C93" i="2"/>
  <c r="C94" i="2"/>
  <c r="C95" i="2"/>
  <c r="C96" i="2"/>
  <c r="C89" i="2"/>
  <c r="C63" i="2"/>
  <c r="C64" i="2"/>
  <c r="C65" i="2"/>
  <c r="C66" i="2"/>
  <c r="C67" i="2"/>
  <c r="C68" i="2"/>
  <c r="C69" i="2"/>
  <c r="C62" i="2"/>
  <c r="D116" i="2"/>
  <c r="D117" i="2"/>
  <c r="D118" i="2"/>
  <c r="D119" i="2"/>
  <c r="D120" i="2"/>
  <c r="D115" i="2"/>
  <c r="C32" i="1" a="1"/>
  <c r="C32" i="1" s="1"/>
  <c r="C32" i="2" a="1"/>
  <c r="C32" i="2" s="1"/>
  <c r="C69" i="9" l="1" a="1"/>
  <c r="C69" i="9" s="1"/>
  <c r="M73" i="9" s="1" a="1"/>
  <c r="M73" i="9" s="1"/>
  <c r="M36" i="1" a="1"/>
  <c r="M36" i="1" s="1"/>
  <c r="C36" i="1" a="1"/>
  <c r="C36" i="1" s="1"/>
  <c r="H36" i="1" s="1" a="1"/>
  <c r="H36" i="1" s="1"/>
  <c r="C40" i="1" s="1" a="1"/>
  <c r="C36" i="2" a="1"/>
  <c r="C36" i="2" s="1"/>
  <c r="H36" i="2" s="1" a="1"/>
  <c r="H36" i="2" s="1"/>
  <c r="C40" i="2" s="1" a="1"/>
  <c r="M36" i="2" a="1"/>
  <c r="M36" i="2" s="1"/>
  <c r="C73" i="9" l="1" a="1"/>
  <c r="C73" i="9" s="1"/>
  <c r="H73" i="9" s="1" a="1"/>
  <c r="H73" i="9" s="1"/>
  <c r="C77" i="9" s="1" a="1"/>
  <c r="C77" i="9" s="1"/>
  <c r="C40" i="1"/>
  <c r="D50" i="1"/>
  <c r="D49" i="1" s="1"/>
  <c r="D53" i="1"/>
  <c r="C40" i="2"/>
  <c r="C47" i="2" s="1" a="1"/>
  <c r="H93" i="2" l="1"/>
  <c r="H90" i="2"/>
  <c r="H92" i="2"/>
  <c r="H94" i="2"/>
  <c r="H96" i="2"/>
  <c r="H91" i="2"/>
  <c r="H95" i="2"/>
  <c r="C47" i="2"/>
  <c r="H89" i="2" s="1"/>
  <c r="H65" i="2"/>
  <c r="H69" i="2"/>
  <c r="H66" i="2"/>
  <c r="H62" i="2"/>
  <c r="H63" i="2"/>
  <c r="H67" i="2"/>
  <c r="H64" i="2"/>
  <c r="H68" i="2"/>
  <c r="G41" i="1" a="1"/>
  <c r="G41" i="1" s="1"/>
  <c r="D48" i="1"/>
  <c r="D52" i="1"/>
  <c r="D51" i="1"/>
  <c r="G41" i="2" a="1"/>
  <c r="G41" i="2" s="1"/>
  <c r="C72" i="2" l="1" a="1"/>
  <c r="C72" i="2" l="1"/>
  <c r="M76" i="2" a="1"/>
  <c r="M76" i="2" s="1"/>
  <c r="C76" i="2" a="1"/>
  <c r="C76" i="2" l="1"/>
  <c r="H76" i="2" s="1" a="1"/>
  <c r="H76" i="2" s="1"/>
  <c r="C80" i="2" s="1" a="1"/>
  <c r="C80" i="2" s="1"/>
  <c r="C99" i="2" a="1"/>
  <c r="C99" i="2" s="1"/>
  <c r="M103" i="2" l="1" a="1"/>
  <c r="M103" i="2" s="1"/>
  <c r="C103" i="2" a="1"/>
  <c r="C103" i="2" s="1"/>
  <c r="H103" i="2" s="1" a="1"/>
  <c r="H103" i="2" s="1"/>
  <c r="C107" i="2" s="1" a="1"/>
  <c r="C107" i="2" s="1"/>
  <c r="E116" i="2"/>
  <c r="E117" i="2"/>
  <c r="E1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<sst xmlns="http://schemas.openxmlformats.org/spreadsheetml/2006/main" count="232" uniqueCount="95">
  <si>
    <r>
      <t>K</t>
    </r>
    <r>
      <rPr>
        <vertAlign val="subscript"/>
        <sz val="10"/>
        <rFont val="Arial"/>
        <family val="2"/>
        <charset val="238"/>
      </rPr>
      <t>t</t>
    </r>
  </si>
  <si>
    <r>
      <t>Z</t>
    </r>
    <r>
      <rPr>
        <vertAlign val="subscript"/>
        <sz val="10"/>
        <rFont val="Arial"/>
        <family val="2"/>
        <charset val="238"/>
      </rPr>
      <t>t</t>
    </r>
  </si>
  <si>
    <r>
      <t>I</t>
    </r>
    <r>
      <rPr>
        <vertAlign val="subscript"/>
        <sz val="10"/>
        <rFont val="Arial"/>
        <family val="2"/>
        <charset val="238"/>
      </rPr>
      <t>t</t>
    </r>
  </si>
  <si>
    <r>
      <t>P</t>
    </r>
    <r>
      <rPr>
        <vertAlign val="subscript"/>
        <sz val="10"/>
        <rFont val="Arial"/>
        <family val="2"/>
        <charset val="238"/>
      </rPr>
      <t>t</t>
    </r>
  </si>
  <si>
    <t>Krok 1)</t>
  </si>
  <si>
    <t>Krok 2)</t>
  </si>
  <si>
    <t>const</t>
  </si>
  <si>
    <t>Y=</t>
  </si>
  <si>
    <t>X=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</si>
  <si>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</si>
  <si>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X=</t>
    </r>
  </si>
  <si>
    <r>
      <t>(X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</si>
  <si>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Y=</t>
    </r>
  </si>
  <si>
    <r>
      <t>π</t>
    </r>
    <r>
      <rPr>
        <vertAlign val="superscript"/>
        <sz val="11"/>
        <color theme="1"/>
        <rFont val="Calibri"/>
        <family val="2"/>
        <charset val="238"/>
      </rPr>
      <t>T</t>
    </r>
    <r>
      <rPr>
        <sz val="12.65"/>
        <color theme="1"/>
        <rFont val="Calibri"/>
        <family val="2"/>
      </rPr>
      <t>=</t>
    </r>
  </si>
  <si>
    <t>Zapisać postać zredukowaną modelu</t>
  </si>
  <si>
    <t>Szacowanie postaci zredukowanej KMNK</t>
  </si>
  <si>
    <t>Krok 3)</t>
  </si>
  <si>
    <t>Rozwiązanie układu równań</t>
  </si>
  <si>
    <r>
      <t>π</t>
    </r>
    <r>
      <rPr>
        <sz val="12.65"/>
        <color theme="1"/>
        <rFont val="Calibri"/>
        <family val="2"/>
      </rPr>
      <t>=</t>
    </r>
  </si>
  <si>
    <t>PMNK</t>
  </si>
  <si>
    <r>
      <rPr>
        <sz val="11"/>
        <color theme="1"/>
        <rFont val="Calibri"/>
        <family val="2"/>
        <charset val="238"/>
      </rPr>
      <t>α</t>
    </r>
    <r>
      <rPr>
        <vertAlign val="subscript"/>
        <sz val="11"/>
        <color theme="1"/>
        <rFont val="Calibri"/>
        <family val="2"/>
        <charset val="238"/>
        <scheme val="minor"/>
      </rPr>
      <t>10</t>
    </r>
  </si>
  <si>
    <r>
      <rPr>
        <sz val="11"/>
        <color theme="1"/>
        <rFont val="Calibri"/>
        <family val="2"/>
        <charset val="238"/>
      </rPr>
      <t>β</t>
    </r>
    <r>
      <rPr>
        <vertAlign val="subscript"/>
        <sz val="11"/>
        <color theme="1"/>
        <rFont val="Calibri"/>
        <family val="2"/>
        <charset val="238"/>
        <scheme val="minor"/>
      </rPr>
      <t>12</t>
    </r>
  </si>
  <si>
    <r>
      <rPr>
        <sz val="11"/>
        <color theme="1"/>
        <rFont val="Calibri"/>
        <family val="2"/>
        <charset val="238"/>
      </rPr>
      <t>α</t>
    </r>
    <r>
      <rPr>
        <vertAlign val="subscript"/>
        <sz val="11"/>
        <color theme="1"/>
        <rFont val="Calibri"/>
        <family val="2"/>
        <charset val="238"/>
        <scheme val="minor"/>
      </rPr>
      <t>11</t>
    </r>
  </si>
  <si>
    <r>
      <rPr>
        <sz val="11"/>
        <color theme="1"/>
        <rFont val="Calibri"/>
        <family val="2"/>
        <charset val="238"/>
      </rPr>
      <t>α</t>
    </r>
    <r>
      <rPr>
        <vertAlign val="subscript"/>
        <sz val="11"/>
        <color theme="1"/>
        <rFont val="Calibri"/>
        <family val="2"/>
        <charset val="238"/>
        <scheme val="minor"/>
      </rPr>
      <t>20</t>
    </r>
  </si>
  <si>
    <r>
      <rPr>
        <sz val="11"/>
        <color theme="1"/>
        <rFont val="Calibri"/>
        <family val="2"/>
        <charset val="238"/>
      </rPr>
      <t>β</t>
    </r>
    <r>
      <rPr>
        <vertAlign val="subscript"/>
        <sz val="11"/>
        <color theme="1"/>
        <rFont val="Calibri"/>
        <family val="2"/>
        <charset val="238"/>
        <scheme val="minor"/>
      </rPr>
      <t>21</t>
    </r>
  </si>
  <si>
    <r>
      <rPr>
        <sz val="11"/>
        <color theme="1"/>
        <rFont val="Calibri"/>
        <family val="2"/>
        <charset val="238"/>
      </rPr>
      <t>α</t>
    </r>
    <r>
      <rPr>
        <vertAlign val="subscript"/>
        <sz val="11"/>
        <color theme="1"/>
        <rFont val="Calibri"/>
        <family val="2"/>
        <charset val="238"/>
        <scheme val="minor"/>
      </rPr>
      <t>22</t>
    </r>
  </si>
  <si>
    <t>Liczymy wartości teoretyczne zmiennych łącznie współzależnych wynikające z postaci zredukowanej</t>
  </si>
  <si>
    <r>
      <t>^K</t>
    </r>
    <r>
      <rPr>
        <vertAlign val="subscript"/>
        <sz val="10"/>
        <rFont val="Arial"/>
        <family val="2"/>
        <charset val="238"/>
      </rPr>
      <t>t</t>
    </r>
  </si>
  <si>
    <r>
      <t>^Z</t>
    </r>
    <r>
      <rPr>
        <vertAlign val="subscript"/>
        <sz val="10"/>
        <rFont val="Arial"/>
        <family val="2"/>
        <charset val="238"/>
      </rPr>
      <t>t</t>
    </r>
  </si>
  <si>
    <t>Krok 4)</t>
  </si>
  <si>
    <t>Drugie szacowanie KMNK. Tym razem szacujemy parametry postaci strukturalnej używając wartości teoretycznych zm. łącznie współzależnych jako instrumentów</t>
  </si>
  <si>
    <t>Równanie 1</t>
  </si>
  <si>
    <t>2MNK</t>
  </si>
  <si>
    <r>
      <t>AB</t>
    </r>
    <r>
      <rPr>
        <vertAlign val="superscript"/>
        <sz val="11"/>
        <color theme="1"/>
        <rFont val="Calibri"/>
        <family val="2"/>
        <charset val="238"/>
      </rPr>
      <t>T</t>
    </r>
    <r>
      <rPr>
        <sz val="12.65"/>
        <color theme="1"/>
        <rFont val="Calibri"/>
        <family val="2"/>
      </rPr>
      <t>=</t>
    </r>
  </si>
  <si>
    <t>Równanie 2</t>
  </si>
  <si>
    <r>
      <t>parametry</t>
    </r>
    <r>
      <rPr>
        <vertAlign val="superscript"/>
        <sz val="11"/>
        <color theme="1"/>
        <rFont val="Calibri"/>
        <family val="2"/>
        <charset val="238"/>
      </rPr>
      <t>T</t>
    </r>
    <r>
      <rPr>
        <sz val="12.65"/>
        <color theme="1"/>
        <rFont val="Calibri"/>
        <family val="2"/>
      </rPr>
      <t>=</t>
    </r>
  </si>
  <si>
    <t>Rok</t>
  </si>
  <si>
    <t>CPI</t>
  </si>
  <si>
    <t>Lata</t>
  </si>
  <si>
    <t>Przeciętne wynagrodzenie w zł</t>
  </si>
  <si>
    <t>rok</t>
  </si>
  <si>
    <t>ToT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</si>
  <si>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</si>
  <si>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</si>
  <si>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</si>
  <si>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</si>
  <si>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</si>
  <si>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</si>
  <si>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</si>
  <si>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</si>
  <si>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</si>
  <si>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</si>
  <si>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</si>
  <si>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</si>
  <si>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</si>
  <si>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</si>
  <si>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</si>
  <si>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</si>
  <si>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</si>
  <si>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</si>
  <si>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</si>
  <si>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</si>
  <si>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</si>
  <si>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</si>
  <si>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</si>
  <si>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Pracujący w gospodarce narodowej</t>
  </si>
  <si>
    <t>date</t>
  </si>
  <si>
    <t>GDP</t>
  </si>
  <si>
    <t>1998</t>
  </si>
  <si>
    <t>1999</t>
  </si>
  <si>
    <t>2000</t>
  </si>
  <si>
    <t>2001</t>
  </si>
  <si>
    <t>TIME</t>
  </si>
  <si>
    <t>Unempl</t>
  </si>
  <si>
    <t>p</t>
  </si>
  <si>
    <t>w</t>
  </si>
  <si>
    <t>pm</t>
  </si>
  <si>
    <t>wydajnosc</t>
  </si>
  <si>
    <t>z</t>
  </si>
  <si>
    <t>izz</t>
  </si>
  <si>
    <t>ln p</t>
  </si>
  <si>
    <t>ln w</t>
  </si>
  <si>
    <t>ln pm</t>
  </si>
  <si>
    <t>ln z</t>
  </si>
  <si>
    <t>^ln p</t>
  </si>
  <si>
    <t>^ln w</t>
  </si>
  <si>
    <t>Drugie szacowanie</t>
  </si>
  <si>
    <r>
      <rPr>
        <sz val="11"/>
        <color theme="1"/>
        <rFont val="Calibri"/>
        <family val="2"/>
        <charset val="238"/>
      </rPr>
      <t>α</t>
    </r>
    <r>
      <rPr>
        <vertAlign val="subscript"/>
        <sz val="11"/>
        <color theme="1"/>
        <rFont val="Calibri"/>
        <family val="2"/>
        <charset val="238"/>
        <scheme val="minor"/>
      </rPr>
      <t>23</t>
    </r>
  </si>
  <si>
    <t>α10</t>
  </si>
  <si>
    <t>α11</t>
  </si>
  <si>
    <t>β12</t>
  </si>
  <si>
    <t>α20</t>
  </si>
  <si>
    <t>α22</t>
  </si>
  <si>
    <t>α23</t>
  </si>
  <si>
    <t>β21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</si>
</sst>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#,##0.##########"/>
    <numFmt numFmtId="168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0"/>
      <name val="Arial"/>
      <family val="2"/>
      <charset val="238"/>
    </font>
    <font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  <font>
      <sz val="12.65"/>
      <color theme="1"/>
      <name val="Calibri"/>
      <family val="2"/>
    </font>
    <font>
      <vertAlign val="superscript"/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b/>
      <sz val="9"/>
      <color indexed="9"/>
      <name val="Arial"/>
    </font>
    <font>
      <sz val="9"/>
      <name val="Arial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4669AF"/>
      </patternFill>
    </fill>
    <fill>
      <patternFill patternType="solid">
        <fgColor rgb="FFF6F6F6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/>
    <xf numFmtId="0" fontId="0" fillId="4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6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right" vertical="center" wrapText="1"/>
    </xf>
    <xf numFmtId="166" fontId="0" fillId="0" borderId="0" xfId="0" applyNumberFormat="1" applyAlignment="1">
      <alignment horizontal="right" vertical="center" wrapText="1"/>
    </xf>
    <xf numFmtId="3" fontId="0" fillId="0" borderId="0" xfId="0" applyNumberFormat="1"/>
    <xf numFmtId="4" fontId="0" fillId="0" borderId="0" xfId="0" applyNumberFormat="1"/>
    <xf numFmtId="0" fontId="10" fillId="5" borderId="12" xfId="0" applyFont="1" applyFill="1" applyBorder="1" applyAlignment="1">
      <alignment vertical="center"/>
    </xf>
    <xf numFmtId="167" fontId="11" fillId="6" borderId="0" xfId="0" applyNumberFormat="1" applyFont="1" applyFill="1" applyAlignment="1">
      <alignment horizontal="right" vertical="center" shrinkToFit="1"/>
    </xf>
    <xf numFmtId="168" fontId="11" fillId="6" borderId="0" xfId="0" applyNumberFormat="1" applyFont="1" applyFill="1" applyAlignment="1">
      <alignment horizontal="right" vertical="center" shrinkToFit="1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47625</xdr:colOff>
          <xdr:row>1</xdr:row>
          <xdr:rowOff>104775</xdr:rowOff>
        </xdr:from>
        <xdr:to>
          <xdr:col>11</xdr:col>
          <xdr:colOff>409575</xdr:colOff>
          <xdr:row>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400050</xdr:colOff>
          <xdr:row>13</xdr:row>
          <xdr:rowOff>19050</xdr:rowOff>
        </xdr:from>
        <xdr:to>
          <xdr:col>6</xdr:col>
          <xdr:colOff>47625</xdr:colOff>
          <xdr:row>17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42</xdr:row>
          <xdr:rowOff>180975</xdr:rowOff>
        </xdr:from>
        <xdr:to>
          <xdr:col>6</xdr:col>
          <xdr:colOff>133350</xdr:colOff>
          <xdr:row>44</xdr:row>
          <xdr:rowOff>142875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47625</xdr:colOff>
          <xdr:row>1</xdr:row>
          <xdr:rowOff>104775</xdr:rowOff>
        </xdr:from>
        <xdr:to>
          <xdr:col>11</xdr:col>
          <xdr:colOff>409575</xdr:colOff>
          <xdr:row>5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400050</xdr:colOff>
          <xdr:row>13</xdr:row>
          <xdr:rowOff>19050</xdr:rowOff>
        </xdr:from>
        <xdr:to>
          <xdr:col>6</xdr:col>
          <xdr:colOff>47625</xdr:colOff>
          <xdr:row>17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zoomScale="115" zoomScaleNormal="115" workbookViewId="0"/>
  </sheetViews>
  <sheetFormatPr defaultRowHeight="15" x14ac:dyDescent="0.25"/>
  <sheetData>
    <row r="1" spans="1:4" ht="15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58</v>
      </c>
      <c r="B2" s="1">
        <v>40</v>
      </c>
      <c r="C2" s="1">
        <v>3</v>
      </c>
      <c r="D2" s="1">
        <v>10</v>
      </c>
    </row>
    <row r="3" spans="1:4" x14ac:dyDescent="0.25">
      <c r="A3" s="1">
        <v>60</v>
      </c>
      <c r="B3" s="1">
        <v>41</v>
      </c>
      <c r="C3" s="1">
        <v>3</v>
      </c>
      <c r="D3" s="1">
        <v>10</v>
      </c>
    </row>
    <row r="4" spans="1:4" x14ac:dyDescent="0.25">
      <c r="A4" s="1">
        <v>62</v>
      </c>
      <c r="B4" s="1">
        <v>41</v>
      </c>
      <c r="C4" s="1">
        <v>3.5</v>
      </c>
      <c r="D4" s="1">
        <v>12</v>
      </c>
    </row>
    <row r="5" spans="1:4" x14ac:dyDescent="0.25">
      <c r="A5" s="1">
        <v>66</v>
      </c>
      <c r="B5" s="1">
        <v>45</v>
      </c>
      <c r="C5" s="1">
        <v>3.6</v>
      </c>
      <c r="D5" s="1">
        <v>13</v>
      </c>
    </row>
    <row r="6" spans="1:4" x14ac:dyDescent="0.25">
      <c r="A6" s="1">
        <v>69</v>
      </c>
      <c r="B6" s="1">
        <v>50</v>
      </c>
      <c r="C6" s="1">
        <v>3.8</v>
      </c>
      <c r="D6" s="1">
        <v>15</v>
      </c>
    </row>
    <row r="7" spans="1:4" x14ac:dyDescent="0.25">
      <c r="A7" s="1">
        <v>70</v>
      </c>
      <c r="B7" s="1">
        <v>50</v>
      </c>
      <c r="C7" s="1">
        <v>4</v>
      </c>
      <c r="D7" s="1">
        <v>15</v>
      </c>
    </row>
    <row r="8" spans="1:4" x14ac:dyDescent="0.25">
      <c r="A8" s="1">
        <v>71</v>
      </c>
      <c r="B8" s="1">
        <v>52</v>
      </c>
      <c r="C8" s="1">
        <v>4.2</v>
      </c>
      <c r="D8" s="1">
        <v>17</v>
      </c>
    </row>
    <row r="9" spans="1:4" x14ac:dyDescent="0.25">
      <c r="A9" s="1">
        <v>73</v>
      </c>
      <c r="B9" s="1">
        <v>53</v>
      </c>
      <c r="C9" s="1">
        <v>4.3</v>
      </c>
      <c r="D9" s="1">
        <v>18</v>
      </c>
    </row>
    <row r="12" spans="1:4" x14ac:dyDescent="0.25">
      <c r="A12" s="2" t="s">
        <v>4</v>
      </c>
      <c r="B12" s="2" t="s">
        <v>14</v>
      </c>
    </row>
    <row r="19" spans="1:10" x14ac:dyDescent="0.25">
      <c r="A19" s="2" t="s">
        <v>5</v>
      </c>
      <c r="B19" s="2" t="s">
        <v>15</v>
      </c>
    </row>
    <row r="20" spans="1:10" x14ac:dyDescent="0.25">
      <c r="C20" s="1"/>
      <c r="D20" s="1"/>
      <c r="G20" s="1"/>
      <c r="H20" s="1"/>
    </row>
    <row r="21" spans="1:10" ht="15.75" x14ac:dyDescent="0.3">
      <c r="C21" s="1" t="s">
        <v>0</v>
      </c>
      <c r="D21" s="1" t="s">
        <v>1</v>
      </c>
      <c r="F21" s="1" t="s">
        <v>6</v>
      </c>
      <c r="G21" s="1" t="s">
        <v>2</v>
      </c>
      <c r="H21" s="1" t="s">
        <v>3</v>
      </c>
    </row>
    <row r="22" spans="1:10" x14ac:dyDescent="0.25">
      <c r="C22" s="4">
        <v>58</v>
      </c>
      <c r="D22" s="4">
        <v>40</v>
      </c>
      <c r="F22" s="5">
        <v>1</v>
      </c>
      <c r="G22" s="5">
        <v>3</v>
      </c>
      <c r="H22" s="5">
        <v>10</v>
      </c>
    </row>
    <row r="23" spans="1:10" x14ac:dyDescent="0.25">
      <c r="C23" s="4">
        <v>60</v>
      </c>
      <c r="D23" s="4">
        <v>41</v>
      </c>
      <c r="F23" s="5">
        <v>1</v>
      </c>
      <c r="G23" s="5">
        <v>3</v>
      </c>
      <c r="H23" s="5">
        <v>10</v>
      </c>
    </row>
    <row r="24" spans="1:10" x14ac:dyDescent="0.25">
      <c r="B24" s="3" t="s">
        <v>7</v>
      </c>
      <c r="C24" s="4">
        <v>62</v>
      </c>
      <c r="D24" s="4">
        <v>41</v>
      </c>
      <c r="E24" s="3" t="s">
        <v>8</v>
      </c>
      <c r="F24" s="5">
        <v>1</v>
      </c>
      <c r="G24" s="5">
        <v>3.5</v>
      </c>
      <c r="H24" s="5">
        <v>12</v>
      </c>
    </row>
    <row r="25" spans="1:10" x14ac:dyDescent="0.25">
      <c r="C25" s="4">
        <v>66</v>
      </c>
      <c r="D25" s="4">
        <v>45</v>
      </c>
      <c r="F25" s="5">
        <v>1</v>
      </c>
      <c r="G25" s="5">
        <v>3.6</v>
      </c>
      <c r="H25" s="5">
        <v>13</v>
      </c>
    </row>
    <row r="26" spans="1:10" x14ac:dyDescent="0.25">
      <c r="C26" s="4">
        <v>69</v>
      </c>
      <c r="D26" s="4">
        <v>50</v>
      </c>
      <c r="F26" s="5">
        <v>1</v>
      </c>
      <c r="G26" s="5">
        <v>3.8</v>
      </c>
      <c r="H26" s="5">
        <v>15</v>
      </c>
    </row>
    <row r="27" spans="1:10" x14ac:dyDescent="0.25">
      <c r="C27" s="4">
        <v>70</v>
      </c>
      <c r="D27" s="4">
        <v>50</v>
      </c>
      <c r="F27" s="5">
        <v>1</v>
      </c>
      <c r="G27" s="5">
        <v>4</v>
      </c>
      <c r="H27" s="5">
        <v>15</v>
      </c>
    </row>
    <row r="28" spans="1:10" x14ac:dyDescent="0.25">
      <c r="C28" s="4">
        <v>71</v>
      </c>
      <c r="D28" s="4">
        <v>52</v>
      </c>
      <c r="F28" s="5">
        <v>1</v>
      </c>
      <c r="G28" s="5">
        <v>4.2</v>
      </c>
      <c r="H28" s="5">
        <v>17</v>
      </c>
    </row>
    <row r="29" spans="1:10" x14ac:dyDescent="0.25">
      <c r="C29" s="4">
        <v>73</v>
      </c>
      <c r="D29" s="4">
        <v>53</v>
      </c>
      <c r="F29" s="5">
        <v>1</v>
      </c>
      <c r="G29" s="5">
        <v>4.3</v>
      </c>
      <c r="H29" s="5">
        <v>18</v>
      </c>
    </row>
    <row r="32" spans="1:10" x14ac:dyDescent="0.25">
      <c r="C32" s="11" cm="1">
        <f t="array" ref="C32:J34">TRANSPOSE(F22:H29)</f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3">
        <v>1</v>
      </c>
    </row>
    <row r="33" spans="1:14" ht="17.25" x14ac:dyDescent="0.25">
      <c r="B33" s="3" t="s">
        <v>9</v>
      </c>
      <c r="C33" s="14">
        <v>3</v>
      </c>
      <c r="D33" s="1">
        <v>3</v>
      </c>
      <c r="E33" s="1">
        <v>3.5</v>
      </c>
      <c r="F33" s="1">
        <v>3.6</v>
      </c>
      <c r="G33" s="1">
        <v>3.8</v>
      </c>
      <c r="H33" s="1">
        <v>4</v>
      </c>
      <c r="I33" s="1">
        <v>4.2</v>
      </c>
      <c r="J33" s="15">
        <v>4.3</v>
      </c>
    </row>
    <row r="34" spans="1:14" x14ac:dyDescent="0.25">
      <c r="C34" s="16">
        <v>10</v>
      </c>
      <c r="D34" s="17">
        <v>10</v>
      </c>
      <c r="E34" s="17">
        <v>12</v>
      </c>
      <c r="F34" s="17">
        <v>13</v>
      </c>
      <c r="G34" s="17">
        <v>15</v>
      </c>
      <c r="H34" s="17">
        <v>15</v>
      </c>
      <c r="I34" s="17">
        <v>17</v>
      </c>
      <c r="J34" s="18">
        <v>18</v>
      </c>
    </row>
    <row r="36" spans="1:14" x14ac:dyDescent="0.25">
      <c r="C36" s="19" cm="1">
        <f t="array" ref="C36:E38">MMULT(C32:J34,F22:H29)</f>
        <v>8</v>
      </c>
      <c r="D36" s="20">
        <v>29.4</v>
      </c>
      <c r="E36" s="21">
        <v>110</v>
      </c>
      <c r="H36" s="19" cm="1">
        <f t="array" ref="H36:J38">MINVERSE(_xlfn.ANCHORARRAY(C36))</f>
        <v>45.90655737705324</v>
      </c>
      <c r="I36" s="20">
        <v>-29.852459016396196</v>
      </c>
      <c r="J36" s="21">
        <v>4.6491803278692974</v>
      </c>
      <c r="M36" s="19" cm="1">
        <f t="array" ref="M36:N38">MMULT(C32:J34,C22:D29)</f>
        <v>529</v>
      </c>
      <c r="N36" s="21">
        <v>372</v>
      </c>
    </row>
    <row r="37" spans="1:14" ht="17.25" x14ac:dyDescent="0.25">
      <c r="B37" s="3" t="s">
        <v>10</v>
      </c>
      <c r="C37" s="10">
        <v>29.4</v>
      </c>
      <c r="D37">
        <v>109.78</v>
      </c>
      <c r="E37" s="22">
        <v>414.6</v>
      </c>
      <c r="G37" s="3" t="s">
        <v>11</v>
      </c>
      <c r="H37" s="10">
        <v>-29.852459016396413</v>
      </c>
      <c r="I37">
        <v>20.819672131149566</v>
      </c>
      <c r="J37" s="22">
        <v>-3.3934426229511461</v>
      </c>
      <c r="L37" s="3" t="s">
        <v>12</v>
      </c>
      <c r="M37" s="10">
        <v>1962.9</v>
      </c>
      <c r="N37" s="22">
        <v>1384.8000000000002</v>
      </c>
    </row>
    <row r="38" spans="1:14" x14ac:dyDescent="0.25">
      <c r="C38" s="23">
        <v>110</v>
      </c>
      <c r="D38" s="24">
        <v>414.6</v>
      </c>
      <c r="E38" s="25">
        <v>1576</v>
      </c>
      <c r="H38" s="23">
        <v>4.6491803278693515</v>
      </c>
      <c r="I38" s="24">
        <v>-3.3934426229511607</v>
      </c>
      <c r="J38" s="25">
        <v>0.56885245901644832</v>
      </c>
      <c r="M38" s="23">
        <v>7388</v>
      </c>
      <c r="N38" s="25">
        <v>5225</v>
      </c>
    </row>
    <row r="40" spans="1:14" x14ac:dyDescent="0.25">
      <c r="C40" s="19" cm="1">
        <f t="array" ref="C40:D42">MMULT(_xlfn.ANCHORARRAY(H36),_xlfn.ANCHORARRAY(M36))</f>
        <v>35.32131147543987</v>
      </c>
      <c r="D40" s="21">
        <v>29.521311475426046</v>
      </c>
    </row>
    <row r="41" spans="1:14" ht="18" x14ac:dyDescent="0.3">
      <c r="B41" s="6" t="s">
        <v>13</v>
      </c>
      <c r="C41" s="10">
        <v>4.2295081967167789</v>
      </c>
      <c r="D41" s="22">
        <v>-4.7704918032832211</v>
      </c>
      <c r="F41" s="6" t="s">
        <v>18</v>
      </c>
      <c r="G41" s="19" cm="1">
        <f t="array" ref="G41:I42">TRANSPOSE(_xlfn.ANCHORARRAY(C40))</f>
        <v>35.32131147543987</v>
      </c>
      <c r="H41" s="20">
        <v>4.2295081967167789</v>
      </c>
      <c r="I41" s="21">
        <v>1.1098360655732904</v>
      </c>
    </row>
    <row r="42" spans="1:14" x14ac:dyDescent="0.25">
      <c r="C42" s="23">
        <v>1.1098360655732904</v>
      </c>
      <c r="D42" s="25">
        <v>2.5098360655729266</v>
      </c>
      <c r="G42" s="23">
        <v>29.521311475426046</v>
      </c>
      <c r="H42" s="24">
        <v>-4.7704918032832211</v>
      </c>
      <c r="I42" s="25">
        <v>2.5098360655729266</v>
      </c>
    </row>
    <row r="44" spans="1:14" x14ac:dyDescent="0.25">
      <c r="A44" s="2" t="s">
        <v>16</v>
      </c>
      <c r="B44" s="2" t="s">
        <v>17</v>
      </c>
    </row>
    <row r="47" spans="1:14" x14ac:dyDescent="0.25">
      <c r="D47" s="2" t="s">
        <v>19</v>
      </c>
    </row>
    <row r="48" spans="1:14" ht="18" x14ac:dyDescent="0.35">
      <c r="C48" s="7" t="s">
        <v>20</v>
      </c>
      <c r="D48" s="26">
        <f>C40-D50*D40</f>
        <v>22.267145656457828</v>
      </c>
    </row>
    <row r="49" spans="3:4" ht="18" x14ac:dyDescent="0.35">
      <c r="C49" s="7" t="s">
        <v>22</v>
      </c>
      <c r="D49" s="27">
        <f>C41-D50*D41</f>
        <v>6.3389941214864916</v>
      </c>
    </row>
    <row r="50" spans="3:4" ht="18" x14ac:dyDescent="0.35">
      <c r="C50" s="7" t="s">
        <v>21</v>
      </c>
      <c r="D50" s="27">
        <f>C42/D42</f>
        <v>0.44219464402347142</v>
      </c>
    </row>
    <row r="51" spans="3:4" ht="18" x14ac:dyDescent="0.35">
      <c r="C51" s="7" t="s">
        <v>23</v>
      </c>
      <c r="D51" s="27">
        <f>-D53*C40+D40</f>
        <v>69.360465116409699</v>
      </c>
    </row>
    <row r="52" spans="3:4" ht="18" x14ac:dyDescent="0.35">
      <c r="C52" s="7" t="s">
        <v>25</v>
      </c>
      <c r="D52" s="27">
        <f>-D53*C42+D42</f>
        <v>3.76162790697789</v>
      </c>
    </row>
    <row r="53" spans="3:4" ht="18" x14ac:dyDescent="0.35">
      <c r="C53" s="7" t="s">
        <v>24</v>
      </c>
      <c r="D53" s="28">
        <f>D41/C41</f>
        <v>-1.1279069767464664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7</xdr:col>
                <xdr:colOff>47625</xdr:colOff>
                <xdr:row>1</xdr:row>
                <xdr:rowOff>104775</xdr:rowOff>
              </from>
              <to>
                <xdr:col>11</xdr:col>
                <xdr:colOff>409575</xdr:colOff>
                <xdr:row>5</xdr:row>
                <xdr:rowOff>114300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</xdr:col>
                <xdr:colOff>400050</xdr:colOff>
                <xdr:row>13</xdr:row>
                <xdr:rowOff>19050</xdr:rowOff>
              </from>
              <to>
                <xdr:col>6</xdr:col>
                <xdr:colOff>47625</xdr:colOff>
                <xdr:row>17</xdr:row>
                <xdr:rowOff>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 sizeWithCells="1">
              <from>
                <xdr:col>4</xdr:col>
                <xdr:colOff>104775</xdr:colOff>
                <xdr:row>42</xdr:row>
                <xdr:rowOff>180975</xdr:rowOff>
              </from>
              <to>
                <xdr:col>6</xdr:col>
                <xdr:colOff>133350</xdr:colOff>
                <xdr:row>44</xdr:row>
                <xdr:rowOff>142875</xdr:rowOff>
              </to>
            </anchor>
          </objectPr>
        </oleObject>
      </mc:Choice>
      <mc:Fallback>
        <oleObject progId="Equation.3" shapeId="1027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9307-CF37-44F5-A7E7-D98BEC92C2A7}">
  <dimension ref="A1:N120"/>
  <sheetViews>
    <sheetView topLeftCell="A102" zoomScale="115" zoomScaleNormal="115" workbookViewId="0"/>
  </sheetViews>
  <sheetFormatPr defaultRowHeight="15" x14ac:dyDescent="0.25"/>
  <sheetData>
    <row r="1" spans="1:4" ht="15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58</v>
      </c>
      <c r="B2" s="4">
        <v>40</v>
      </c>
      <c r="C2" s="5">
        <v>3</v>
      </c>
      <c r="D2" s="5">
        <v>10</v>
      </c>
    </row>
    <row r="3" spans="1:4" x14ac:dyDescent="0.25">
      <c r="A3" s="4">
        <v>60</v>
      </c>
      <c r="B3" s="4">
        <v>41</v>
      </c>
      <c r="C3" s="5">
        <v>3</v>
      </c>
      <c r="D3" s="5">
        <v>10</v>
      </c>
    </row>
    <row r="4" spans="1:4" x14ac:dyDescent="0.25">
      <c r="A4" s="4">
        <v>62</v>
      </c>
      <c r="B4" s="4">
        <v>41</v>
      </c>
      <c r="C4" s="5">
        <v>3.5</v>
      </c>
      <c r="D4" s="5">
        <v>12</v>
      </c>
    </row>
    <row r="5" spans="1:4" x14ac:dyDescent="0.25">
      <c r="A5" s="4">
        <v>66</v>
      </c>
      <c r="B5" s="4">
        <v>45</v>
      </c>
      <c r="C5" s="5">
        <v>3.6</v>
      </c>
      <c r="D5" s="5">
        <v>13</v>
      </c>
    </row>
    <row r="6" spans="1:4" x14ac:dyDescent="0.25">
      <c r="A6" s="4">
        <v>69</v>
      </c>
      <c r="B6" s="4">
        <v>50</v>
      </c>
      <c r="C6" s="5">
        <v>3.8</v>
      </c>
      <c r="D6" s="5">
        <v>15</v>
      </c>
    </row>
    <row r="7" spans="1:4" x14ac:dyDescent="0.25">
      <c r="A7" s="4">
        <v>70</v>
      </c>
      <c r="B7" s="4">
        <v>50</v>
      </c>
      <c r="C7" s="5">
        <v>4</v>
      </c>
      <c r="D7" s="5">
        <v>15</v>
      </c>
    </row>
    <row r="8" spans="1:4" x14ac:dyDescent="0.25">
      <c r="A8" s="4">
        <v>71</v>
      </c>
      <c r="B8" s="4">
        <v>52</v>
      </c>
      <c r="C8" s="5">
        <v>4.2</v>
      </c>
      <c r="D8" s="5">
        <v>17</v>
      </c>
    </row>
    <row r="9" spans="1:4" x14ac:dyDescent="0.25">
      <c r="A9" s="4">
        <v>73</v>
      </c>
      <c r="B9" s="4">
        <v>53</v>
      </c>
      <c r="C9" s="5">
        <v>4.3</v>
      </c>
      <c r="D9" s="5">
        <v>18</v>
      </c>
    </row>
    <row r="12" spans="1:4" x14ac:dyDescent="0.25">
      <c r="A12" s="2" t="s">
        <v>4</v>
      </c>
      <c r="B12" s="2" t="s">
        <v>14</v>
      </c>
    </row>
    <row r="19" spans="1:10" x14ac:dyDescent="0.25">
      <c r="A19" s="2" t="s">
        <v>5</v>
      </c>
      <c r="B19" s="2" t="s">
        <v>15</v>
      </c>
    </row>
    <row r="20" spans="1:10" x14ac:dyDescent="0.25">
      <c r="C20" s="1"/>
      <c r="D20" s="1"/>
      <c r="G20" s="1"/>
      <c r="H20" s="1"/>
    </row>
    <row r="21" spans="1:10" ht="15.75" x14ac:dyDescent="0.3">
      <c r="C21" s="1" t="s">
        <v>0</v>
      </c>
      <c r="D21" s="1" t="s">
        <v>1</v>
      </c>
      <c r="F21" s="1" t="s">
        <v>6</v>
      </c>
      <c r="G21" s="1" t="s">
        <v>2</v>
      </c>
      <c r="H21" s="1" t="s">
        <v>3</v>
      </c>
    </row>
    <row r="22" spans="1:10" x14ac:dyDescent="0.25">
      <c r="C22" s="4">
        <v>58</v>
      </c>
      <c r="D22" s="4">
        <v>40</v>
      </c>
      <c r="F22" s="5">
        <v>1</v>
      </c>
      <c r="G22" s="5">
        <f>C2</f>
        <v>3</v>
      </c>
      <c r="H22" s="5">
        <v>10</v>
      </c>
    </row>
    <row r="23" spans="1:10" x14ac:dyDescent="0.25">
      <c r="C23" s="4">
        <v>60</v>
      </c>
      <c r="D23" s="4">
        <v>41</v>
      </c>
      <c r="F23" s="5">
        <v>1</v>
      </c>
      <c r="G23" s="5">
        <v>3</v>
      </c>
      <c r="H23" s="5">
        <v>10</v>
      </c>
    </row>
    <row r="24" spans="1:10" x14ac:dyDescent="0.25">
      <c r="B24" s="3" t="s">
        <v>7</v>
      </c>
      <c r="C24" s="4">
        <v>62</v>
      </c>
      <c r="D24" s="4">
        <v>41</v>
      </c>
      <c r="E24" s="3" t="s">
        <v>8</v>
      </c>
      <c r="F24" s="5">
        <v>1</v>
      </c>
      <c r="G24" s="5">
        <v>3.5</v>
      </c>
      <c r="H24" s="5">
        <v>12</v>
      </c>
    </row>
    <row r="25" spans="1:10" x14ac:dyDescent="0.25">
      <c r="C25" s="4">
        <v>66</v>
      </c>
      <c r="D25" s="4">
        <v>45</v>
      </c>
      <c r="F25" s="5">
        <v>1</v>
      </c>
      <c r="G25" s="5">
        <v>3.6</v>
      </c>
      <c r="H25" s="5">
        <v>13</v>
      </c>
    </row>
    <row r="26" spans="1:10" x14ac:dyDescent="0.25">
      <c r="C26" s="4">
        <v>69</v>
      </c>
      <c r="D26" s="4">
        <v>50</v>
      </c>
      <c r="F26" s="5">
        <v>1</v>
      </c>
      <c r="G26" s="5">
        <v>3.8</v>
      </c>
      <c r="H26" s="5">
        <v>15</v>
      </c>
    </row>
    <row r="27" spans="1:10" x14ac:dyDescent="0.25">
      <c r="C27" s="4">
        <v>70</v>
      </c>
      <c r="D27" s="4">
        <v>50</v>
      </c>
      <c r="F27" s="5">
        <v>1</v>
      </c>
      <c r="G27" s="5">
        <v>4</v>
      </c>
      <c r="H27" s="5">
        <v>15</v>
      </c>
    </row>
    <row r="28" spans="1:10" x14ac:dyDescent="0.25">
      <c r="C28" s="4">
        <v>71</v>
      </c>
      <c r="D28" s="4">
        <v>52</v>
      </c>
      <c r="F28" s="5">
        <v>1</v>
      </c>
      <c r="G28" s="5">
        <v>4.2</v>
      </c>
      <c r="H28" s="5">
        <v>17</v>
      </c>
    </row>
    <row r="29" spans="1:10" x14ac:dyDescent="0.25">
      <c r="C29" s="4">
        <v>73</v>
      </c>
      <c r="D29" s="4">
        <v>53</v>
      </c>
      <c r="F29" s="5">
        <v>1</v>
      </c>
      <c r="G29" s="5">
        <v>4.3</v>
      </c>
      <c r="H29" s="5">
        <v>18</v>
      </c>
    </row>
    <row r="32" spans="1:10" x14ac:dyDescent="0.25">
      <c r="C32" s="11" cm="1">
        <f t="array" ref="C32:J34">TRANSPOSE(F22:H29)</f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3">
        <v>1</v>
      </c>
    </row>
    <row r="33" spans="1:14" ht="17.25" x14ac:dyDescent="0.25">
      <c r="B33" s="3" t="s">
        <v>9</v>
      </c>
      <c r="C33" s="14">
        <v>3</v>
      </c>
      <c r="D33" s="1">
        <v>3</v>
      </c>
      <c r="E33" s="1">
        <v>3.5</v>
      </c>
      <c r="F33" s="1">
        <v>3.6</v>
      </c>
      <c r="G33" s="1">
        <v>3.8</v>
      </c>
      <c r="H33" s="1">
        <v>4</v>
      </c>
      <c r="I33" s="1">
        <v>4.2</v>
      </c>
      <c r="J33" s="15">
        <v>4.3</v>
      </c>
    </row>
    <row r="34" spans="1:14" x14ac:dyDescent="0.25">
      <c r="C34" s="16">
        <v>10</v>
      </c>
      <c r="D34" s="17">
        <v>10</v>
      </c>
      <c r="E34" s="17">
        <v>12</v>
      </c>
      <c r="F34" s="17">
        <v>13</v>
      </c>
      <c r="G34" s="17">
        <v>15</v>
      </c>
      <c r="H34" s="17">
        <v>15</v>
      </c>
      <c r="I34" s="17">
        <v>17</v>
      </c>
      <c r="J34" s="18">
        <v>18</v>
      </c>
    </row>
    <row r="36" spans="1:14" x14ac:dyDescent="0.25">
      <c r="C36" s="19" cm="1">
        <f t="array" ref="C36:E38">MMULT(C32:J34,F22:H29)</f>
        <v>8</v>
      </c>
      <c r="D36" s="20">
        <v>29.4</v>
      </c>
      <c r="E36" s="21">
        <v>110</v>
      </c>
      <c r="H36" s="19" cm="1">
        <f t="array" ref="H36:J38">MINVERSE(_xlfn.ANCHORARRAY(C36))</f>
        <v>45.90655737705324</v>
      </c>
      <c r="I36" s="20">
        <v>-29.852459016396196</v>
      </c>
      <c r="J36" s="21">
        <v>4.6491803278692974</v>
      </c>
      <c r="M36" s="19" cm="1">
        <f t="array" ref="M36:N38">MMULT(C32:J34,C22:D29)</f>
        <v>529</v>
      </c>
      <c r="N36" s="21">
        <v>372</v>
      </c>
    </row>
    <row r="37" spans="1:14" ht="17.25" x14ac:dyDescent="0.25">
      <c r="B37" s="3" t="s">
        <v>10</v>
      </c>
      <c r="C37" s="10">
        <v>29.4</v>
      </c>
      <c r="D37">
        <v>109.78</v>
      </c>
      <c r="E37" s="22">
        <v>414.6</v>
      </c>
      <c r="G37" s="3" t="s">
        <v>11</v>
      </c>
      <c r="H37" s="10">
        <v>-29.852459016396413</v>
      </c>
      <c r="I37">
        <v>20.819672131149566</v>
      </c>
      <c r="J37" s="22">
        <v>-3.3934426229511461</v>
      </c>
      <c r="L37" s="3" t="s">
        <v>12</v>
      </c>
      <c r="M37" s="10">
        <v>1962.9</v>
      </c>
      <c r="N37" s="22">
        <v>1384.8000000000002</v>
      </c>
    </row>
    <row r="38" spans="1:14" x14ac:dyDescent="0.25">
      <c r="C38" s="23">
        <v>110</v>
      </c>
      <c r="D38" s="24">
        <v>414.6</v>
      </c>
      <c r="E38" s="25">
        <v>1576</v>
      </c>
      <c r="H38" s="23">
        <v>4.6491803278693515</v>
      </c>
      <c r="I38" s="24">
        <v>-3.3934426229511607</v>
      </c>
      <c r="J38" s="25">
        <v>0.56885245901644832</v>
      </c>
      <c r="M38" s="23">
        <v>7388</v>
      </c>
      <c r="N38" s="25">
        <v>5225</v>
      </c>
    </row>
    <row r="40" spans="1:14" x14ac:dyDescent="0.25">
      <c r="C40" s="19" cm="1">
        <f t="array" ref="C40:D42">MMULT(_xlfn.ANCHORARRAY(H36),_xlfn.ANCHORARRAY(M36))</f>
        <v>35.32131147543987</v>
      </c>
      <c r="D40" s="21">
        <v>29.521311475426046</v>
      </c>
    </row>
    <row r="41" spans="1:14" ht="18" x14ac:dyDescent="0.3">
      <c r="B41" s="6" t="s">
        <v>13</v>
      </c>
      <c r="C41" s="10">
        <v>4.2295081967167789</v>
      </c>
      <c r="D41" s="22">
        <v>-4.7704918032832211</v>
      </c>
      <c r="F41" s="6" t="s">
        <v>18</v>
      </c>
      <c r="G41" s="19" cm="1">
        <f t="array" ref="G41:I42">TRANSPOSE(_xlfn.ANCHORARRAY(C40))</f>
        <v>35.32131147543987</v>
      </c>
      <c r="H41" s="20">
        <v>4.2295081967167789</v>
      </c>
      <c r="I41" s="21">
        <v>1.1098360655732904</v>
      </c>
    </row>
    <row r="42" spans="1:14" x14ac:dyDescent="0.25">
      <c r="C42" s="23">
        <v>1.1098360655732904</v>
      </c>
      <c r="D42" s="25">
        <v>2.5098360655729266</v>
      </c>
      <c r="G42" s="23">
        <v>29.521311475426046</v>
      </c>
      <c r="H42" s="24">
        <v>-4.7704918032832211</v>
      </c>
      <c r="I42" s="25">
        <v>2.5098360655729266</v>
      </c>
    </row>
    <row r="44" spans="1:14" x14ac:dyDescent="0.25">
      <c r="A44" s="2" t="s">
        <v>16</v>
      </c>
      <c r="B44" s="2" t="s">
        <v>26</v>
      </c>
    </row>
    <row r="46" spans="1:14" ht="15.75" x14ac:dyDescent="0.3">
      <c r="C46" s="1" t="s">
        <v>27</v>
      </c>
      <c r="D46" s="1" t="s">
        <v>28</v>
      </c>
    </row>
    <row r="47" spans="1:14" x14ac:dyDescent="0.25">
      <c r="C47" s="8" cm="1">
        <f t="array" ref="C47:D54">MMULT(F22:H29,_xlfn.ANCHORARRAY(C40))</f>
        <v>59.108196721323111</v>
      </c>
      <c r="D47" s="8">
        <v>40.308196721305649</v>
      </c>
    </row>
    <row r="48" spans="1:14" x14ac:dyDescent="0.25">
      <c r="C48" s="8">
        <v>59.108196721323111</v>
      </c>
      <c r="D48" s="8">
        <v>40.308196721305649</v>
      </c>
    </row>
    <row r="49" spans="1:8" x14ac:dyDescent="0.25">
      <c r="C49" s="8">
        <v>63.442622950828081</v>
      </c>
      <c r="D49" s="8">
        <v>42.942622950809891</v>
      </c>
    </row>
    <row r="50" spans="1:8" x14ac:dyDescent="0.25">
      <c r="C50" s="8">
        <v>64.975409836073055</v>
      </c>
      <c r="D50" s="8">
        <v>44.975409836054496</v>
      </c>
    </row>
    <row r="51" spans="1:8" x14ac:dyDescent="0.25">
      <c r="C51" s="8">
        <v>68.040983606562989</v>
      </c>
      <c r="D51" s="8">
        <v>49.040983606543705</v>
      </c>
    </row>
    <row r="52" spans="1:8" x14ac:dyDescent="0.25">
      <c r="C52" s="8">
        <v>68.886885245906342</v>
      </c>
      <c r="D52" s="8">
        <v>48.086885245887061</v>
      </c>
    </row>
    <row r="53" spans="1:8" x14ac:dyDescent="0.25">
      <c r="C53" s="8">
        <v>71.952459016396276</v>
      </c>
      <c r="D53" s="8">
        <v>52.15245901637627</v>
      </c>
    </row>
    <row r="54" spans="1:8" x14ac:dyDescent="0.25">
      <c r="C54" s="8">
        <v>73.48524590164125</v>
      </c>
      <c r="D54" s="8">
        <v>54.185245901620874</v>
      </c>
    </row>
    <row r="57" spans="1:8" x14ac:dyDescent="0.25">
      <c r="A57" s="2" t="s">
        <v>29</v>
      </c>
      <c r="B57" s="2" t="s">
        <v>30</v>
      </c>
    </row>
    <row r="59" spans="1:8" x14ac:dyDescent="0.25">
      <c r="B59" s="2" t="s">
        <v>31</v>
      </c>
    </row>
    <row r="61" spans="1:8" ht="15.75" x14ac:dyDescent="0.3">
      <c r="C61" s="1" t="s">
        <v>0</v>
      </c>
      <c r="F61" s="1" t="s">
        <v>6</v>
      </c>
      <c r="G61" s="1" t="s">
        <v>2</v>
      </c>
      <c r="H61" s="1" t="s">
        <v>28</v>
      </c>
    </row>
    <row r="62" spans="1:8" x14ac:dyDescent="0.25">
      <c r="C62" s="4">
        <f>A2</f>
        <v>58</v>
      </c>
      <c r="F62" s="5">
        <v>1</v>
      </c>
      <c r="G62" s="5">
        <v>3</v>
      </c>
      <c r="H62" s="5">
        <f>D47</f>
        <v>40.308196721305649</v>
      </c>
    </row>
    <row r="63" spans="1:8" x14ac:dyDescent="0.25">
      <c r="C63" s="4">
        <f t="shared" ref="C63:C69" si="0">A3</f>
        <v>60</v>
      </c>
      <c r="F63" s="5">
        <v>1</v>
      </c>
      <c r="G63" s="5">
        <v>3</v>
      </c>
      <c r="H63" s="5">
        <f t="shared" ref="H63:H69" si="1">D48</f>
        <v>40.308196721305649</v>
      </c>
    </row>
    <row r="64" spans="1:8" x14ac:dyDescent="0.25">
      <c r="B64" s="3" t="s">
        <v>7</v>
      </c>
      <c r="C64" s="4">
        <f t="shared" si="0"/>
        <v>62</v>
      </c>
      <c r="E64" s="3" t="s">
        <v>8</v>
      </c>
      <c r="F64" s="5">
        <v>1</v>
      </c>
      <c r="G64" s="5">
        <v>3.5</v>
      </c>
      <c r="H64" s="5">
        <f t="shared" si="1"/>
        <v>42.942622950809891</v>
      </c>
    </row>
    <row r="65" spans="2:13" x14ac:dyDescent="0.25">
      <c r="C65" s="4">
        <f t="shared" si="0"/>
        <v>66</v>
      </c>
      <c r="F65" s="5">
        <v>1</v>
      </c>
      <c r="G65" s="5">
        <v>3.6</v>
      </c>
      <c r="H65" s="5">
        <f t="shared" si="1"/>
        <v>44.975409836054496</v>
      </c>
    </row>
    <row r="66" spans="2:13" x14ac:dyDescent="0.25">
      <c r="C66" s="4">
        <f t="shared" si="0"/>
        <v>69</v>
      </c>
      <c r="F66" s="5">
        <v>1</v>
      </c>
      <c r="G66" s="5">
        <v>3.8</v>
      </c>
      <c r="H66" s="5">
        <f t="shared" si="1"/>
        <v>49.040983606543705</v>
      </c>
    </row>
    <row r="67" spans="2:13" x14ac:dyDescent="0.25">
      <c r="C67" s="4">
        <f t="shared" si="0"/>
        <v>70</v>
      </c>
      <c r="F67" s="5">
        <v>1</v>
      </c>
      <c r="G67" s="5">
        <v>4</v>
      </c>
      <c r="H67" s="5">
        <f t="shared" si="1"/>
        <v>48.086885245887061</v>
      </c>
    </row>
    <row r="68" spans="2:13" x14ac:dyDescent="0.25">
      <c r="C68" s="4">
        <f t="shared" si="0"/>
        <v>71</v>
      </c>
      <c r="F68" s="5">
        <v>1</v>
      </c>
      <c r="G68" s="5">
        <v>4.2</v>
      </c>
      <c r="H68" s="5">
        <f t="shared" si="1"/>
        <v>52.15245901637627</v>
      </c>
    </row>
    <row r="69" spans="2:13" x14ac:dyDescent="0.25">
      <c r="C69" s="4">
        <f t="shared" si="0"/>
        <v>73</v>
      </c>
      <c r="F69" s="5">
        <v>1</v>
      </c>
      <c r="G69" s="5">
        <v>4.3</v>
      </c>
      <c r="H69" s="5">
        <f t="shared" si="1"/>
        <v>54.185245901620874</v>
      </c>
    </row>
    <row r="72" spans="2:13" x14ac:dyDescent="0.25">
      <c r="C72" s="11" cm="1">
        <f t="array" ref="C72:J74">TRANSPOSE(F62:H69)</f>
        <v>1</v>
      </c>
      <c r="D72" s="12">
        <v>1</v>
      </c>
      <c r="E72" s="12">
        <v>1</v>
      </c>
      <c r="F72" s="12">
        <v>1</v>
      </c>
      <c r="G72" s="12">
        <v>1</v>
      </c>
      <c r="H72" s="12">
        <v>1</v>
      </c>
      <c r="I72" s="12">
        <v>1</v>
      </c>
      <c r="J72" s="13">
        <v>1</v>
      </c>
    </row>
    <row r="73" spans="2:13" ht="17.25" x14ac:dyDescent="0.25">
      <c r="B73" s="3" t="s">
        <v>9</v>
      </c>
      <c r="C73" s="14">
        <v>3</v>
      </c>
      <c r="D73" s="1">
        <v>3</v>
      </c>
      <c r="E73" s="1">
        <v>3.5</v>
      </c>
      <c r="F73" s="1">
        <v>3.6</v>
      </c>
      <c r="G73" s="1">
        <v>3.8</v>
      </c>
      <c r="H73" s="1">
        <v>4</v>
      </c>
      <c r="I73" s="1">
        <v>4.2</v>
      </c>
      <c r="J73" s="15">
        <v>4.3</v>
      </c>
    </row>
    <row r="74" spans="2:13" x14ac:dyDescent="0.25">
      <c r="C74" s="16">
        <v>40.308196721305649</v>
      </c>
      <c r="D74" s="17">
        <v>40.308196721305649</v>
      </c>
      <c r="E74" s="17">
        <v>42.942622950809891</v>
      </c>
      <c r="F74" s="17">
        <v>44.975409836054496</v>
      </c>
      <c r="G74" s="17">
        <v>49.040983606543705</v>
      </c>
      <c r="H74" s="17">
        <v>48.086885245887061</v>
      </c>
      <c r="I74" s="17">
        <v>52.15245901637627</v>
      </c>
      <c r="J74" s="18">
        <v>54.185245901620874</v>
      </c>
    </row>
    <row r="76" spans="2:13" x14ac:dyDescent="0.25">
      <c r="C76" s="19" cm="1">
        <f t="array" ref="C76:E78">MMULT(C72:J74,F62:H69)</f>
        <v>8</v>
      </c>
      <c r="D76" s="20">
        <v>29.4</v>
      </c>
      <c r="E76" s="21">
        <v>371.99999999990359</v>
      </c>
      <c r="H76" s="19" cm="1">
        <f t="array" ref="H76:J78">MINVERSE(_xlfn.ANCHORARRAY(C76))</f>
        <v>15.237938472567278</v>
      </c>
      <c r="I76" s="20">
        <v>6.1811587309011031</v>
      </c>
      <c r="J76" s="21">
        <v>-0.81352036147610007</v>
      </c>
      <c r="M76" s="29" cm="1">
        <f t="array" ref="M76:M78">MMULT(C72:J74,C62:C69)</f>
        <v>529</v>
      </c>
    </row>
    <row r="77" spans="2:13" ht="17.25" x14ac:dyDescent="0.25">
      <c r="B77" s="3" t="s">
        <v>10</v>
      </c>
      <c r="C77" s="10">
        <v>29.4</v>
      </c>
      <c r="D77">
        <v>109.78</v>
      </c>
      <c r="E77" s="22">
        <v>1384.7999999996291</v>
      </c>
      <c r="G77" s="3" t="s">
        <v>11</v>
      </c>
      <c r="H77" s="10">
        <v>6.1811587309015561</v>
      </c>
      <c r="I77">
        <v>9.9748246664388169</v>
      </c>
      <c r="J77" s="22">
        <v>-0.92126106193710333</v>
      </c>
      <c r="L77" s="3" t="s">
        <v>12</v>
      </c>
      <c r="M77" s="30">
        <v>1962.9</v>
      </c>
    </row>
    <row r="78" spans="2:13" x14ac:dyDescent="0.25">
      <c r="C78" s="23">
        <v>371.99999999990359</v>
      </c>
      <c r="D78" s="24">
        <v>1384.7999999996291</v>
      </c>
      <c r="E78" s="25">
        <v>17489.644262285772</v>
      </c>
      <c r="H78" s="23">
        <v>-0.81352036147613549</v>
      </c>
      <c r="I78" s="24">
        <v>-0.92126106193709378</v>
      </c>
      <c r="J78" s="25">
        <v>9.0304403528947169E-2</v>
      </c>
      <c r="M78" s="31">
        <v>24795.444262288525</v>
      </c>
    </row>
    <row r="80" spans="2:13" x14ac:dyDescent="0.25">
      <c r="C80" s="29" cm="1">
        <f t="array" ref="C80:C82">MMULT(_xlfn.ANCHORARRAY(H76),_xlfn.ANCHORARRAY(M76))</f>
        <v>22.267145656413049</v>
      </c>
    </row>
    <row r="81" spans="2:8" ht="18" x14ac:dyDescent="0.3">
      <c r="B81" s="6" t="s">
        <v>33</v>
      </c>
      <c r="C81" s="30">
        <v>6.3389941214954888</v>
      </c>
      <c r="F81" s="6"/>
    </row>
    <row r="82" spans="2:8" x14ac:dyDescent="0.25">
      <c r="C82" s="31">
        <v>0.44219464402340236</v>
      </c>
    </row>
    <row r="86" spans="2:8" x14ac:dyDescent="0.25">
      <c r="B86" s="2" t="s">
        <v>34</v>
      </c>
    </row>
    <row r="88" spans="2:8" ht="15.75" x14ac:dyDescent="0.3">
      <c r="C88" s="1" t="s">
        <v>1</v>
      </c>
      <c r="F88" s="1" t="s">
        <v>6</v>
      </c>
      <c r="G88" s="1" t="s">
        <v>3</v>
      </c>
      <c r="H88" s="1" t="s">
        <v>27</v>
      </c>
    </row>
    <row r="89" spans="2:8" x14ac:dyDescent="0.25">
      <c r="C89" s="4">
        <f>B2</f>
        <v>40</v>
      </c>
      <c r="F89" s="5">
        <v>1</v>
      </c>
      <c r="G89" s="5">
        <f>D2</f>
        <v>10</v>
      </c>
      <c r="H89" s="5">
        <f>C47</f>
        <v>59.108196721323111</v>
      </c>
    </row>
    <row r="90" spans="2:8" x14ac:dyDescent="0.25">
      <c r="C90" s="4">
        <f t="shared" ref="C90:C96" si="2">B3</f>
        <v>41</v>
      </c>
      <c r="F90" s="5">
        <v>1</v>
      </c>
      <c r="G90" s="5">
        <f t="shared" ref="G90:G96" si="3">D3</f>
        <v>10</v>
      </c>
      <c r="H90" s="5">
        <f t="shared" ref="H90:H96" si="4">C48</f>
        <v>59.108196721323111</v>
      </c>
    </row>
    <row r="91" spans="2:8" x14ac:dyDescent="0.25">
      <c r="B91" s="3" t="s">
        <v>7</v>
      </c>
      <c r="C91" s="4">
        <f t="shared" si="2"/>
        <v>41</v>
      </c>
      <c r="E91" s="3" t="s">
        <v>8</v>
      </c>
      <c r="F91" s="5">
        <v>1</v>
      </c>
      <c r="G91" s="5">
        <f t="shared" si="3"/>
        <v>12</v>
      </c>
      <c r="H91" s="5">
        <f t="shared" si="4"/>
        <v>63.442622950828081</v>
      </c>
    </row>
    <row r="92" spans="2:8" x14ac:dyDescent="0.25">
      <c r="C92" s="4">
        <f t="shared" si="2"/>
        <v>45</v>
      </c>
      <c r="F92" s="5">
        <v>1</v>
      </c>
      <c r="G92" s="5">
        <f t="shared" si="3"/>
        <v>13</v>
      </c>
      <c r="H92" s="5">
        <f t="shared" si="4"/>
        <v>64.975409836073055</v>
      </c>
    </row>
    <row r="93" spans="2:8" x14ac:dyDescent="0.25">
      <c r="C93" s="4">
        <f t="shared" si="2"/>
        <v>50</v>
      </c>
      <c r="F93" s="5">
        <v>1</v>
      </c>
      <c r="G93" s="5">
        <f t="shared" si="3"/>
        <v>15</v>
      </c>
      <c r="H93" s="5">
        <f t="shared" si="4"/>
        <v>68.040983606562989</v>
      </c>
    </row>
    <row r="94" spans="2:8" x14ac:dyDescent="0.25">
      <c r="C94" s="4">
        <f t="shared" si="2"/>
        <v>50</v>
      </c>
      <c r="F94" s="5">
        <v>1</v>
      </c>
      <c r="G94" s="5">
        <f t="shared" si="3"/>
        <v>15</v>
      </c>
      <c r="H94" s="5">
        <f t="shared" si="4"/>
        <v>68.886885245906342</v>
      </c>
    </row>
    <row r="95" spans="2:8" x14ac:dyDescent="0.25">
      <c r="C95" s="4">
        <f t="shared" si="2"/>
        <v>52</v>
      </c>
      <c r="F95" s="5">
        <v>1</v>
      </c>
      <c r="G95" s="5">
        <f t="shared" si="3"/>
        <v>17</v>
      </c>
      <c r="H95" s="5">
        <f t="shared" si="4"/>
        <v>71.952459016396276</v>
      </c>
    </row>
    <row r="96" spans="2:8" x14ac:dyDescent="0.25">
      <c r="C96" s="4">
        <f t="shared" si="2"/>
        <v>53</v>
      </c>
      <c r="F96" s="5">
        <v>1</v>
      </c>
      <c r="G96" s="5">
        <f t="shared" si="3"/>
        <v>18</v>
      </c>
      <c r="H96" s="5">
        <f t="shared" si="4"/>
        <v>73.48524590164125</v>
      </c>
    </row>
    <row r="99" spans="2:13" x14ac:dyDescent="0.25">
      <c r="C99" s="11" cm="1">
        <f t="array" ref="C99:J101">TRANSPOSE(F89:H96)</f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3">
        <v>1</v>
      </c>
    </row>
    <row r="100" spans="2:13" ht="17.25" x14ac:dyDescent="0.25">
      <c r="B100" s="3" t="s">
        <v>9</v>
      </c>
      <c r="C100" s="14">
        <v>10</v>
      </c>
      <c r="D100" s="1">
        <v>10</v>
      </c>
      <c r="E100" s="1">
        <v>12</v>
      </c>
      <c r="F100" s="1">
        <v>13</v>
      </c>
      <c r="G100" s="1">
        <v>15</v>
      </c>
      <c r="H100" s="1">
        <v>15</v>
      </c>
      <c r="I100" s="1">
        <v>17</v>
      </c>
      <c r="J100" s="15">
        <v>18</v>
      </c>
    </row>
    <row r="101" spans="2:13" x14ac:dyDescent="0.25">
      <c r="C101" s="16">
        <v>59.108196721323111</v>
      </c>
      <c r="D101" s="17">
        <v>59.108196721323111</v>
      </c>
      <c r="E101" s="17">
        <v>63.442622950828081</v>
      </c>
      <c r="F101" s="17">
        <v>64.975409836073055</v>
      </c>
      <c r="G101" s="17">
        <v>68.040983606562989</v>
      </c>
      <c r="H101" s="17">
        <v>68.886885245906342</v>
      </c>
      <c r="I101" s="17">
        <v>71.952459016396276</v>
      </c>
      <c r="J101" s="18">
        <v>73.48524590164125</v>
      </c>
    </row>
    <row r="103" spans="2:13" x14ac:dyDescent="0.25">
      <c r="C103" s="19" cm="1">
        <f t="array" ref="C103:E105">MMULT(C99:J101,F89:H96)</f>
        <v>8</v>
      </c>
      <c r="D103" s="20">
        <v>110</v>
      </c>
      <c r="E103" s="21">
        <v>529.00000000005423</v>
      </c>
      <c r="H103" s="19" cm="1">
        <f t="array" ref="H103:J105">MINVERSE(_xlfn.ANCHORARRAY(C103))</f>
        <v>1996.515954583236</v>
      </c>
      <c r="I103" s="20">
        <v>86.445375879318362</v>
      </c>
      <c r="J103" s="21">
        <v>-48.166576528144212</v>
      </c>
      <c r="M103" s="29" cm="1">
        <f t="array" ref="M103:M105">MMULT(C99:J101,C89:C96)</f>
        <v>372</v>
      </c>
    </row>
    <row r="104" spans="2:13" ht="17.25" x14ac:dyDescent="0.25">
      <c r="B104" s="3" t="s">
        <v>10</v>
      </c>
      <c r="C104" s="10">
        <v>110</v>
      </c>
      <c r="D104">
        <v>1576</v>
      </c>
      <c r="E104" s="22">
        <v>7388.0000000006676</v>
      </c>
      <c r="G104" s="3" t="s">
        <v>11</v>
      </c>
      <c r="H104" s="10">
        <v>86.44537587931822</v>
      </c>
      <c r="I104">
        <v>3.7832987801368616</v>
      </c>
      <c r="J104" s="22">
        <v>-2.0939997596398618</v>
      </c>
      <c r="L104" s="3" t="s">
        <v>12</v>
      </c>
      <c r="M104" s="30">
        <v>5225</v>
      </c>
    </row>
    <row r="105" spans="2:13" x14ac:dyDescent="0.25">
      <c r="C105" s="23">
        <v>529.00000000005423</v>
      </c>
      <c r="D105" s="24">
        <v>7388.0000000006676</v>
      </c>
      <c r="E105" s="25">
        <v>35186.54426230197</v>
      </c>
      <c r="H105" s="23">
        <v>-48.166576528144191</v>
      </c>
      <c r="I105" s="24">
        <v>-2.0939997596398641</v>
      </c>
      <c r="J105" s="25">
        <v>1.1638423171748118</v>
      </c>
      <c r="M105" s="31">
        <v>24795.444262297471</v>
      </c>
    </row>
    <row r="107" spans="2:13" x14ac:dyDescent="0.25">
      <c r="C107" s="29" cm="1">
        <f t="array" ref="C107:C109">MMULT(_xlfn.ANCHORARRAY(H103),_xlfn.ANCHORARRAY(M103))</f>
        <v>69.360465116798878</v>
      </c>
    </row>
    <row r="108" spans="2:13" ht="18" x14ac:dyDescent="0.3">
      <c r="B108" s="6" t="s">
        <v>33</v>
      </c>
      <c r="C108" s="30">
        <v>3.7616279069916345</v>
      </c>
      <c r="F108" s="6"/>
    </row>
    <row r="109" spans="2:13" x14ac:dyDescent="0.25">
      <c r="C109" s="31">
        <v>-1.1279069767515466</v>
      </c>
    </row>
    <row r="114" spans="3:5" x14ac:dyDescent="0.25">
      <c r="D114" s="2" t="s">
        <v>19</v>
      </c>
      <c r="E114" s="9" t="s">
        <v>32</v>
      </c>
    </row>
    <row r="115" spans="3:5" ht="18" x14ac:dyDescent="0.35">
      <c r="C115" s="7" t="s">
        <v>20</v>
      </c>
      <c r="D115" s="32">
        <f>PMNK!D48</f>
        <v>22.267145656457828</v>
      </c>
      <c r="E115" s="29">
        <f>C80</f>
        <v>22.267145656413049</v>
      </c>
    </row>
    <row r="116" spans="3:5" ht="18" x14ac:dyDescent="0.35">
      <c r="C116" s="7" t="s">
        <v>22</v>
      </c>
      <c r="D116" s="33">
        <f>PMNK!D49</f>
        <v>6.3389941214864916</v>
      </c>
      <c r="E116" s="30">
        <f t="shared" ref="E116:E117" si="5">C81</f>
        <v>6.3389941214954888</v>
      </c>
    </row>
    <row r="117" spans="3:5" ht="18" x14ac:dyDescent="0.35">
      <c r="C117" s="7" t="s">
        <v>21</v>
      </c>
      <c r="D117" s="33">
        <f>PMNK!D50</f>
        <v>0.44219464402347142</v>
      </c>
      <c r="E117" s="30">
        <f t="shared" si="5"/>
        <v>0.44219464402340236</v>
      </c>
    </row>
    <row r="118" spans="3:5" ht="18" x14ac:dyDescent="0.35">
      <c r="C118" s="7" t="s">
        <v>23</v>
      </c>
      <c r="D118" s="33">
        <f>PMNK!D51</f>
        <v>69.360465116409699</v>
      </c>
      <c r="E118" s="30">
        <f>C107</f>
        <v>69.360465116798878</v>
      </c>
    </row>
    <row r="119" spans="3:5" ht="18" x14ac:dyDescent="0.35">
      <c r="C119" s="7" t="s">
        <v>25</v>
      </c>
      <c r="D119" s="33">
        <f>PMNK!D52</f>
        <v>3.76162790697789</v>
      </c>
      <c r="E119" s="30">
        <f t="shared" ref="E119:E120" si="6">C108</f>
        <v>3.7616279069916345</v>
      </c>
    </row>
    <row r="120" spans="3:5" ht="18" x14ac:dyDescent="0.35">
      <c r="C120" s="7" t="s">
        <v>24</v>
      </c>
      <c r="D120" s="34">
        <f>PMNK!D53</f>
        <v>-1.1279069767464664</v>
      </c>
      <c r="E120" s="31">
        <f t="shared" si="6"/>
        <v>-1.1279069767515466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7</xdr:col>
                <xdr:colOff>47625</xdr:colOff>
                <xdr:row>1</xdr:row>
                <xdr:rowOff>104775</xdr:rowOff>
              </from>
              <to>
                <xdr:col>11</xdr:col>
                <xdr:colOff>409575</xdr:colOff>
                <xdr:row>5</xdr:row>
                <xdr:rowOff>114300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 sizeWithCells="1">
              <from>
                <xdr:col>1</xdr:col>
                <xdr:colOff>400050</xdr:colOff>
                <xdr:row>13</xdr:row>
                <xdr:rowOff>19050</xdr:rowOff>
              </from>
              <to>
                <xdr:col>6</xdr:col>
                <xdr:colOff>47625</xdr:colOff>
                <xdr:row>17</xdr:row>
                <xdr:rowOff>0</xdr:rowOff>
              </to>
            </anchor>
          </objectPr>
        </oleObject>
      </mc:Choice>
      <mc:Fallback>
        <oleObject progId="Equation.3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258B-FF9D-4E8A-9CB0-035E016546F5}">
  <dimension ref="A1:W1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26" sqref="I126"/>
    </sheetView>
  </sheetViews>
  <sheetFormatPr defaultRowHeight="15" x14ac:dyDescent="0.25"/>
  <sheetData>
    <row r="1" spans="1:15" x14ac:dyDescent="0.25">
      <c r="B1" t="s">
        <v>74</v>
      </c>
      <c r="C1" t="s">
        <v>75</v>
      </c>
      <c r="D1" t="s">
        <v>76</v>
      </c>
      <c r="E1" t="s">
        <v>78</v>
      </c>
      <c r="F1" t="s">
        <v>79</v>
      </c>
      <c r="H1" t="s">
        <v>80</v>
      </c>
      <c r="I1" t="s">
        <v>81</v>
      </c>
      <c r="J1" t="s">
        <v>6</v>
      </c>
      <c r="K1" t="s">
        <v>82</v>
      </c>
      <c r="L1" t="s">
        <v>83</v>
      </c>
      <c r="M1" t="s">
        <v>79</v>
      </c>
      <c r="N1" t="s">
        <v>84</v>
      </c>
      <c r="O1" t="s">
        <v>85</v>
      </c>
    </row>
    <row r="2" spans="1:15" x14ac:dyDescent="0.25">
      <c r="A2">
        <v>2003</v>
      </c>
      <c r="B2" s="37">
        <v>100.8</v>
      </c>
      <c r="C2">
        <v>26417.64</v>
      </c>
      <c r="D2">
        <v>113.5</v>
      </c>
      <c r="E2">
        <v>67.243190646087641</v>
      </c>
      <c r="F2">
        <v>19.7</v>
      </c>
      <c r="H2" s="44">
        <f>LN(B2)</f>
        <v>4.6131383556372683</v>
      </c>
      <c r="I2" s="44">
        <f t="shared" ref="I2" si="0">LN(C2)</f>
        <v>10.181787247818509</v>
      </c>
      <c r="J2" s="45">
        <v>1</v>
      </c>
      <c r="K2" s="45">
        <f>LN(D2)</f>
        <v>4.7318028369214575</v>
      </c>
      <c r="L2" s="45">
        <f>LN(E2)</f>
        <v>4.2083157590221134</v>
      </c>
      <c r="M2" s="45">
        <f>F2</f>
        <v>19.7</v>
      </c>
      <c r="N2" cm="1">
        <f t="array" ref="N2:O21">MMULT(J2:M21,_xlfn.ANCHORARRAY(D36))</f>
        <v>4.6037503563166746</v>
      </c>
      <c r="O2">
        <v>10.138494162938274</v>
      </c>
    </row>
    <row r="3" spans="1:15" x14ac:dyDescent="0.25">
      <c r="A3">
        <v>2004</v>
      </c>
      <c r="B3" s="37">
        <v>103.5</v>
      </c>
      <c r="C3">
        <v>27474.84</v>
      </c>
      <c r="D3">
        <v>116.8</v>
      </c>
      <c r="E3">
        <v>73.689014323674158</v>
      </c>
      <c r="F3">
        <v>19</v>
      </c>
      <c r="H3" s="44">
        <f t="shared" ref="H3:H21" si="1">LN(B3)</f>
        <v>4.6395716127054234</v>
      </c>
      <c r="I3" s="44">
        <f t="shared" ref="I3:I21" si="2">LN(C3)</f>
        <v>10.221025955778979</v>
      </c>
      <c r="J3" s="45">
        <v>1</v>
      </c>
      <c r="K3" s="45">
        <f t="shared" ref="K3:K21" si="3">LN(D3)</f>
        <v>4.7604630703941266</v>
      </c>
      <c r="L3" s="45">
        <f t="shared" ref="L3:L21" si="4">LN(E3)</f>
        <v>4.2998537287045684</v>
      </c>
      <c r="M3" s="45">
        <f t="shared" ref="M3:M21" si="5">F3</f>
        <v>19</v>
      </c>
      <c r="N3">
        <v>4.6396059225055737</v>
      </c>
      <c r="O3">
        <v>10.196867487396254</v>
      </c>
    </row>
    <row r="4" spans="1:15" x14ac:dyDescent="0.25">
      <c r="A4">
        <v>2005</v>
      </c>
      <c r="B4" s="37">
        <v>102.1</v>
      </c>
      <c r="C4">
        <v>28563.48</v>
      </c>
      <c r="D4">
        <v>115</v>
      </c>
      <c r="E4">
        <v>77.055008649646638</v>
      </c>
      <c r="F4">
        <v>17.8</v>
      </c>
      <c r="H4" s="44">
        <f t="shared" si="1"/>
        <v>4.6259527251706194</v>
      </c>
      <c r="I4" s="44">
        <f t="shared" si="2"/>
        <v>10.259884257770063</v>
      </c>
      <c r="J4" s="45">
        <v>1</v>
      </c>
      <c r="K4" s="45">
        <f t="shared" si="3"/>
        <v>4.7449321283632502</v>
      </c>
      <c r="L4" s="45">
        <f t="shared" si="4"/>
        <v>4.3445195648402271</v>
      </c>
      <c r="M4" s="45">
        <f t="shared" si="5"/>
        <v>17.8</v>
      </c>
      <c r="N4">
        <v>4.6353208664965759</v>
      </c>
      <c r="O4">
        <v>10.251264002033219</v>
      </c>
    </row>
    <row r="5" spans="1:15" x14ac:dyDescent="0.25">
      <c r="A5">
        <v>2006</v>
      </c>
      <c r="B5" s="37">
        <v>101</v>
      </c>
      <c r="C5">
        <v>29726.76</v>
      </c>
      <c r="D5">
        <v>112</v>
      </c>
      <c r="E5">
        <v>81.193267776096818</v>
      </c>
      <c r="F5">
        <v>13.9</v>
      </c>
      <c r="H5" s="44">
        <f t="shared" si="1"/>
        <v>4.6151205168412597</v>
      </c>
      <c r="I5" s="44">
        <f t="shared" si="2"/>
        <v>10.299802929225855</v>
      </c>
      <c r="J5" s="45">
        <v>1</v>
      </c>
      <c r="K5" s="45">
        <f t="shared" si="3"/>
        <v>4.7184988712950942</v>
      </c>
      <c r="L5" s="45">
        <f t="shared" si="4"/>
        <v>4.3968323345691083</v>
      </c>
      <c r="M5" s="45">
        <f t="shared" si="5"/>
        <v>13.9</v>
      </c>
      <c r="N5">
        <v>4.6191858087708306</v>
      </c>
      <c r="O5">
        <v>10.331395811734147</v>
      </c>
    </row>
    <row r="6" spans="1:15" x14ac:dyDescent="0.25">
      <c r="A6">
        <v>2007</v>
      </c>
      <c r="B6" s="37">
        <v>102.5</v>
      </c>
      <c r="C6">
        <v>32292.36</v>
      </c>
      <c r="D6">
        <v>112</v>
      </c>
      <c r="E6">
        <v>86.371459070081542</v>
      </c>
      <c r="F6">
        <v>9.6</v>
      </c>
      <c r="H6" s="44">
        <f t="shared" si="1"/>
        <v>4.6298627985784631</v>
      </c>
      <c r="I6" s="44">
        <f t="shared" si="2"/>
        <v>10.382585948724783</v>
      </c>
      <c r="J6" s="45">
        <v>1</v>
      </c>
      <c r="K6" s="45">
        <f t="shared" si="3"/>
        <v>4.7184988712950942</v>
      </c>
      <c r="L6" s="45">
        <f t="shared" si="4"/>
        <v>4.4586572864004204</v>
      </c>
      <c r="M6" s="45">
        <f t="shared" si="5"/>
        <v>9.6</v>
      </c>
      <c r="N6">
        <v>4.6218317487395897</v>
      </c>
      <c r="O6">
        <v>10.401113114926368</v>
      </c>
    </row>
    <row r="7" spans="1:15" x14ac:dyDescent="0.25">
      <c r="A7">
        <v>2008</v>
      </c>
      <c r="B7" s="37">
        <v>104.2</v>
      </c>
      <c r="C7">
        <v>35326.559999999998</v>
      </c>
      <c r="D7">
        <v>109.7</v>
      </c>
      <c r="E7">
        <v>91.92851850796454</v>
      </c>
      <c r="F7">
        <v>7.1</v>
      </c>
      <c r="H7" s="44">
        <f t="shared" si="1"/>
        <v>4.6463121293192664</v>
      </c>
      <c r="I7" s="44">
        <f t="shared" si="2"/>
        <v>10.472390367936455</v>
      </c>
      <c r="J7" s="45">
        <v>1</v>
      </c>
      <c r="K7" s="45">
        <f t="shared" si="3"/>
        <v>4.697749367281185</v>
      </c>
      <c r="L7" s="45">
        <f t="shared" si="4"/>
        <v>4.5210113023097653</v>
      </c>
      <c r="M7" s="45">
        <f t="shared" si="5"/>
        <v>7.1</v>
      </c>
      <c r="N7">
        <v>4.6146357930006703</v>
      </c>
      <c r="O7">
        <v>10.47970338272121</v>
      </c>
    </row>
    <row r="8" spans="1:15" x14ac:dyDescent="0.25">
      <c r="A8">
        <v>2009</v>
      </c>
      <c r="B8" s="37">
        <v>103.5</v>
      </c>
      <c r="C8">
        <v>37235.519999999997</v>
      </c>
      <c r="D8">
        <v>111.8</v>
      </c>
      <c r="E8">
        <v>99.812368037265188</v>
      </c>
      <c r="F8">
        <v>8.1999999999999993</v>
      </c>
      <c r="H8" s="44">
        <f t="shared" si="1"/>
        <v>4.6395716127054234</v>
      </c>
      <c r="I8" s="44">
        <f t="shared" si="2"/>
        <v>10.525018423402408</v>
      </c>
      <c r="J8" s="45">
        <v>1</v>
      </c>
      <c r="K8" s="45">
        <f t="shared" si="3"/>
        <v>4.7167115607209986</v>
      </c>
      <c r="L8" s="45">
        <f t="shared" si="4"/>
        <v>4.6032921038680596</v>
      </c>
      <c r="M8" s="45">
        <f t="shared" si="5"/>
        <v>8.1999999999999993</v>
      </c>
      <c r="N8">
        <v>4.6461490729746062</v>
      </c>
      <c r="O8">
        <v>10.53029352334814</v>
      </c>
    </row>
    <row r="9" spans="1:15" x14ac:dyDescent="0.25">
      <c r="A9">
        <v>2010</v>
      </c>
      <c r="B9" s="37">
        <v>102.6</v>
      </c>
      <c r="C9">
        <v>38699.760000000002</v>
      </c>
      <c r="D9">
        <v>108.5</v>
      </c>
      <c r="E9">
        <v>102.19467069306509</v>
      </c>
      <c r="F9">
        <v>9.6999999999999993</v>
      </c>
      <c r="H9" s="44">
        <f t="shared" si="1"/>
        <v>4.6308379327366689</v>
      </c>
      <c r="I9" s="44">
        <f t="shared" si="2"/>
        <v>10.563588677448257</v>
      </c>
      <c r="J9" s="45">
        <v>1</v>
      </c>
      <c r="K9" s="45">
        <f t="shared" si="3"/>
        <v>4.6867501729805143</v>
      </c>
      <c r="L9" s="45">
        <f t="shared" si="4"/>
        <v>4.6268795305495418</v>
      </c>
      <c r="M9" s="45">
        <f t="shared" si="5"/>
        <v>9.6999999999999993</v>
      </c>
      <c r="N9">
        <v>4.6340045433630301</v>
      </c>
      <c r="O9">
        <v>10.566853698147035</v>
      </c>
    </row>
    <row r="10" spans="1:15" x14ac:dyDescent="0.25">
      <c r="A10">
        <v>2011</v>
      </c>
      <c r="B10" s="37">
        <v>104.3</v>
      </c>
      <c r="C10">
        <v>40794.239999999998</v>
      </c>
      <c r="D10">
        <v>105.4</v>
      </c>
      <c r="E10">
        <v>109.88399870719334</v>
      </c>
      <c r="F10">
        <v>9.6999999999999993</v>
      </c>
      <c r="H10" s="44">
        <f t="shared" si="1"/>
        <v>4.6472713620067267</v>
      </c>
      <c r="I10" s="44">
        <f t="shared" si="2"/>
        <v>10.616296173955329</v>
      </c>
      <c r="J10" s="45">
        <v>1</v>
      </c>
      <c r="K10" s="45">
        <f t="shared" si="3"/>
        <v>4.6577626361072619</v>
      </c>
      <c r="L10" s="45">
        <f t="shared" si="4"/>
        <v>4.6994252521484006</v>
      </c>
      <c r="M10" s="45">
        <f t="shared" si="5"/>
        <v>9.6999999999999993</v>
      </c>
      <c r="N10">
        <v>4.6288633920655746</v>
      </c>
      <c r="O10">
        <v>10.650121755482575</v>
      </c>
    </row>
    <row r="11" spans="1:15" x14ac:dyDescent="0.25">
      <c r="A11">
        <v>2012</v>
      </c>
      <c r="B11" s="37">
        <v>103.7</v>
      </c>
      <c r="C11">
        <v>42260.04</v>
      </c>
      <c r="D11">
        <v>102.5</v>
      </c>
      <c r="E11">
        <v>114.46810612475304</v>
      </c>
      <c r="F11">
        <v>10.1</v>
      </c>
      <c r="H11" s="44">
        <f t="shared" si="1"/>
        <v>4.6415021152354816</v>
      </c>
      <c r="I11" s="44">
        <f t="shared" si="2"/>
        <v>10.651597237691133</v>
      </c>
      <c r="J11" s="45">
        <v>1</v>
      </c>
      <c r="K11" s="45">
        <f t="shared" si="3"/>
        <v>4.6298627985784631</v>
      </c>
      <c r="L11" s="45">
        <f t="shared" si="4"/>
        <v>4.7402962350634859</v>
      </c>
      <c r="M11" s="45">
        <f t="shared" si="5"/>
        <v>10.1</v>
      </c>
      <c r="N11">
        <v>4.6190739015380027</v>
      </c>
      <c r="O11">
        <v>10.704190265645448</v>
      </c>
    </row>
    <row r="12" spans="1:15" x14ac:dyDescent="0.25">
      <c r="A12">
        <v>2013</v>
      </c>
      <c r="B12" s="37">
        <v>100.9</v>
      </c>
      <c r="C12">
        <v>43800.72</v>
      </c>
      <c r="D12">
        <v>102.8</v>
      </c>
      <c r="E12">
        <v>114.97707855071855</v>
      </c>
      <c r="F12">
        <v>10.3</v>
      </c>
      <c r="H12" s="44">
        <f t="shared" si="1"/>
        <v>4.6141299273595635</v>
      </c>
      <c r="I12" s="44">
        <f t="shared" si="2"/>
        <v>10.687405534585594</v>
      </c>
      <c r="J12" s="45">
        <v>1</v>
      </c>
      <c r="K12" s="45">
        <f t="shared" si="3"/>
        <v>4.632785353021065</v>
      </c>
      <c r="L12" s="45">
        <f t="shared" si="4"/>
        <v>4.7447327915467135</v>
      </c>
      <c r="M12" s="45">
        <f t="shared" si="5"/>
        <v>10.3</v>
      </c>
      <c r="N12">
        <v>4.6223659484313702</v>
      </c>
      <c r="O12">
        <v>10.704901871770984</v>
      </c>
    </row>
    <row r="13" spans="1:15" x14ac:dyDescent="0.25">
      <c r="A13">
        <v>2014</v>
      </c>
      <c r="B13" s="37">
        <v>100</v>
      </c>
      <c r="C13">
        <v>45401.52</v>
      </c>
      <c r="D13">
        <v>102.5</v>
      </c>
      <c r="E13">
        <v>117.43033906917341</v>
      </c>
      <c r="F13">
        <v>9</v>
      </c>
      <c r="H13" s="44">
        <f t="shared" si="1"/>
        <v>4.6051701859880918</v>
      </c>
      <c r="I13" s="44">
        <f t="shared" si="2"/>
        <v>10.723300863645202</v>
      </c>
      <c r="J13" s="45">
        <v>1</v>
      </c>
      <c r="K13" s="45">
        <f t="shared" si="3"/>
        <v>4.6298627985784631</v>
      </c>
      <c r="L13" s="45">
        <f t="shared" si="4"/>
        <v>4.7658452987880766</v>
      </c>
      <c r="M13" s="45">
        <f t="shared" si="5"/>
        <v>9</v>
      </c>
      <c r="N13">
        <v>4.621678494883513</v>
      </c>
      <c r="O13">
        <v>10.730243137900262</v>
      </c>
    </row>
    <row r="14" spans="1:15" x14ac:dyDescent="0.25">
      <c r="A14">
        <v>2015</v>
      </c>
      <c r="B14" s="37">
        <v>99.1</v>
      </c>
      <c r="C14">
        <v>46797.36</v>
      </c>
      <c r="D14">
        <v>103.2</v>
      </c>
      <c r="E14">
        <v>122.02214460073637</v>
      </c>
      <c r="F14">
        <v>7.5</v>
      </c>
      <c r="H14" s="44">
        <f t="shared" si="1"/>
        <v>4.5961294413359424</v>
      </c>
      <c r="I14" s="44">
        <f t="shared" si="2"/>
        <v>10.75358207005821</v>
      </c>
      <c r="J14" s="45">
        <v>1</v>
      </c>
      <c r="K14" s="45">
        <f t="shared" si="3"/>
        <v>4.6366688530474622</v>
      </c>
      <c r="L14" s="45">
        <f t="shared" si="4"/>
        <v>4.8042025413825336</v>
      </c>
      <c r="M14" s="45">
        <f t="shared" si="5"/>
        <v>7.5</v>
      </c>
      <c r="N14">
        <v>4.6305074639649062</v>
      </c>
      <c r="O14">
        <v>10.763570789394112</v>
      </c>
    </row>
    <row r="15" spans="1:15" x14ac:dyDescent="0.25">
      <c r="A15">
        <v>2016</v>
      </c>
      <c r="B15" s="37">
        <v>99.4</v>
      </c>
      <c r="C15">
        <v>48566.52</v>
      </c>
      <c r="D15">
        <v>102.3</v>
      </c>
      <c r="E15">
        <v>122.01159985091512</v>
      </c>
      <c r="F15">
        <v>6.2</v>
      </c>
      <c r="H15" s="44">
        <f t="shared" si="1"/>
        <v>4.5991521136625284</v>
      </c>
      <c r="I15" s="44">
        <f t="shared" si="2"/>
        <v>10.790689683606715</v>
      </c>
      <c r="J15" s="45">
        <v>1</v>
      </c>
      <c r="K15" s="45">
        <f t="shared" si="3"/>
        <v>4.627909672957581</v>
      </c>
      <c r="L15" s="45">
        <f t="shared" si="4"/>
        <v>4.8041161209585752</v>
      </c>
      <c r="M15" s="45">
        <f t="shared" si="5"/>
        <v>6.2</v>
      </c>
      <c r="N15">
        <v>4.6216933614738362</v>
      </c>
      <c r="O15">
        <v>10.775445870086056</v>
      </c>
    </row>
    <row r="16" spans="1:15" x14ac:dyDescent="0.25">
      <c r="A16">
        <v>2017</v>
      </c>
      <c r="B16" s="37">
        <v>102</v>
      </c>
      <c r="C16">
        <v>51258.12</v>
      </c>
      <c r="D16">
        <v>100.7</v>
      </c>
      <c r="E16">
        <v>127.0995748147771</v>
      </c>
      <c r="F16">
        <v>4.9000000000000004</v>
      </c>
      <c r="H16" s="44">
        <f t="shared" si="1"/>
        <v>4.6249728132842707</v>
      </c>
      <c r="I16" s="44">
        <f t="shared" si="2"/>
        <v>10.844629323474908</v>
      </c>
      <c r="J16" s="45">
        <v>1</v>
      </c>
      <c r="K16" s="45">
        <f t="shared" si="3"/>
        <v>4.6121457997245168</v>
      </c>
      <c r="L16" s="45">
        <f t="shared" si="4"/>
        <v>4.8449708329087517</v>
      </c>
      <c r="M16" s="45">
        <f t="shared" si="5"/>
        <v>4.9000000000000004</v>
      </c>
      <c r="N16">
        <v>4.6162735095095222</v>
      </c>
      <c r="O16">
        <v>10.827208791242311</v>
      </c>
    </row>
    <row r="17" spans="1:23" x14ac:dyDescent="0.25">
      <c r="A17">
        <v>2018</v>
      </c>
      <c r="B17" s="37">
        <v>101.6</v>
      </c>
      <c r="C17">
        <v>55020.36</v>
      </c>
      <c r="D17">
        <v>99.1</v>
      </c>
      <c r="E17">
        <v>134.64748553264323</v>
      </c>
      <c r="F17">
        <v>3.9</v>
      </c>
      <c r="H17" s="44">
        <f t="shared" si="1"/>
        <v>4.6210435351443815</v>
      </c>
      <c r="I17" s="44">
        <f t="shared" si="2"/>
        <v>10.915458577532405</v>
      </c>
      <c r="J17" s="45">
        <v>1</v>
      </c>
      <c r="K17" s="45">
        <f t="shared" si="3"/>
        <v>4.5961294413359424</v>
      </c>
      <c r="L17" s="45">
        <f t="shared" si="4"/>
        <v>4.9026601449847913</v>
      </c>
      <c r="M17" s="45">
        <f t="shared" si="5"/>
        <v>3.9</v>
      </c>
      <c r="N17">
        <v>4.6146875498547031</v>
      </c>
      <c r="O17">
        <v>10.892155400217987</v>
      </c>
    </row>
    <row r="18" spans="1:23" x14ac:dyDescent="0.25">
      <c r="A18">
        <v>2019</v>
      </c>
      <c r="B18" s="37">
        <v>102.3</v>
      </c>
      <c r="C18">
        <v>59018.04</v>
      </c>
      <c r="D18">
        <v>99.8</v>
      </c>
      <c r="E18">
        <v>143.53864000099253</v>
      </c>
      <c r="F18">
        <v>3.3</v>
      </c>
      <c r="H18" s="44">
        <f t="shared" si="1"/>
        <v>4.627909672957581</v>
      </c>
      <c r="I18" s="44">
        <f t="shared" si="2"/>
        <v>10.98559843886383</v>
      </c>
      <c r="J18" s="45">
        <v>1</v>
      </c>
      <c r="K18" s="45">
        <f t="shared" si="3"/>
        <v>4.6031681833174183</v>
      </c>
      <c r="L18" s="45">
        <f t="shared" si="4"/>
        <v>4.9666042672530732</v>
      </c>
      <c r="M18" s="45">
        <f t="shared" si="5"/>
        <v>3.3</v>
      </c>
      <c r="N18">
        <v>4.6307497056640212</v>
      </c>
      <c r="O18">
        <v>10.943243946188023</v>
      </c>
    </row>
    <row r="19" spans="1:23" x14ac:dyDescent="0.25">
      <c r="A19">
        <v>2020</v>
      </c>
      <c r="B19" s="37">
        <v>103.4</v>
      </c>
      <c r="C19">
        <v>62009.64</v>
      </c>
      <c r="D19">
        <v>102.2</v>
      </c>
      <c r="E19">
        <v>159.77368467317146</v>
      </c>
      <c r="F19">
        <v>3.2</v>
      </c>
      <c r="H19" s="44">
        <f t="shared" si="1"/>
        <v>4.6386049620743286</v>
      </c>
      <c r="I19" s="44">
        <f t="shared" si="2"/>
        <v>11.035045135811831</v>
      </c>
      <c r="J19" s="45">
        <v>1</v>
      </c>
      <c r="K19" s="45">
        <f t="shared" si="3"/>
        <v>4.6269316777696039</v>
      </c>
      <c r="L19" s="45">
        <f t="shared" si="4"/>
        <v>5.0737583431330116</v>
      </c>
      <c r="M19" s="45">
        <f t="shared" si="5"/>
        <v>3.2</v>
      </c>
      <c r="N19">
        <v>4.6677418599381983</v>
      </c>
      <c r="O19">
        <v>11.016077259716713</v>
      </c>
    </row>
    <row r="20" spans="1:23" x14ac:dyDescent="0.25">
      <c r="A20">
        <v>2021</v>
      </c>
      <c r="B20" s="3">
        <v>105.1</v>
      </c>
      <c r="C20">
        <v>67950.36</v>
      </c>
      <c r="D20">
        <v>100</v>
      </c>
      <c r="E20">
        <v>177.40378334422033</v>
      </c>
      <c r="F20">
        <v>3.4</v>
      </c>
      <c r="H20" s="44">
        <f t="shared" si="1"/>
        <v>4.6549122778829055</v>
      </c>
      <c r="I20" s="44">
        <f t="shared" si="2"/>
        <v>11.126532717578501</v>
      </c>
      <c r="J20" s="45">
        <v>1</v>
      </c>
      <c r="K20" s="45">
        <f t="shared" si="3"/>
        <v>4.6051701859880918</v>
      </c>
      <c r="L20" s="45">
        <f t="shared" si="4"/>
        <v>5.1784283962783988</v>
      </c>
      <c r="M20" s="45">
        <f t="shared" si="5"/>
        <v>3.4</v>
      </c>
      <c r="N20">
        <v>4.6742727172691731</v>
      </c>
      <c r="O20">
        <v>11.120166234562443</v>
      </c>
    </row>
    <row r="21" spans="1:23" x14ac:dyDescent="0.25">
      <c r="A21">
        <v>2022</v>
      </c>
      <c r="B21" s="3">
        <v>114.4</v>
      </c>
      <c r="C21">
        <v>76153.8</v>
      </c>
      <c r="D21">
        <v>98.2</v>
      </c>
      <c r="E21">
        <v>203.87318619039164</v>
      </c>
      <c r="F21">
        <v>2.9</v>
      </c>
      <c r="H21" s="44">
        <f t="shared" si="1"/>
        <v>4.7397010789456973</v>
      </c>
      <c r="I21" s="44">
        <f t="shared" si="2"/>
        <v>11.240510258588447</v>
      </c>
      <c r="J21" s="45">
        <v>1</v>
      </c>
      <c r="K21" s="45">
        <f t="shared" si="3"/>
        <v>4.5870062153604199</v>
      </c>
      <c r="L21" s="45">
        <f t="shared" si="4"/>
        <v>5.3174981642266381</v>
      </c>
      <c r="M21" s="45">
        <f t="shared" si="5"/>
        <v>2.9</v>
      </c>
      <c r="N21">
        <v>4.6884751525654753</v>
      </c>
      <c r="O21">
        <v>11.253419314943683</v>
      </c>
    </row>
    <row r="26" spans="1:23" x14ac:dyDescent="0.25">
      <c r="D26" s="11" cm="1">
        <f t="array" ref="D26:W29">TRANSPOSE(J2:M21)</f>
        <v>1</v>
      </c>
      <c r="E26" s="12">
        <v>1</v>
      </c>
      <c r="F26" s="12">
        <v>1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3">
        <v>1</v>
      </c>
    </row>
    <row r="27" spans="1:23" ht="17.25" x14ac:dyDescent="0.25">
      <c r="C27" s="3" t="s">
        <v>9</v>
      </c>
      <c r="D27" s="14">
        <v>4.7318028369214575</v>
      </c>
      <c r="E27" s="1">
        <v>4.7604630703941266</v>
      </c>
      <c r="F27" s="1">
        <v>4.7449321283632502</v>
      </c>
      <c r="G27" s="1">
        <v>4.7184988712950942</v>
      </c>
      <c r="H27" s="1">
        <v>4.7184988712950942</v>
      </c>
      <c r="I27" s="1">
        <v>4.697749367281185</v>
      </c>
      <c r="J27" s="1">
        <v>4.7167115607209986</v>
      </c>
      <c r="K27" s="1">
        <v>4.6867501729805143</v>
      </c>
      <c r="L27" s="1">
        <v>4.6577626361072619</v>
      </c>
      <c r="M27" s="1">
        <v>4.6298627985784631</v>
      </c>
      <c r="N27" s="1">
        <v>4.632785353021065</v>
      </c>
      <c r="O27" s="1">
        <v>4.6298627985784631</v>
      </c>
      <c r="P27" s="1">
        <v>4.6366688530474622</v>
      </c>
      <c r="Q27" s="1">
        <v>4.627909672957581</v>
      </c>
      <c r="R27" s="1">
        <v>4.6121457997245168</v>
      </c>
      <c r="S27" s="1">
        <v>4.5961294413359424</v>
      </c>
      <c r="T27" s="1">
        <v>4.6031681833174183</v>
      </c>
      <c r="U27" s="1">
        <v>4.6269316777696039</v>
      </c>
      <c r="V27" s="1">
        <v>4.6051701859880918</v>
      </c>
      <c r="W27" s="15">
        <v>4.5870062153604199</v>
      </c>
    </row>
    <row r="28" spans="1:23" x14ac:dyDescent="0.25">
      <c r="C28" s="3"/>
      <c r="D28" s="14">
        <v>4.2083157590221134</v>
      </c>
      <c r="E28" s="1">
        <v>4.2998537287045684</v>
      </c>
      <c r="F28" s="1">
        <v>4.3445195648402271</v>
      </c>
      <c r="G28" s="1">
        <v>4.3968323345691083</v>
      </c>
      <c r="H28" s="1">
        <v>4.4586572864004204</v>
      </c>
      <c r="I28" s="1">
        <v>4.5210113023097653</v>
      </c>
      <c r="J28" s="1">
        <v>4.6032921038680596</v>
      </c>
      <c r="K28" s="1">
        <v>4.6268795305495418</v>
      </c>
      <c r="L28" s="1">
        <v>4.6994252521484006</v>
      </c>
      <c r="M28" s="1">
        <v>4.7402962350634859</v>
      </c>
      <c r="N28" s="1">
        <v>4.7447327915467135</v>
      </c>
      <c r="O28" s="1">
        <v>4.7658452987880766</v>
      </c>
      <c r="P28" s="1">
        <v>4.8042025413825336</v>
      </c>
      <c r="Q28" s="1">
        <v>4.8041161209585752</v>
      </c>
      <c r="R28" s="1">
        <v>4.8449708329087517</v>
      </c>
      <c r="S28" s="1">
        <v>4.9026601449847913</v>
      </c>
      <c r="T28" s="1">
        <v>4.9666042672530732</v>
      </c>
      <c r="U28" s="1">
        <v>5.0737583431330116</v>
      </c>
      <c r="V28" s="1">
        <v>5.1784283962783988</v>
      </c>
      <c r="W28" s="15">
        <v>5.3174981642266381</v>
      </c>
    </row>
    <row r="29" spans="1:23" x14ac:dyDescent="0.25">
      <c r="D29" s="16">
        <v>19.7</v>
      </c>
      <c r="E29" s="17">
        <v>19</v>
      </c>
      <c r="F29" s="17">
        <v>17.8</v>
      </c>
      <c r="G29" s="17">
        <v>13.9</v>
      </c>
      <c r="H29" s="17">
        <v>9.6</v>
      </c>
      <c r="I29" s="17">
        <v>7.1</v>
      </c>
      <c r="J29" s="17">
        <v>8.1999999999999993</v>
      </c>
      <c r="K29" s="17">
        <v>9.6999999999999993</v>
      </c>
      <c r="L29" s="17">
        <v>9.6999999999999993</v>
      </c>
      <c r="M29" s="17">
        <v>10.1</v>
      </c>
      <c r="N29" s="17">
        <v>10.3</v>
      </c>
      <c r="O29" s="17">
        <v>9</v>
      </c>
      <c r="P29" s="17">
        <v>7.5</v>
      </c>
      <c r="Q29" s="17">
        <v>6.2</v>
      </c>
      <c r="R29" s="17">
        <v>4.9000000000000004</v>
      </c>
      <c r="S29" s="17">
        <v>3.9</v>
      </c>
      <c r="T29" s="17">
        <v>3.3</v>
      </c>
      <c r="U29" s="17">
        <v>3.2</v>
      </c>
      <c r="V29" s="17">
        <v>3.4</v>
      </c>
      <c r="W29" s="18">
        <v>2.9</v>
      </c>
    </row>
    <row r="31" spans="1:23" x14ac:dyDescent="0.25">
      <c r="D31" s="19" cm="1">
        <f t="array" ref="D31:G34">MMULT(_xlfn.ANCHORARRAY(D26),J2:M21)</f>
        <v>20</v>
      </c>
      <c r="E31" s="20">
        <v>93.220810495038023</v>
      </c>
      <c r="F31" s="20">
        <v>94.30189999893625</v>
      </c>
      <c r="G31" s="21">
        <v>179.4</v>
      </c>
      <c r="I31" s="19" cm="1">
        <f t="array" ref="I31:L34">MINVERSE(_xlfn.ANCHORARRAY(D31))</f>
        <v>3173.4594371438898</v>
      </c>
      <c r="J31" s="20">
        <v>-578.71064592432856</v>
      </c>
      <c r="K31" s="21">
        <v>-101.11465787485605</v>
      </c>
      <c r="L31" s="21">
        <v>8.3562249924078194E-2</v>
      </c>
      <c r="N31" s="19" cm="1">
        <f t="array" ref="N31:O34">MMULT(_xlfn.ANCHORARRAY(D26),H2:I21)</f>
        <v>92.650867169571896</v>
      </c>
      <c r="O31" s="21">
        <v>213.27672982349745</v>
      </c>
    </row>
    <row r="32" spans="1:23" ht="17.25" x14ac:dyDescent="0.25">
      <c r="C32" s="3" t="s">
        <v>10</v>
      </c>
      <c r="D32" s="10">
        <v>93.220810495038023</v>
      </c>
      <c r="E32">
        <v>434.56378029888066</v>
      </c>
      <c r="F32">
        <v>439.26403146248379</v>
      </c>
      <c r="G32" s="22">
        <v>840.77973636863578</v>
      </c>
      <c r="H32" s="3" t="s">
        <v>11</v>
      </c>
      <c r="I32" s="10">
        <v>-578.71064592430344</v>
      </c>
      <c r="J32">
        <v>108.23348778416357</v>
      </c>
      <c r="K32" s="22">
        <v>16.052522485774528</v>
      </c>
      <c r="L32" s="22">
        <v>-0.16267505932350473</v>
      </c>
      <c r="M32" s="3" t="s">
        <v>12</v>
      </c>
      <c r="N32" s="10">
        <v>431.84295180040152</v>
      </c>
      <c r="O32" s="22">
        <v>993.79167339390597</v>
      </c>
    </row>
    <row r="33" spans="2:15" x14ac:dyDescent="0.25">
      <c r="C33" s="3"/>
      <c r="D33" s="10">
        <v>94.30189999893625</v>
      </c>
      <c r="E33">
        <v>439.26403146248379</v>
      </c>
      <c r="F33">
        <v>446.27570727744688</v>
      </c>
      <c r="G33" s="22">
        <v>820.13524091925592</v>
      </c>
      <c r="H33" s="3"/>
      <c r="I33" s="10">
        <v>-101.11465787487802</v>
      </c>
      <c r="J33">
        <v>16.052522485779331</v>
      </c>
      <c r="K33" s="22">
        <v>5.339216233807325</v>
      </c>
      <c r="L33" s="22">
        <v>0.12466981900888498</v>
      </c>
      <c r="M33" s="3"/>
      <c r="N33" s="10">
        <v>436.93455095604139</v>
      </c>
      <c r="O33" s="22">
        <v>1007.3173611140603</v>
      </c>
    </row>
    <row r="34" spans="2:15" x14ac:dyDescent="0.25">
      <c r="D34" s="23">
        <v>179.4</v>
      </c>
      <c r="E34" s="24">
        <v>840.77973636863578</v>
      </c>
      <c r="F34" s="24">
        <v>820.13524091925592</v>
      </c>
      <c r="G34" s="25">
        <v>2121.2399999999993</v>
      </c>
      <c r="I34" s="23">
        <v>8.3562249922732243E-2</v>
      </c>
      <c r="J34" s="24">
        <v>-0.16267505932325985</v>
      </c>
      <c r="K34" s="25">
        <v>0.12466981900892835</v>
      </c>
      <c r="L34" s="25">
        <v>9.6814664098248925E-3</v>
      </c>
      <c r="N34" s="23">
        <v>830.20933075690346</v>
      </c>
      <c r="O34" s="25">
        <v>1885.7772741504355</v>
      </c>
    </row>
    <row r="36" spans="2:15" x14ac:dyDescent="0.25">
      <c r="D36" s="19" cm="1">
        <f t="array" ref="D36:E39">MMULT(_xlfn.ANCHORARRAY(I31),_xlfn.ANCHORARRAY(N31))</f>
        <v>0.54173052592334159</v>
      </c>
      <c r="E36" s="21">
        <v>10.259208991571057</v>
      </c>
    </row>
    <row r="37" spans="2:15" ht="18" x14ac:dyDescent="0.3">
      <c r="C37" s="6" t="s">
        <v>13</v>
      </c>
      <c r="D37" s="10">
        <v>0.67301511795031388</v>
      </c>
      <c r="E37" s="22">
        <v>-0.7594748453889224</v>
      </c>
      <c r="G37" s="6" t="s">
        <v>18</v>
      </c>
      <c r="H37" s="19" cm="1">
        <f t="array" ref="H37:K38">TRANSPOSE(_xlfn.ANCHORARRAY(D36))</f>
        <v>0.54173052592334159</v>
      </c>
      <c r="I37" s="20">
        <v>0.67301511795031388</v>
      </c>
      <c r="J37" s="20">
        <v>0.19805301999521419</v>
      </c>
      <c r="K37" s="21">
        <v>2.2322508029049004E-3</v>
      </c>
    </row>
    <row r="38" spans="2:15" x14ac:dyDescent="0.25">
      <c r="D38" s="10">
        <v>0.19805301999521419</v>
      </c>
      <c r="E38" s="22">
        <v>0.84433307575622507</v>
      </c>
      <c r="H38" s="23">
        <v>10.259208991571057</v>
      </c>
      <c r="I38" s="24">
        <v>-0.7594748453889224</v>
      </c>
      <c r="J38" s="24">
        <v>0.84433307575622507</v>
      </c>
      <c r="K38" s="25">
        <v>-4.073593361397343E-3</v>
      </c>
    </row>
    <row r="39" spans="2:15" x14ac:dyDescent="0.25">
      <c r="D39" s="23">
        <v>2.2322508029049004E-3</v>
      </c>
      <c r="E39" s="25">
        <v>-4.073593361397343E-3</v>
      </c>
    </row>
    <row r="43" spans="2:15" x14ac:dyDescent="0.25">
      <c r="B43" t="s">
        <v>86</v>
      </c>
    </row>
    <row r="44" spans="2:15" x14ac:dyDescent="0.25">
      <c r="B44" t="s">
        <v>31</v>
      </c>
    </row>
    <row r="46" spans="2:15" x14ac:dyDescent="0.25">
      <c r="C46" s="1" t="s">
        <v>80</v>
      </c>
      <c r="F46" s="1" t="s">
        <v>6</v>
      </c>
      <c r="G46" s="1" t="s">
        <v>82</v>
      </c>
      <c r="H46" s="1" t="s">
        <v>85</v>
      </c>
    </row>
    <row r="47" spans="2:15" x14ac:dyDescent="0.25">
      <c r="C47" s="4">
        <f>H2</f>
        <v>4.6131383556372683</v>
      </c>
      <c r="F47" s="5">
        <v>1</v>
      </c>
      <c r="G47" s="5">
        <f>K2</f>
        <v>4.7318028369214575</v>
      </c>
      <c r="H47" s="5">
        <f>O2</f>
        <v>10.138494162938274</v>
      </c>
    </row>
    <row r="48" spans="2:15" x14ac:dyDescent="0.25">
      <c r="C48" s="4">
        <f t="shared" ref="C48:C66" si="6">H3</f>
        <v>4.6395716127054234</v>
      </c>
      <c r="F48" s="5">
        <v>1</v>
      </c>
      <c r="G48" s="5">
        <f t="shared" ref="G48:G66" si="7">K3</f>
        <v>4.7604630703941266</v>
      </c>
      <c r="H48" s="5">
        <f t="shared" ref="H48:H66" si="8">O3</f>
        <v>10.196867487396254</v>
      </c>
    </row>
    <row r="49" spans="2:8" x14ac:dyDescent="0.25">
      <c r="B49" s="3" t="s">
        <v>7</v>
      </c>
      <c r="C49" s="4">
        <f t="shared" si="6"/>
        <v>4.6259527251706194</v>
      </c>
      <c r="E49" s="3" t="s">
        <v>8</v>
      </c>
      <c r="F49" s="5">
        <v>1</v>
      </c>
      <c r="G49" s="5">
        <f t="shared" si="7"/>
        <v>4.7449321283632502</v>
      </c>
      <c r="H49" s="5">
        <f t="shared" si="8"/>
        <v>10.251264002033219</v>
      </c>
    </row>
    <row r="50" spans="2:8" x14ac:dyDescent="0.25">
      <c r="C50" s="4">
        <f t="shared" si="6"/>
        <v>4.6151205168412597</v>
      </c>
      <c r="F50" s="5">
        <v>1</v>
      </c>
      <c r="G50" s="5">
        <f t="shared" si="7"/>
        <v>4.7184988712950942</v>
      </c>
      <c r="H50" s="5">
        <f t="shared" si="8"/>
        <v>10.331395811734147</v>
      </c>
    </row>
    <row r="51" spans="2:8" x14ac:dyDescent="0.25">
      <c r="C51" s="4">
        <f t="shared" si="6"/>
        <v>4.6298627985784631</v>
      </c>
      <c r="F51" s="5">
        <v>1</v>
      </c>
      <c r="G51" s="5">
        <f t="shared" si="7"/>
        <v>4.7184988712950942</v>
      </c>
      <c r="H51" s="5">
        <f t="shared" si="8"/>
        <v>10.401113114926368</v>
      </c>
    </row>
    <row r="52" spans="2:8" x14ac:dyDescent="0.25">
      <c r="C52" s="4">
        <f t="shared" si="6"/>
        <v>4.6463121293192664</v>
      </c>
      <c r="F52" s="5">
        <v>1</v>
      </c>
      <c r="G52" s="5">
        <f t="shared" si="7"/>
        <v>4.697749367281185</v>
      </c>
      <c r="H52" s="5">
        <f t="shared" si="8"/>
        <v>10.47970338272121</v>
      </c>
    </row>
    <row r="53" spans="2:8" x14ac:dyDescent="0.25">
      <c r="C53" s="4">
        <f t="shared" si="6"/>
        <v>4.6395716127054234</v>
      </c>
      <c r="F53" s="5">
        <v>1</v>
      </c>
      <c r="G53" s="5">
        <f t="shared" si="7"/>
        <v>4.7167115607209986</v>
      </c>
      <c r="H53" s="5">
        <f t="shared" si="8"/>
        <v>10.53029352334814</v>
      </c>
    </row>
    <row r="54" spans="2:8" x14ac:dyDescent="0.25">
      <c r="C54" s="4">
        <f t="shared" si="6"/>
        <v>4.6308379327366689</v>
      </c>
      <c r="F54" s="5">
        <v>1</v>
      </c>
      <c r="G54" s="5">
        <f t="shared" si="7"/>
        <v>4.6867501729805143</v>
      </c>
      <c r="H54" s="5">
        <f t="shared" si="8"/>
        <v>10.566853698147035</v>
      </c>
    </row>
    <row r="55" spans="2:8" x14ac:dyDescent="0.25">
      <c r="C55" s="4">
        <f t="shared" si="6"/>
        <v>4.6472713620067267</v>
      </c>
      <c r="F55" s="5">
        <v>1</v>
      </c>
      <c r="G55" s="5">
        <f t="shared" si="7"/>
        <v>4.6577626361072619</v>
      </c>
      <c r="H55" s="5">
        <f t="shared" si="8"/>
        <v>10.650121755482575</v>
      </c>
    </row>
    <row r="56" spans="2:8" x14ac:dyDescent="0.25">
      <c r="C56" s="4">
        <f t="shared" si="6"/>
        <v>4.6415021152354816</v>
      </c>
      <c r="F56" s="5">
        <v>1</v>
      </c>
      <c r="G56" s="5">
        <f t="shared" si="7"/>
        <v>4.6298627985784631</v>
      </c>
      <c r="H56" s="5">
        <f t="shared" si="8"/>
        <v>10.704190265645448</v>
      </c>
    </row>
    <row r="57" spans="2:8" x14ac:dyDescent="0.25">
      <c r="C57" s="4">
        <f t="shared" si="6"/>
        <v>4.6141299273595635</v>
      </c>
      <c r="F57" s="5">
        <v>1</v>
      </c>
      <c r="G57" s="5">
        <f t="shared" si="7"/>
        <v>4.632785353021065</v>
      </c>
      <c r="H57" s="5">
        <f t="shared" si="8"/>
        <v>10.704901871770984</v>
      </c>
    </row>
    <row r="58" spans="2:8" x14ac:dyDescent="0.25">
      <c r="C58" s="4">
        <f t="shared" si="6"/>
        <v>4.6051701859880918</v>
      </c>
      <c r="F58" s="5">
        <v>1</v>
      </c>
      <c r="G58" s="5">
        <f t="shared" si="7"/>
        <v>4.6298627985784631</v>
      </c>
      <c r="H58" s="5">
        <f t="shared" si="8"/>
        <v>10.730243137900262</v>
      </c>
    </row>
    <row r="59" spans="2:8" x14ac:dyDescent="0.25">
      <c r="C59" s="4">
        <f t="shared" si="6"/>
        <v>4.5961294413359424</v>
      </c>
      <c r="F59" s="5">
        <v>1</v>
      </c>
      <c r="G59" s="5">
        <f t="shared" si="7"/>
        <v>4.6366688530474622</v>
      </c>
      <c r="H59" s="5">
        <f t="shared" si="8"/>
        <v>10.763570789394112</v>
      </c>
    </row>
    <row r="60" spans="2:8" x14ac:dyDescent="0.25">
      <c r="C60" s="4">
        <f t="shared" si="6"/>
        <v>4.5991521136625284</v>
      </c>
      <c r="F60" s="5">
        <v>1</v>
      </c>
      <c r="G60" s="5">
        <f t="shared" si="7"/>
        <v>4.627909672957581</v>
      </c>
      <c r="H60" s="5">
        <f t="shared" si="8"/>
        <v>10.775445870086056</v>
      </c>
    </row>
    <row r="61" spans="2:8" x14ac:dyDescent="0.25">
      <c r="C61" s="4">
        <f t="shared" si="6"/>
        <v>4.6249728132842707</v>
      </c>
      <c r="F61" s="5">
        <v>1</v>
      </c>
      <c r="G61" s="5">
        <f t="shared" si="7"/>
        <v>4.6121457997245168</v>
      </c>
      <c r="H61" s="5">
        <f t="shared" si="8"/>
        <v>10.827208791242311</v>
      </c>
    </row>
    <row r="62" spans="2:8" x14ac:dyDescent="0.25">
      <c r="C62" s="4">
        <f t="shared" si="6"/>
        <v>4.6210435351443815</v>
      </c>
      <c r="F62" s="5">
        <v>1</v>
      </c>
      <c r="G62" s="5">
        <f t="shared" si="7"/>
        <v>4.5961294413359424</v>
      </c>
      <c r="H62" s="5">
        <f t="shared" si="8"/>
        <v>10.892155400217987</v>
      </c>
    </row>
    <row r="63" spans="2:8" x14ac:dyDescent="0.25">
      <c r="C63" s="4">
        <f t="shared" si="6"/>
        <v>4.627909672957581</v>
      </c>
      <c r="F63" s="5">
        <v>1</v>
      </c>
      <c r="G63" s="5">
        <f t="shared" si="7"/>
        <v>4.6031681833174183</v>
      </c>
      <c r="H63" s="5">
        <f t="shared" si="8"/>
        <v>10.943243946188023</v>
      </c>
    </row>
    <row r="64" spans="2:8" x14ac:dyDescent="0.25">
      <c r="C64" s="4">
        <f t="shared" si="6"/>
        <v>4.6386049620743286</v>
      </c>
      <c r="F64" s="5">
        <v>1</v>
      </c>
      <c r="G64" s="5">
        <f t="shared" si="7"/>
        <v>4.6269316777696039</v>
      </c>
      <c r="H64" s="5">
        <f t="shared" si="8"/>
        <v>11.016077259716713</v>
      </c>
    </row>
    <row r="65" spans="2:22" x14ac:dyDescent="0.25">
      <c r="C65" s="4">
        <f t="shared" si="6"/>
        <v>4.6549122778829055</v>
      </c>
      <c r="F65" s="5">
        <v>1</v>
      </c>
      <c r="G65" s="5">
        <f t="shared" si="7"/>
        <v>4.6051701859880918</v>
      </c>
      <c r="H65" s="5">
        <f t="shared" si="8"/>
        <v>11.120166234562443</v>
      </c>
    </row>
    <row r="66" spans="2:22" x14ac:dyDescent="0.25">
      <c r="C66" s="4">
        <f t="shared" si="6"/>
        <v>4.7397010789456973</v>
      </c>
      <c r="F66" s="5">
        <v>1</v>
      </c>
      <c r="G66" s="5">
        <f t="shared" si="7"/>
        <v>4.5870062153604199</v>
      </c>
      <c r="H66" s="5">
        <f t="shared" si="8"/>
        <v>11.253419314943683</v>
      </c>
    </row>
    <row r="69" spans="2:22" x14ac:dyDescent="0.25">
      <c r="C69" s="11" cm="1">
        <f t="array" ref="C69:V71">TRANSPOSE(F47:H66)</f>
        <v>1</v>
      </c>
      <c r="D69" s="12">
        <v>1</v>
      </c>
      <c r="E69" s="12">
        <v>1</v>
      </c>
      <c r="F69" s="12">
        <v>1</v>
      </c>
      <c r="G69" s="12">
        <v>1</v>
      </c>
      <c r="H69" s="12">
        <v>1</v>
      </c>
      <c r="I69" s="12">
        <v>1</v>
      </c>
      <c r="J69" s="13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2:22" ht="17.25" x14ac:dyDescent="0.25">
      <c r="B70" s="3" t="s">
        <v>9</v>
      </c>
      <c r="C70" s="14">
        <v>4.7318028369214575</v>
      </c>
      <c r="D70" s="1">
        <v>4.7604630703941266</v>
      </c>
      <c r="E70" s="1">
        <v>4.7449321283632502</v>
      </c>
      <c r="F70" s="1">
        <v>4.7184988712950942</v>
      </c>
      <c r="G70" s="1">
        <v>4.7184988712950942</v>
      </c>
      <c r="H70" s="1">
        <v>4.697749367281185</v>
      </c>
      <c r="I70" s="1">
        <v>4.7167115607209986</v>
      </c>
      <c r="J70" s="15">
        <v>4.6867501729805143</v>
      </c>
      <c r="K70">
        <v>4.6577626361072619</v>
      </c>
      <c r="L70">
        <v>4.6298627985784631</v>
      </c>
      <c r="M70">
        <v>4.632785353021065</v>
      </c>
      <c r="N70">
        <v>4.6298627985784631</v>
      </c>
      <c r="O70">
        <v>4.6366688530474622</v>
      </c>
      <c r="P70">
        <v>4.627909672957581</v>
      </c>
      <c r="Q70">
        <v>4.6121457997245168</v>
      </c>
      <c r="R70">
        <v>4.5961294413359424</v>
      </c>
      <c r="S70">
        <v>4.6031681833174183</v>
      </c>
      <c r="T70">
        <v>4.6269316777696039</v>
      </c>
      <c r="U70">
        <v>4.6051701859880918</v>
      </c>
      <c r="V70">
        <v>4.5870062153604199</v>
      </c>
    </row>
    <row r="71" spans="2:22" x14ac:dyDescent="0.25">
      <c r="C71" s="16">
        <v>10.138494162938274</v>
      </c>
      <c r="D71" s="17">
        <v>10.196867487396254</v>
      </c>
      <c r="E71" s="17">
        <v>10.251264002033219</v>
      </c>
      <c r="F71" s="17">
        <v>10.331395811734147</v>
      </c>
      <c r="G71" s="17">
        <v>10.401113114926368</v>
      </c>
      <c r="H71" s="17">
        <v>10.47970338272121</v>
      </c>
      <c r="I71" s="17">
        <v>10.53029352334814</v>
      </c>
      <c r="J71" s="18">
        <v>10.566853698147035</v>
      </c>
      <c r="K71">
        <v>10.650121755482575</v>
      </c>
      <c r="L71">
        <v>10.704190265645448</v>
      </c>
      <c r="M71">
        <v>10.704901871770984</v>
      </c>
      <c r="N71">
        <v>10.730243137900262</v>
      </c>
      <c r="O71">
        <v>10.763570789394112</v>
      </c>
      <c r="P71">
        <v>10.775445870086056</v>
      </c>
      <c r="Q71">
        <v>10.827208791242311</v>
      </c>
      <c r="R71">
        <v>10.892155400217987</v>
      </c>
      <c r="S71">
        <v>10.943243946188023</v>
      </c>
      <c r="T71">
        <v>11.016077259716713</v>
      </c>
      <c r="U71">
        <v>11.120166234562443</v>
      </c>
      <c r="V71">
        <v>11.253419314943683</v>
      </c>
    </row>
    <row r="73" spans="2:22" x14ac:dyDescent="0.25">
      <c r="C73" s="19" cm="1">
        <f t="array" ref="C73:E75">MMULT(_xlfn.ANCHORARRAY(C69),F47:H66)</f>
        <v>20</v>
      </c>
      <c r="D73" s="20">
        <v>93.220810495038023</v>
      </c>
      <c r="E73" s="21">
        <v>213.27672982039525</v>
      </c>
      <c r="H73" s="19" cm="1">
        <f t="array" ref="H73:J75">MINVERSE(_xlfn.ANCHORARRAY(C73))</f>
        <v>5966.3810894645303</v>
      </c>
      <c r="I73" s="20">
        <v>-912.91191478136363</v>
      </c>
      <c r="J73" s="21">
        <v>-160.46867003078924</v>
      </c>
      <c r="M73" s="29" cm="1">
        <f t="array" ref="M73:M75">MMULT(_xlfn.ANCHORARRAY(C69),C47:C66)</f>
        <v>92.650867169571896</v>
      </c>
    </row>
    <row r="74" spans="2:22" ht="17.25" x14ac:dyDescent="0.25">
      <c r="B74" s="3" t="s">
        <v>10</v>
      </c>
      <c r="C74" s="10">
        <v>93.220810495038023</v>
      </c>
      <c r="D74">
        <v>434.56378029888066</v>
      </c>
      <c r="E74" s="22">
        <v>993.79167337944716</v>
      </c>
      <c r="G74" s="3" t="s">
        <v>11</v>
      </c>
      <c r="H74" s="10">
        <v>-912.91191478142855</v>
      </c>
      <c r="I74">
        <v>141.20395082625373</v>
      </c>
      <c r="J74" s="22">
        <v>23.889580259385944</v>
      </c>
      <c r="L74" s="3" t="s">
        <v>12</v>
      </c>
      <c r="M74" s="30">
        <v>431.84295180040152</v>
      </c>
    </row>
    <row r="75" spans="2:22" x14ac:dyDescent="0.25">
      <c r="C75" s="23">
        <v>213.27672982039525</v>
      </c>
      <c r="D75" s="24">
        <v>993.79167337944716</v>
      </c>
      <c r="E75" s="25">
        <v>2276.1202427524031</v>
      </c>
      <c r="H75" s="23">
        <v>-160.46867003076093</v>
      </c>
      <c r="I75" s="24">
        <v>23.889580259379866</v>
      </c>
      <c r="J75" s="25">
        <v>4.6060691538023812</v>
      </c>
      <c r="M75" s="31">
        <v>988.08710858655968</v>
      </c>
    </row>
    <row r="77" spans="2:22" ht="18" x14ac:dyDescent="0.35">
      <c r="C77" s="29" cm="1">
        <f t="array" ref="C77:C79">MMULT(_xlfn.ANCHORARRAY(H73),_xlfn.ANCHORARRAY(M73))</f>
        <v>-1.2183993700600695</v>
      </c>
      <c r="D77" s="7" t="s">
        <v>20</v>
      </c>
    </row>
    <row r="78" spans="2:22" ht="18.75" x14ac:dyDescent="0.35">
      <c r="B78" s="6" t="s">
        <v>35</v>
      </c>
      <c r="C78" s="30">
        <v>0.83666059769529966</v>
      </c>
      <c r="D78" s="7" t="s">
        <v>22</v>
      </c>
      <c r="F78" s="6"/>
    </row>
    <row r="79" spans="2:22" ht="18" x14ac:dyDescent="0.35">
      <c r="C79" s="31">
        <v>0.18297671564596385</v>
      </c>
      <c r="D79" s="7" t="s">
        <v>21</v>
      </c>
    </row>
    <row r="84" spans="2:9" x14ac:dyDescent="0.25">
      <c r="B84" t="s">
        <v>34</v>
      </c>
    </row>
    <row r="86" spans="2:9" x14ac:dyDescent="0.25">
      <c r="C86" s="1" t="s">
        <v>81</v>
      </c>
      <c r="F86" s="1" t="s">
        <v>6</v>
      </c>
      <c r="G86" s="1" t="s">
        <v>83</v>
      </c>
      <c r="H86" s="1" t="s">
        <v>79</v>
      </c>
      <c r="I86" s="1" t="s">
        <v>84</v>
      </c>
    </row>
    <row r="87" spans="2:9" x14ac:dyDescent="0.25">
      <c r="C87" s="4">
        <f>I2</f>
        <v>10.181787247818509</v>
      </c>
      <c r="F87" s="5">
        <v>1</v>
      </c>
      <c r="G87" s="5">
        <f>L2</f>
        <v>4.2083157590221134</v>
      </c>
      <c r="H87" s="5">
        <f>M2</f>
        <v>19.7</v>
      </c>
      <c r="I87" s="5">
        <f>N2</f>
        <v>4.6037503563166746</v>
      </c>
    </row>
    <row r="88" spans="2:9" x14ac:dyDescent="0.25">
      <c r="C88" s="4">
        <f t="shared" ref="C88:C106" si="9">I3</f>
        <v>10.221025955778979</v>
      </c>
      <c r="F88" s="5">
        <v>1</v>
      </c>
      <c r="G88" s="5">
        <f t="shared" ref="G88:I88" si="10">L3</f>
        <v>4.2998537287045684</v>
      </c>
      <c r="H88" s="5">
        <f t="shared" si="10"/>
        <v>19</v>
      </c>
      <c r="I88" s="5">
        <f t="shared" si="10"/>
        <v>4.6396059225055737</v>
      </c>
    </row>
    <row r="89" spans="2:9" x14ac:dyDescent="0.25">
      <c r="B89" s="3" t="s">
        <v>7</v>
      </c>
      <c r="C89" s="4">
        <f t="shared" si="9"/>
        <v>10.259884257770063</v>
      </c>
      <c r="E89" s="3" t="s">
        <v>8</v>
      </c>
      <c r="F89" s="5">
        <v>1</v>
      </c>
      <c r="G89" s="5">
        <f t="shared" ref="G89:I89" si="11">L4</f>
        <v>4.3445195648402271</v>
      </c>
      <c r="H89" s="5">
        <f t="shared" si="11"/>
        <v>17.8</v>
      </c>
      <c r="I89" s="5">
        <f t="shared" si="11"/>
        <v>4.6353208664965759</v>
      </c>
    </row>
    <row r="90" spans="2:9" x14ac:dyDescent="0.25">
      <c r="C90" s="4">
        <f t="shared" si="9"/>
        <v>10.299802929225855</v>
      </c>
      <c r="F90" s="5">
        <v>1</v>
      </c>
      <c r="G90" s="5">
        <f t="shared" ref="G90:I90" si="12">L5</f>
        <v>4.3968323345691083</v>
      </c>
      <c r="H90" s="5">
        <f t="shared" si="12"/>
        <v>13.9</v>
      </c>
      <c r="I90" s="5">
        <f t="shared" si="12"/>
        <v>4.6191858087708306</v>
      </c>
    </row>
    <row r="91" spans="2:9" x14ac:dyDescent="0.25">
      <c r="C91" s="4">
        <f t="shared" si="9"/>
        <v>10.382585948724783</v>
      </c>
      <c r="F91" s="5">
        <v>1</v>
      </c>
      <c r="G91" s="5">
        <f t="shared" ref="G91:I91" si="13">L6</f>
        <v>4.4586572864004204</v>
      </c>
      <c r="H91" s="5">
        <f t="shared" si="13"/>
        <v>9.6</v>
      </c>
      <c r="I91" s="5">
        <f t="shared" si="13"/>
        <v>4.6218317487395897</v>
      </c>
    </row>
    <row r="92" spans="2:9" x14ac:dyDescent="0.25">
      <c r="C92" s="4">
        <f t="shared" si="9"/>
        <v>10.472390367936455</v>
      </c>
      <c r="F92" s="5">
        <v>1</v>
      </c>
      <c r="G92" s="5">
        <f t="shared" ref="G92:I92" si="14">L7</f>
        <v>4.5210113023097653</v>
      </c>
      <c r="H92" s="5">
        <f t="shared" si="14"/>
        <v>7.1</v>
      </c>
      <c r="I92" s="5">
        <f t="shared" si="14"/>
        <v>4.6146357930006703</v>
      </c>
    </row>
    <row r="93" spans="2:9" x14ac:dyDescent="0.25">
      <c r="C93" s="4">
        <f t="shared" si="9"/>
        <v>10.525018423402408</v>
      </c>
      <c r="F93" s="5">
        <v>1</v>
      </c>
      <c r="G93" s="5">
        <f t="shared" ref="G93:I93" si="15">L8</f>
        <v>4.6032921038680596</v>
      </c>
      <c r="H93" s="5">
        <f t="shared" si="15"/>
        <v>8.1999999999999993</v>
      </c>
      <c r="I93" s="5">
        <f t="shared" si="15"/>
        <v>4.6461490729746062</v>
      </c>
    </row>
    <row r="94" spans="2:9" x14ac:dyDescent="0.25">
      <c r="C94" s="4">
        <f t="shared" si="9"/>
        <v>10.563588677448257</v>
      </c>
      <c r="F94" s="5">
        <v>1</v>
      </c>
      <c r="G94" s="5">
        <f t="shared" ref="G94:I94" si="16">L9</f>
        <v>4.6268795305495418</v>
      </c>
      <c r="H94" s="5">
        <f t="shared" si="16"/>
        <v>9.6999999999999993</v>
      </c>
      <c r="I94" s="5">
        <f t="shared" si="16"/>
        <v>4.6340045433630301</v>
      </c>
    </row>
    <row r="95" spans="2:9" x14ac:dyDescent="0.25">
      <c r="C95" s="4">
        <f t="shared" si="9"/>
        <v>10.616296173955329</v>
      </c>
      <c r="F95" s="5">
        <v>1</v>
      </c>
      <c r="G95" s="5">
        <f t="shared" ref="G95:I95" si="17">L10</f>
        <v>4.6994252521484006</v>
      </c>
      <c r="H95" s="5">
        <f t="shared" si="17"/>
        <v>9.6999999999999993</v>
      </c>
      <c r="I95" s="5">
        <f t="shared" si="17"/>
        <v>4.6288633920655746</v>
      </c>
    </row>
    <row r="96" spans="2:9" x14ac:dyDescent="0.25">
      <c r="C96" s="4">
        <f t="shared" si="9"/>
        <v>10.651597237691133</v>
      </c>
      <c r="F96" s="5">
        <v>1</v>
      </c>
      <c r="G96" s="5">
        <f t="shared" ref="G96:I96" si="18">L11</f>
        <v>4.7402962350634859</v>
      </c>
      <c r="H96" s="5">
        <f t="shared" si="18"/>
        <v>10.1</v>
      </c>
      <c r="I96" s="5">
        <f t="shared" si="18"/>
        <v>4.6190739015380027</v>
      </c>
    </row>
    <row r="97" spans="2:22" x14ac:dyDescent="0.25">
      <c r="C97" s="4">
        <f t="shared" si="9"/>
        <v>10.687405534585594</v>
      </c>
      <c r="F97" s="5">
        <v>1</v>
      </c>
      <c r="G97" s="5">
        <f t="shared" ref="G97:I97" si="19">L12</f>
        <v>4.7447327915467135</v>
      </c>
      <c r="H97" s="5">
        <f t="shared" si="19"/>
        <v>10.3</v>
      </c>
      <c r="I97" s="5">
        <f t="shared" si="19"/>
        <v>4.6223659484313702</v>
      </c>
    </row>
    <row r="98" spans="2:22" x14ac:dyDescent="0.25">
      <c r="C98" s="4">
        <f t="shared" si="9"/>
        <v>10.723300863645202</v>
      </c>
      <c r="F98" s="5">
        <v>1</v>
      </c>
      <c r="G98" s="5">
        <f t="shared" ref="G98:I98" si="20">L13</f>
        <v>4.7658452987880766</v>
      </c>
      <c r="H98" s="5">
        <f t="shared" si="20"/>
        <v>9</v>
      </c>
      <c r="I98" s="5">
        <f t="shared" si="20"/>
        <v>4.621678494883513</v>
      </c>
    </row>
    <row r="99" spans="2:22" x14ac:dyDescent="0.25">
      <c r="C99" s="4">
        <f t="shared" si="9"/>
        <v>10.75358207005821</v>
      </c>
      <c r="F99" s="5">
        <v>1</v>
      </c>
      <c r="G99" s="5">
        <f t="shared" ref="G99:I99" si="21">L14</f>
        <v>4.8042025413825336</v>
      </c>
      <c r="H99" s="5">
        <f t="shared" si="21"/>
        <v>7.5</v>
      </c>
      <c r="I99" s="5">
        <f t="shared" si="21"/>
        <v>4.6305074639649062</v>
      </c>
    </row>
    <row r="100" spans="2:22" x14ac:dyDescent="0.25">
      <c r="C100" s="4">
        <f t="shared" si="9"/>
        <v>10.790689683606715</v>
      </c>
      <c r="F100" s="5">
        <v>1</v>
      </c>
      <c r="G100" s="5">
        <f t="shared" ref="G100:I100" si="22">L15</f>
        <v>4.8041161209585752</v>
      </c>
      <c r="H100" s="5">
        <f t="shared" si="22"/>
        <v>6.2</v>
      </c>
      <c r="I100" s="5">
        <f t="shared" si="22"/>
        <v>4.6216933614738362</v>
      </c>
    </row>
    <row r="101" spans="2:22" x14ac:dyDescent="0.25">
      <c r="C101" s="4">
        <f t="shared" si="9"/>
        <v>10.844629323474908</v>
      </c>
      <c r="F101" s="5">
        <v>1</v>
      </c>
      <c r="G101" s="5">
        <f t="shared" ref="G101:I101" si="23">L16</f>
        <v>4.8449708329087517</v>
      </c>
      <c r="H101" s="5">
        <f t="shared" si="23"/>
        <v>4.9000000000000004</v>
      </c>
      <c r="I101" s="5">
        <f t="shared" si="23"/>
        <v>4.6162735095095222</v>
      </c>
    </row>
    <row r="102" spans="2:22" x14ac:dyDescent="0.25">
      <c r="C102" s="4">
        <f t="shared" si="9"/>
        <v>10.915458577532405</v>
      </c>
      <c r="F102" s="5">
        <v>1</v>
      </c>
      <c r="G102" s="5">
        <f t="shared" ref="G102:I102" si="24">L17</f>
        <v>4.9026601449847913</v>
      </c>
      <c r="H102" s="5">
        <f t="shared" si="24"/>
        <v>3.9</v>
      </c>
      <c r="I102" s="5">
        <f t="shared" si="24"/>
        <v>4.6146875498547031</v>
      </c>
    </row>
    <row r="103" spans="2:22" x14ac:dyDescent="0.25">
      <c r="C103" s="4">
        <f t="shared" si="9"/>
        <v>10.98559843886383</v>
      </c>
      <c r="F103" s="5">
        <v>1</v>
      </c>
      <c r="G103" s="5">
        <f t="shared" ref="G103:I103" si="25">L18</f>
        <v>4.9666042672530732</v>
      </c>
      <c r="H103" s="5">
        <f t="shared" si="25"/>
        <v>3.3</v>
      </c>
      <c r="I103" s="5">
        <f t="shared" si="25"/>
        <v>4.6307497056640212</v>
      </c>
    </row>
    <row r="104" spans="2:22" x14ac:dyDescent="0.25">
      <c r="C104" s="4">
        <f t="shared" si="9"/>
        <v>11.035045135811831</v>
      </c>
      <c r="F104" s="5">
        <v>1</v>
      </c>
      <c r="G104" s="5">
        <f t="shared" ref="G104:I104" si="26">L19</f>
        <v>5.0737583431330116</v>
      </c>
      <c r="H104" s="5">
        <f t="shared" si="26"/>
        <v>3.2</v>
      </c>
      <c r="I104" s="5">
        <f t="shared" si="26"/>
        <v>4.6677418599381983</v>
      </c>
    </row>
    <row r="105" spans="2:22" x14ac:dyDescent="0.25">
      <c r="C105" s="4">
        <f t="shared" si="9"/>
        <v>11.126532717578501</v>
      </c>
      <c r="F105" s="5">
        <v>1</v>
      </c>
      <c r="G105" s="5">
        <f t="shared" ref="G105:I105" si="27">L20</f>
        <v>5.1784283962783988</v>
      </c>
      <c r="H105" s="5">
        <f t="shared" si="27"/>
        <v>3.4</v>
      </c>
      <c r="I105" s="5">
        <f t="shared" si="27"/>
        <v>4.6742727172691731</v>
      </c>
    </row>
    <row r="106" spans="2:22" x14ac:dyDescent="0.25">
      <c r="C106" s="4">
        <f t="shared" si="9"/>
        <v>11.240510258588447</v>
      </c>
      <c r="F106" s="5">
        <v>1</v>
      </c>
      <c r="G106" s="5">
        <f t="shared" ref="G106:I106" si="28">L21</f>
        <v>5.3174981642266381</v>
      </c>
      <c r="H106" s="5">
        <f t="shared" si="28"/>
        <v>2.9</v>
      </c>
      <c r="I106" s="5">
        <f t="shared" si="28"/>
        <v>4.6884751525654753</v>
      </c>
    </row>
    <row r="109" spans="2:22" x14ac:dyDescent="0.25">
      <c r="C109" s="11" cm="1">
        <f t="array" ref="C109:V112">TRANSPOSE(F87:I106)</f>
        <v>1</v>
      </c>
      <c r="D109" s="12">
        <v>1</v>
      </c>
      <c r="E109" s="12">
        <v>1</v>
      </c>
      <c r="F109" s="12">
        <v>1</v>
      </c>
      <c r="G109" s="12">
        <v>1</v>
      </c>
      <c r="H109" s="12">
        <v>1</v>
      </c>
      <c r="I109" s="12">
        <v>1</v>
      </c>
      <c r="J109" s="13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2:22" ht="17.25" x14ac:dyDescent="0.25">
      <c r="B110" s="3" t="s">
        <v>9</v>
      </c>
      <c r="C110" s="14">
        <v>4.2083157590221134</v>
      </c>
      <c r="D110" s="1">
        <v>4.2998537287045684</v>
      </c>
      <c r="E110" s="1">
        <v>4.3445195648402271</v>
      </c>
      <c r="F110" s="1">
        <v>4.3968323345691083</v>
      </c>
      <c r="G110" s="1">
        <v>4.4586572864004204</v>
      </c>
      <c r="H110" s="1">
        <v>4.5210113023097653</v>
      </c>
      <c r="I110" s="1">
        <v>4.6032921038680596</v>
      </c>
      <c r="J110" s="15">
        <v>4.6268795305495418</v>
      </c>
      <c r="K110">
        <v>4.6994252521484006</v>
      </c>
      <c r="L110">
        <v>4.7402962350634859</v>
      </c>
      <c r="M110">
        <v>4.7447327915467135</v>
      </c>
      <c r="N110">
        <v>4.7658452987880766</v>
      </c>
      <c r="O110">
        <v>4.8042025413825336</v>
      </c>
      <c r="P110">
        <v>4.8041161209585752</v>
      </c>
      <c r="Q110">
        <v>4.8449708329087517</v>
      </c>
      <c r="R110">
        <v>4.9026601449847913</v>
      </c>
      <c r="S110">
        <v>4.9666042672530732</v>
      </c>
      <c r="T110">
        <v>5.0737583431330116</v>
      </c>
      <c r="U110">
        <v>5.1784283962783988</v>
      </c>
      <c r="V110">
        <v>5.3174981642266381</v>
      </c>
    </row>
    <row r="111" spans="2:22" x14ac:dyDescent="0.25">
      <c r="B111" s="3"/>
      <c r="C111" s="14">
        <v>19.7</v>
      </c>
      <c r="D111" s="1">
        <v>19</v>
      </c>
      <c r="E111" s="1">
        <v>17.8</v>
      </c>
      <c r="F111" s="1">
        <v>13.9</v>
      </c>
      <c r="G111" s="1">
        <v>9.6</v>
      </c>
      <c r="H111" s="1">
        <v>7.1</v>
      </c>
      <c r="I111" s="1">
        <v>8.1999999999999993</v>
      </c>
      <c r="J111" s="15">
        <v>9.6999999999999993</v>
      </c>
      <c r="K111">
        <v>9.6999999999999993</v>
      </c>
      <c r="L111">
        <v>10.1</v>
      </c>
      <c r="M111">
        <v>10.3</v>
      </c>
      <c r="N111">
        <v>9</v>
      </c>
      <c r="O111">
        <v>7.5</v>
      </c>
      <c r="P111">
        <v>6.2</v>
      </c>
      <c r="Q111">
        <v>4.9000000000000004</v>
      </c>
      <c r="R111">
        <v>3.9</v>
      </c>
      <c r="S111">
        <v>3.3</v>
      </c>
      <c r="T111">
        <v>3.2</v>
      </c>
      <c r="U111">
        <v>3.4</v>
      </c>
      <c r="V111">
        <v>2.9</v>
      </c>
    </row>
    <row r="112" spans="2:22" x14ac:dyDescent="0.25">
      <c r="C112" s="16">
        <v>4.6037503563166746</v>
      </c>
      <c r="D112" s="17">
        <v>4.6396059225055737</v>
      </c>
      <c r="E112" s="17">
        <v>4.6353208664965759</v>
      </c>
      <c r="F112" s="17">
        <v>4.6191858087708306</v>
      </c>
      <c r="G112" s="17">
        <v>4.6218317487395897</v>
      </c>
      <c r="H112" s="17">
        <v>4.6146357930006703</v>
      </c>
      <c r="I112" s="17">
        <v>4.6461490729746062</v>
      </c>
      <c r="J112" s="18">
        <v>4.6340045433630301</v>
      </c>
      <c r="K112">
        <v>4.6288633920655746</v>
      </c>
      <c r="L112">
        <v>4.6190739015380027</v>
      </c>
      <c r="M112">
        <v>4.6223659484313702</v>
      </c>
      <c r="N112">
        <v>4.621678494883513</v>
      </c>
      <c r="O112">
        <v>4.6305074639649062</v>
      </c>
      <c r="P112">
        <v>4.6216933614738362</v>
      </c>
      <c r="Q112">
        <v>4.6162735095095222</v>
      </c>
      <c r="R112">
        <v>4.6146875498547031</v>
      </c>
      <c r="S112">
        <v>4.6307497056640212</v>
      </c>
      <c r="T112">
        <v>4.6677418599381983</v>
      </c>
      <c r="U112">
        <v>4.6742727172691731</v>
      </c>
      <c r="V112">
        <v>4.6884751525654753</v>
      </c>
    </row>
    <row r="113" spans="2:15" x14ac:dyDescent="0.25">
      <c r="C113" s="1"/>
      <c r="D113" s="1"/>
      <c r="E113" s="1"/>
      <c r="F113" s="1"/>
      <c r="G113" s="1"/>
      <c r="H113" s="1"/>
      <c r="I113" s="1"/>
      <c r="J113" s="1"/>
    </row>
    <row r="114" spans="2:15" x14ac:dyDescent="0.25">
      <c r="O114" cm="1">
        <f t="array" ref="O114:O117">MMULT(_xlfn.ANCHORARRAY(C109),C87:C106)</f>
        <v>213.27672982349745</v>
      </c>
    </row>
    <row r="115" spans="2:15" x14ac:dyDescent="0.25">
      <c r="C115" s="19" cm="1">
        <f t="array" ref="C115:F118">MMULT(_xlfn.ANCHORARRAY(C109),F87:I106)</f>
        <v>20</v>
      </c>
      <c r="D115" s="20">
        <v>94.30189999893625</v>
      </c>
      <c r="E115" s="20">
        <v>179.4</v>
      </c>
      <c r="F115" s="21">
        <v>92.650867169325849</v>
      </c>
      <c r="I115" s="19" cm="1">
        <f t="array" ref="I115:L118">MINVERSE(_xlfn.ANCHORARRAY(C115))</f>
        <v>4175.2292900918574</v>
      </c>
      <c r="J115" s="20">
        <v>81.903101893781042</v>
      </c>
      <c r="K115" s="21">
        <v>2.4229273194912753</v>
      </c>
      <c r="L115">
        <v>-989.32562519706926</v>
      </c>
      <c r="O115" s="29">
        <v>1007.3173611140603</v>
      </c>
    </row>
    <row r="116" spans="2:15" ht="17.25" x14ac:dyDescent="0.25">
      <c r="B116" s="3" t="s">
        <v>10</v>
      </c>
      <c r="C116" s="10">
        <v>94.30189999893625</v>
      </c>
      <c r="D116">
        <v>446.27570727744688</v>
      </c>
      <c r="E116">
        <v>820.13524091925592</v>
      </c>
      <c r="F116" s="22">
        <v>436.93455095487928</v>
      </c>
      <c r="H116" s="3" t="s">
        <v>11</v>
      </c>
      <c r="I116" s="10">
        <v>81.903101893657322</v>
      </c>
      <c r="J116">
        <v>5.2643536551879802</v>
      </c>
      <c r="K116" s="22">
        <v>0.22494047907893186</v>
      </c>
      <c r="L116">
        <v>-23.473659537322845</v>
      </c>
      <c r="N116" s="3" t="s">
        <v>12</v>
      </c>
      <c r="O116" s="30">
        <v>1885.7772741504355</v>
      </c>
    </row>
    <row r="117" spans="2:15" x14ac:dyDescent="0.25">
      <c r="B117" s="3"/>
      <c r="C117" s="10">
        <v>179.4</v>
      </c>
      <c r="D117">
        <v>820.13524091925592</v>
      </c>
      <c r="E117">
        <v>2121.2399999999993</v>
      </c>
      <c r="F117" s="22">
        <v>830.20933075473374</v>
      </c>
      <c r="H117" s="3"/>
      <c r="I117" s="10">
        <v>2.4229273194852876</v>
      </c>
      <c r="J117">
        <v>0.22494047907888656</v>
      </c>
      <c r="K117" s="22">
        <v>1.1951272943441053E-2</v>
      </c>
      <c r="L117">
        <v>-0.77511329913752813</v>
      </c>
      <c r="N117" s="3"/>
      <c r="O117" s="30">
        <v>988.08710859830444</v>
      </c>
    </row>
    <row r="118" spans="2:15" ht="13.15" customHeight="1" x14ac:dyDescent="0.25">
      <c r="C118" s="23">
        <v>92.650867169325849</v>
      </c>
      <c r="D118" s="24">
        <v>436.93455095487928</v>
      </c>
      <c r="E118" s="24">
        <v>830.20933075473374</v>
      </c>
      <c r="F118" s="25">
        <v>429.21808094210314</v>
      </c>
      <c r="I118" s="23">
        <v>-989.3256251969317</v>
      </c>
      <c r="J118" s="24">
        <v>-23.473659537349469</v>
      </c>
      <c r="K118" s="25">
        <v>-0.77511329913886673</v>
      </c>
      <c r="L118">
        <v>238.95273946700874</v>
      </c>
      <c r="O118" s="31"/>
    </row>
    <row r="120" spans="2:15" ht="18" x14ac:dyDescent="0.35">
      <c r="C120" s="29" cm="1">
        <f t="array" ref="C120:C123">MMULT(_xlfn.ANCHORARRAY(I115),_xlfn.ANCHORARRAY(O114))</f>
        <v>10.870533606503159</v>
      </c>
      <c r="D120" s="46" t="s">
        <v>23</v>
      </c>
    </row>
    <row r="121" spans="2:15" ht="18.75" x14ac:dyDescent="0.35">
      <c r="B121" s="6" t="s">
        <v>35</v>
      </c>
      <c r="C121" s="30">
        <v>1.0678292242664611</v>
      </c>
      <c r="D121" s="46" t="s">
        <v>25</v>
      </c>
      <c r="F121" s="6"/>
    </row>
    <row r="122" spans="2:15" ht="18" x14ac:dyDescent="0.35">
      <c r="B122" s="6"/>
      <c r="C122" s="30">
        <v>-1.5545736715694147E-3</v>
      </c>
      <c r="D122" s="46" t="s">
        <v>87</v>
      </c>
      <c r="F122" t="s">
        <v>88</v>
      </c>
      <c r="G122" t="s">
        <v>89</v>
      </c>
      <c r="H122" t="s">
        <v>90</v>
      </c>
    </row>
    <row r="123" spans="2:15" ht="18" x14ac:dyDescent="0.35">
      <c r="C123" s="31">
        <v>-1.128466248686891</v>
      </c>
      <c r="D123" s="46" t="s">
        <v>24</v>
      </c>
      <c r="F123">
        <v>-1.2183993700600695</v>
      </c>
      <c r="G123">
        <v>0.83666059769529966</v>
      </c>
      <c r="H123">
        <v>0.18297671564596385</v>
      </c>
    </row>
    <row r="125" spans="2:15" x14ac:dyDescent="0.25">
      <c r="F125" t="s">
        <v>91</v>
      </c>
      <c r="G125" t="s">
        <v>92</v>
      </c>
      <c r="H125" t="s">
        <v>93</v>
      </c>
      <c r="I125" t="s">
        <v>94</v>
      </c>
    </row>
    <row r="126" spans="2:15" x14ac:dyDescent="0.25">
      <c r="F126">
        <v>10.870533606503159</v>
      </c>
      <c r="G126">
        <v>1.0678292242664611</v>
      </c>
      <c r="H126">
        <v>-1.5545736715694147E-3</v>
      </c>
      <c r="I126">
        <v>-1.128466248686891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94AA-8B49-47C1-9E9C-35243B7390E2}">
  <dimension ref="A1:T7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7" sqref="T7:T28"/>
    </sheetView>
  </sheetViews>
  <sheetFormatPr defaultRowHeight="15" x14ac:dyDescent="0.25"/>
  <cols>
    <col min="1" max="1" width="5.140625" bestFit="1" customWidth="1"/>
    <col min="2" max="2" width="8.5703125" style="3" bestFit="1" customWidth="1"/>
  </cols>
  <sheetData>
    <row r="1" spans="1:20" x14ac:dyDescent="0.25">
      <c r="A1" t="s">
        <v>36</v>
      </c>
      <c r="B1" s="35" t="s">
        <v>37</v>
      </c>
      <c r="D1" t="s">
        <v>38</v>
      </c>
      <c r="E1" t="s">
        <v>39</v>
      </c>
      <c r="G1" t="s">
        <v>40</v>
      </c>
      <c r="H1" t="s">
        <v>41</v>
      </c>
      <c r="K1" t="s">
        <v>65</v>
      </c>
      <c r="M1" t="s">
        <v>77</v>
      </c>
      <c r="O1" t="s">
        <v>66</v>
      </c>
      <c r="P1" t="s">
        <v>67</v>
      </c>
      <c r="S1" t="s">
        <v>72</v>
      </c>
      <c r="T1" t="s">
        <v>73</v>
      </c>
    </row>
    <row r="2" spans="1:20" x14ac:dyDescent="0.25">
      <c r="A2" s="36">
        <v>1950</v>
      </c>
      <c r="B2" s="37">
        <v>107.5</v>
      </c>
      <c r="D2">
        <v>1950</v>
      </c>
      <c r="E2" s="38">
        <v>6612</v>
      </c>
      <c r="G2" s="40" t="s">
        <v>42</v>
      </c>
      <c r="H2" s="41">
        <v>115.6</v>
      </c>
      <c r="J2">
        <v>2003</v>
      </c>
      <c r="K2">
        <v>12640.7</v>
      </c>
      <c r="M2" s="43">
        <f>P2/K2</f>
        <v>67.243190646087641</v>
      </c>
      <c r="O2" t="s">
        <v>43</v>
      </c>
      <c r="P2">
        <v>850001</v>
      </c>
      <c r="S2" t="s">
        <v>68</v>
      </c>
      <c r="T2">
        <v>10.3</v>
      </c>
    </row>
    <row r="3" spans="1:20" x14ac:dyDescent="0.25">
      <c r="A3" s="36">
        <v>1951</v>
      </c>
      <c r="B3" s="37">
        <v>109.6</v>
      </c>
      <c r="D3">
        <v>1951</v>
      </c>
      <c r="E3" s="38">
        <v>7188</v>
      </c>
      <c r="G3" s="40" t="s">
        <v>43</v>
      </c>
      <c r="H3" s="41">
        <v>113.5</v>
      </c>
      <c r="J3">
        <v>2004</v>
      </c>
      <c r="K3">
        <v>12720.2</v>
      </c>
      <c r="M3" s="43">
        <f t="shared" ref="M3:M22" si="0">P3/K3</f>
        <v>73.689014323674158</v>
      </c>
      <c r="O3" t="s">
        <v>44</v>
      </c>
      <c r="P3">
        <v>937339</v>
      </c>
      <c r="S3" t="s">
        <v>69</v>
      </c>
      <c r="T3">
        <v>13.2</v>
      </c>
    </row>
    <row r="4" spans="1:20" x14ac:dyDescent="0.25">
      <c r="A4" s="36">
        <v>1952</v>
      </c>
      <c r="B4" s="37">
        <v>114.4</v>
      </c>
      <c r="D4">
        <v>1952</v>
      </c>
      <c r="E4" s="38">
        <v>7824</v>
      </c>
      <c r="G4" s="40" t="s">
        <v>44</v>
      </c>
      <c r="H4" s="41">
        <v>116.8</v>
      </c>
      <c r="J4">
        <v>2005</v>
      </c>
      <c r="K4">
        <v>12890.7</v>
      </c>
      <c r="M4" s="43">
        <f t="shared" si="0"/>
        <v>77.055008649646638</v>
      </c>
      <c r="O4" t="s">
        <v>45</v>
      </c>
      <c r="P4">
        <v>993293</v>
      </c>
      <c r="S4" t="s">
        <v>70</v>
      </c>
      <c r="T4">
        <v>16.2</v>
      </c>
    </row>
    <row r="5" spans="1:20" x14ac:dyDescent="0.25">
      <c r="A5" s="36">
        <v>1953</v>
      </c>
      <c r="B5" s="37">
        <v>141.9</v>
      </c>
      <c r="D5">
        <v>1953</v>
      </c>
      <c r="E5" s="38">
        <v>11040</v>
      </c>
      <c r="G5" s="40" t="s">
        <v>45</v>
      </c>
      <c r="H5" s="42">
        <v>115</v>
      </c>
      <c r="J5">
        <v>2006</v>
      </c>
      <c r="K5">
        <v>13220</v>
      </c>
      <c r="M5" s="43">
        <f t="shared" si="0"/>
        <v>81.193267776096818</v>
      </c>
      <c r="O5" t="s">
        <v>46</v>
      </c>
      <c r="P5">
        <v>1073375</v>
      </c>
      <c r="S5" t="s">
        <v>71</v>
      </c>
      <c r="T5">
        <v>18.3</v>
      </c>
    </row>
    <row r="6" spans="1:20" x14ac:dyDescent="0.25">
      <c r="A6" s="36">
        <v>1954</v>
      </c>
      <c r="B6" s="37">
        <v>93.7</v>
      </c>
      <c r="D6">
        <v>1954</v>
      </c>
      <c r="E6" s="38">
        <v>11700</v>
      </c>
      <c r="G6" s="40" t="s">
        <v>46</v>
      </c>
      <c r="H6" s="42">
        <v>112</v>
      </c>
      <c r="J6">
        <v>2007</v>
      </c>
      <c r="K6">
        <v>13771.1</v>
      </c>
      <c r="M6" s="43">
        <f t="shared" si="0"/>
        <v>86.371459070081542</v>
      </c>
      <c r="O6" t="s">
        <v>47</v>
      </c>
      <c r="P6">
        <v>1189430</v>
      </c>
      <c r="S6" t="s">
        <v>42</v>
      </c>
      <c r="T6">
        <v>20</v>
      </c>
    </row>
    <row r="7" spans="1:20" x14ac:dyDescent="0.25">
      <c r="A7" s="36">
        <v>1955</v>
      </c>
      <c r="B7" s="37">
        <v>97.6</v>
      </c>
      <c r="D7">
        <v>1955</v>
      </c>
      <c r="E7" s="38">
        <v>12096</v>
      </c>
      <c r="G7" s="40" t="s">
        <v>47</v>
      </c>
      <c r="H7" s="42">
        <v>112</v>
      </c>
      <c r="J7">
        <v>2008</v>
      </c>
      <c r="K7">
        <v>14037.2</v>
      </c>
      <c r="M7" s="43">
        <f t="shared" si="0"/>
        <v>91.92851850796454</v>
      </c>
      <c r="O7" t="s">
        <v>48</v>
      </c>
      <c r="P7">
        <v>1290419</v>
      </c>
      <c r="S7" t="s">
        <v>43</v>
      </c>
      <c r="T7">
        <v>19.7</v>
      </c>
    </row>
    <row r="8" spans="1:20" x14ac:dyDescent="0.25">
      <c r="A8" s="36">
        <v>1956</v>
      </c>
      <c r="B8" s="37">
        <v>99</v>
      </c>
      <c r="D8">
        <v>1956</v>
      </c>
      <c r="E8" s="38">
        <v>13416</v>
      </c>
      <c r="G8" s="40" t="s">
        <v>48</v>
      </c>
      <c r="H8" s="41">
        <v>109.7</v>
      </c>
      <c r="J8">
        <v>2009</v>
      </c>
      <c r="K8">
        <v>13782.3</v>
      </c>
      <c r="M8" s="43">
        <f t="shared" si="0"/>
        <v>99.812368037265188</v>
      </c>
      <c r="O8" t="s">
        <v>49</v>
      </c>
      <c r="P8">
        <v>1375644</v>
      </c>
      <c r="S8" t="s">
        <v>44</v>
      </c>
      <c r="T8">
        <v>19</v>
      </c>
    </row>
    <row r="9" spans="1:20" x14ac:dyDescent="0.25">
      <c r="A9" s="36">
        <v>1957</v>
      </c>
      <c r="B9" s="37">
        <v>105.4</v>
      </c>
      <c r="D9">
        <v>1957</v>
      </c>
      <c r="E9" s="38">
        <v>15348</v>
      </c>
      <c r="G9" s="40" t="s">
        <v>49</v>
      </c>
      <c r="H9" s="41">
        <v>111.8</v>
      </c>
      <c r="J9">
        <v>2010</v>
      </c>
      <c r="K9">
        <v>14106.9</v>
      </c>
      <c r="M9" s="43">
        <f t="shared" si="0"/>
        <v>102.19467069306509</v>
      </c>
      <c r="O9" t="s">
        <v>50</v>
      </c>
      <c r="P9">
        <v>1441650</v>
      </c>
      <c r="S9" t="s">
        <v>45</v>
      </c>
      <c r="T9">
        <v>17.8</v>
      </c>
    </row>
    <row r="10" spans="1:20" x14ac:dyDescent="0.25">
      <c r="A10" s="36">
        <v>1958</v>
      </c>
      <c r="B10" s="37">
        <v>102.7</v>
      </c>
      <c r="D10">
        <v>1958</v>
      </c>
      <c r="E10" s="38">
        <v>16176</v>
      </c>
      <c r="G10" s="40" t="s">
        <v>50</v>
      </c>
      <c r="H10" s="41">
        <v>108.5</v>
      </c>
      <c r="J10">
        <v>2011</v>
      </c>
      <c r="K10">
        <v>14232.6</v>
      </c>
      <c r="M10" s="43">
        <f t="shared" si="0"/>
        <v>109.88399870719334</v>
      </c>
      <c r="O10" t="s">
        <v>51</v>
      </c>
      <c r="P10">
        <v>1563935</v>
      </c>
      <c r="S10" t="s">
        <v>46</v>
      </c>
      <c r="T10">
        <v>13.9</v>
      </c>
    </row>
    <row r="11" spans="1:20" x14ac:dyDescent="0.25">
      <c r="A11" s="36">
        <v>1959</v>
      </c>
      <c r="B11" s="37">
        <v>101.1</v>
      </c>
      <c r="D11">
        <v>1959</v>
      </c>
      <c r="E11" s="38">
        <v>17436</v>
      </c>
      <c r="G11" s="40" t="s">
        <v>51</v>
      </c>
      <c r="H11" s="41">
        <v>105.4</v>
      </c>
      <c r="J11">
        <v>2012</v>
      </c>
      <c r="K11">
        <v>14172</v>
      </c>
      <c r="M11" s="43">
        <f t="shared" si="0"/>
        <v>114.46810612475304</v>
      </c>
      <c r="O11" t="s">
        <v>52</v>
      </c>
      <c r="P11">
        <v>1622242</v>
      </c>
      <c r="S11" t="s">
        <v>47</v>
      </c>
      <c r="T11">
        <v>9.6</v>
      </c>
    </row>
    <row r="12" spans="1:20" x14ac:dyDescent="0.25">
      <c r="A12" s="36">
        <v>1960</v>
      </c>
      <c r="B12" s="37">
        <v>101.8</v>
      </c>
      <c r="D12">
        <v>1960</v>
      </c>
      <c r="E12" s="38">
        <v>18720</v>
      </c>
      <c r="G12" s="40" t="s">
        <v>52</v>
      </c>
      <c r="H12" s="41">
        <v>102.5</v>
      </c>
      <c r="J12">
        <v>2013</v>
      </c>
      <c r="K12">
        <v>14244.3</v>
      </c>
      <c r="M12" s="43">
        <f t="shared" si="0"/>
        <v>114.97707855071855</v>
      </c>
      <c r="O12" t="s">
        <v>53</v>
      </c>
      <c r="P12">
        <v>1637768</v>
      </c>
      <c r="S12" t="s">
        <v>48</v>
      </c>
      <c r="T12">
        <v>7.1</v>
      </c>
    </row>
    <row r="13" spans="1:20" x14ac:dyDescent="0.25">
      <c r="A13" s="36">
        <v>1961</v>
      </c>
      <c r="B13" s="37">
        <v>100.7</v>
      </c>
      <c r="D13">
        <v>1961</v>
      </c>
      <c r="E13" s="38">
        <v>19500</v>
      </c>
      <c r="G13" s="40" t="s">
        <v>53</v>
      </c>
      <c r="H13" s="41">
        <v>102.8</v>
      </c>
      <c r="J13">
        <v>2014</v>
      </c>
      <c r="K13">
        <v>14563.4</v>
      </c>
      <c r="M13" s="43">
        <f t="shared" si="0"/>
        <v>117.43033906917341</v>
      </c>
      <c r="O13" t="s">
        <v>54</v>
      </c>
      <c r="P13">
        <v>1710185</v>
      </c>
      <c r="S13" t="s">
        <v>49</v>
      </c>
      <c r="T13">
        <v>8.1999999999999993</v>
      </c>
    </row>
    <row r="14" spans="1:20" x14ac:dyDescent="0.25">
      <c r="A14" s="36">
        <v>1962</v>
      </c>
      <c r="B14" s="37">
        <v>102.5</v>
      </c>
      <c r="D14">
        <v>1962</v>
      </c>
      <c r="E14" s="38">
        <v>20160</v>
      </c>
      <c r="G14" s="40" t="s">
        <v>54</v>
      </c>
      <c r="H14" s="41">
        <v>102.5</v>
      </c>
      <c r="J14">
        <v>2015</v>
      </c>
      <c r="K14">
        <v>14829.8</v>
      </c>
      <c r="M14" s="43">
        <f t="shared" si="0"/>
        <v>122.02214460073637</v>
      </c>
      <c r="O14" t="s">
        <v>55</v>
      </c>
      <c r="P14">
        <v>1809564</v>
      </c>
      <c r="S14" t="s">
        <v>50</v>
      </c>
      <c r="T14">
        <v>9.6999999999999993</v>
      </c>
    </row>
    <row r="15" spans="1:20" x14ac:dyDescent="0.25">
      <c r="A15" s="36">
        <v>1963</v>
      </c>
      <c r="B15" s="37">
        <v>100.8</v>
      </c>
      <c r="D15">
        <v>1963</v>
      </c>
      <c r="E15" s="38">
        <v>21156</v>
      </c>
      <c r="G15" s="40" t="s">
        <v>55</v>
      </c>
      <c r="H15" s="41">
        <v>103.2</v>
      </c>
      <c r="J15">
        <v>2016</v>
      </c>
      <c r="K15">
        <v>15293.3</v>
      </c>
      <c r="M15" s="43">
        <f t="shared" si="0"/>
        <v>122.01159985091512</v>
      </c>
      <c r="O15" t="s">
        <v>56</v>
      </c>
      <c r="P15">
        <v>1865960</v>
      </c>
      <c r="S15" t="s">
        <v>51</v>
      </c>
      <c r="T15">
        <v>9.6999999999999993</v>
      </c>
    </row>
    <row r="16" spans="1:20" x14ac:dyDescent="0.25">
      <c r="A16" s="36">
        <v>1964</v>
      </c>
      <c r="B16" s="37">
        <v>101.2</v>
      </c>
      <c r="D16">
        <v>1964</v>
      </c>
      <c r="E16" s="38">
        <v>21792</v>
      </c>
      <c r="G16" s="40" t="s">
        <v>56</v>
      </c>
      <c r="H16" s="41">
        <v>102.3</v>
      </c>
      <c r="J16">
        <v>2017</v>
      </c>
      <c r="K16">
        <v>15710.8</v>
      </c>
      <c r="M16" s="43">
        <f t="shared" si="0"/>
        <v>127.0995748147771</v>
      </c>
      <c r="O16" t="s">
        <v>57</v>
      </c>
      <c r="P16">
        <v>1996836</v>
      </c>
      <c r="S16" t="s">
        <v>52</v>
      </c>
      <c r="T16">
        <v>10.1</v>
      </c>
    </row>
    <row r="17" spans="1:20" x14ac:dyDescent="0.25">
      <c r="A17" s="36">
        <v>1965</v>
      </c>
      <c r="B17" s="37">
        <v>100.9</v>
      </c>
      <c r="D17">
        <v>1965</v>
      </c>
      <c r="E17" s="38">
        <v>22404</v>
      </c>
      <c r="G17" s="40" t="s">
        <v>57</v>
      </c>
      <c r="H17" s="41">
        <v>100.7</v>
      </c>
      <c r="J17">
        <v>2018</v>
      </c>
      <c r="K17">
        <v>15949.7</v>
      </c>
      <c r="M17" s="43">
        <f t="shared" si="0"/>
        <v>134.64748553264323</v>
      </c>
      <c r="O17" t="s">
        <v>58</v>
      </c>
      <c r="P17">
        <v>2147587</v>
      </c>
      <c r="S17" t="s">
        <v>53</v>
      </c>
      <c r="T17">
        <v>10.3</v>
      </c>
    </row>
    <row r="18" spans="1:20" x14ac:dyDescent="0.25">
      <c r="A18" s="36">
        <v>1966</v>
      </c>
      <c r="B18" s="37">
        <v>101.2</v>
      </c>
      <c r="D18">
        <v>1966</v>
      </c>
      <c r="E18" s="38">
        <v>23208</v>
      </c>
      <c r="G18" s="40" t="s">
        <v>58</v>
      </c>
      <c r="H18" s="41">
        <v>99.1</v>
      </c>
      <c r="J18">
        <v>2019</v>
      </c>
      <c r="K18">
        <v>16120.6</v>
      </c>
      <c r="M18" s="43">
        <f t="shared" si="0"/>
        <v>143.53864000099253</v>
      </c>
      <c r="O18" t="s">
        <v>59</v>
      </c>
      <c r="P18">
        <v>2313929</v>
      </c>
      <c r="S18" t="s">
        <v>54</v>
      </c>
      <c r="T18">
        <v>9</v>
      </c>
    </row>
    <row r="19" spans="1:20" x14ac:dyDescent="0.25">
      <c r="A19" s="36">
        <v>1967</v>
      </c>
      <c r="B19" s="37">
        <v>101.5</v>
      </c>
      <c r="D19">
        <v>1967</v>
      </c>
      <c r="E19" s="38">
        <v>24192</v>
      </c>
      <c r="G19" s="40" t="s">
        <v>59</v>
      </c>
      <c r="H19" s="41">
        <v>99.8</v>
      </c>
      <c r="J19">
        <v>2020</v>
      </c>
      <c r="K19">
        <v>14789.1</v>
      </c>
      <c r="M19" s="43">
        <f t="shared" si="0"/>
        <v>159.77368467317146</v>
      </c>
      <c r="O19" t="s">
        <v>60</v>
      </c>
      <c r="P19">
        <v>2362909</v>
      </c>
      <c r="S19" t="s">
        <v>55</v>
      </c>
      <c r="T19">
        <v>7.5</v>
      </c>
    </row>
    <row r="20" spans="1:20" x14ac:dyDescent="0.25">
      <c r="A20" s="36">
        <v>1968</v>
      </c>
      <c r="B20" s="37">
        <v>101.6</v>
      </c>
      <c r="D20">
        <v>1968</v>
      </c>
      <c r="E20" s="38">
        <v>25272</v>
      </c>
      <c r="G20" s="40" t="s">
        <v>60</v>
      </c>
      <c r="H20" s="41">
        <v>102.2</v>
      </c>
      <c r="J20">
        <v>2021</v>
      </c>
      <c r="K20">
        <v>15002.6</v>
      </c>
      <c r="M20" s="43">
        <f t="shared" si="0"/>
        <v>177.40378334422033</v>
      </c>
      <c r="O20" t="s">
        <v>61</v>
      </c>
      <c r="P20">
        <v>2661518</v>
      </c>
      <c r="S20" t="s">
        <v>56</v>
      </c>
      <c r="T20">
        <v>6.2</v>
      </c>
    </row>
    <row r="21" spans="1:20" x14ac:dyDescent="0.25">
      <c r="A21" s="36">
        <v>1969</v>
      </c>
      <c r="B21" s="37">
        <v>101.4</v>
      </c>
      <c r="D21">
        <v>1969</v>
      </c>
      <c r="E21" s="38">
        <v>26088</v>
      </c>
      <c r="G21" s="40" t="s">
        <v>61</v>
      </c>
      <c r="H21" s="42">
        <v>100</v>
      </c>
      <c r="J21">
        <v>2022</v>
      </c>
      <c r="K21">
        <v>15209.7</v>
      </c>
      <c r="M21" s="43">
        <f t="shared" si="0"/>
        <v>203.87318619039164</v>
      </c>
      <c r="O21" t="s">
        <v>62</v>
      </c>
      <c r="P21">
        <v>3100850</v>
      </c>
      <c r="S21" t="s">
        <v>57</v>
      </c>
      <c r="T21">
        <v>4.9000000000000004</v>
      </c>
    </row>
    <row r="22" spans="1:20" x14ac:dyDescent="0.25">
      <c r="A22" s="36">
        <v>1970</v>
      </c>
      <c r="B22" s="37">
        <v>101.1</v>
      </c>
      <c r="D22">
        <v>1970</v>
      </c>
      <c r="E22" s="38">
        <v>26820</v>
      </c>
      <c r="G22" s="40" t="s">
        <v>62</v>
      </c>
      <c r="H22" s="41">
        <v>98.2</v>
      </c>
      <c r="J22">
        <v>2023</v>
      </c>
      <c r="K22">
        <v>15178.1</v>
      </c>
      <c r="M22" s="43">
        <f t="shared" si="0"/>
        <v>224.11303127532432</v>
      </c>
      <c r="O22" t="s">
        <v>63</v>
      </c>
      <c r="P22">
        <v>3401610</v>
      </c>
      <c r="S22" t="s">
        <v>58</v>
      </c>
      <c r="T22">
        <v>3.9</v>
      </c>
    </row>
    <row r="23" spans="1:20" x14ac:dyDescent="0.25">
      <c r="A23" s="36">
        <v>1971</v>
      </c>
      <c r="B23" s="37">
        <v>99.9</v>
      </c>
      <c r="D23">
        <v>1971</v>
      </c>
      <c r="E23" s="38">
        <v>28296</v>
      </c>
      <c r="G23" s="40" t="s">
        <v>63</v>
      </c>
      <c r="H23" s="41">
        <v>102.7</v>
      </c>
      <c r="O23" t="s">
        <v>64</v>
      </c>
      <c r="P23">
        <v>3617438</v>
      </c>
      <c r="S23" t="s">
        <v>59</v>
      </c>
      <c r="T23">
        <v>3.3</v>
      </c>
    </row>
    <row r="24" spans="1:20" x14ac:dyDescent="0.25">
      <c r="A24" s="36">
        <v>1972</v>
      </c>
      <c r="B24" s="37">
        <v>100</v>
      </c>
      <c r="D24">
        <v>1972</v>
      </c>
      <c r="E24" s="38">
        <v>30108</v>
      </c>
      <c r="G24" s="40" t="s">
        <v>64</v>
      </c>
      <c r="H24" s="42">
        <v>103</v>
      </c>
      <c r="S24" t="s">
        <v>60</v>
      </c>
      <c r="T24">
        <v>3.2</v>
      </c>
    </row>
    <row r="25" spans="1:20" x14ac:dyDescent="0.25">
      <c r="A25" s="36">
        <v>1973</v>
      </c>
      <c r="B25" s="37">
        <v>102.8</v>
      </c>
      <c r="D25">
        <v>1973</v>
      </c>
      <c r="E25" s="38">
        <v>33576</v>
      </c>
      <c r="S25" t="s">
        <v>61</v>
      </c>
      <c r="T25">
        <v>3.4</v>
      </c>
    </row>
    <row r="26" spans="1:20" x14ac:dyDescent="0.25">
      <c r="A26" s="36">
        <v>1974</v>
      </c>
      <c r="B26" s="37">
        <v>107.1</v>
      </c>
      <c r="D26">
        <v>1974</v>
      </c>
      <c r="E26" s="38">
        <v>38220</v>
      </c>
      <c r="S26" t="s">
        <v>62</v>
      </c>
      <c r="T26">
        <v>2.9</v>
      </c>
    </row>
    <row r="27" spans="1:20" x14ac:dyDescent="0.25">
      <c r="A27" s="36">
        <v>1975</v>
      </c>
      <c r="B27" s="37">
        <v>103</v>
      </c>
      <c r="D27">
        <v>1975</v>
      </c>
      <c r="E27" s="38">
        <v>46956</v>
      </c>
      <c r="S27" t="s">
        <v>63</v>
      </c>
      <c r="T27">
        <v>2.8</v>
      </c>
    </row>
    <row r="28" spans="1:20" x14ac:dyDescent="0.25">
      <c r="A28" s="36">
        <v>1976</v>
      </c>
      <c r="B28" s="37">
        <v>104.4</v>
      </c>
      <c r="D28">
        <v>1976</v>
      </c>
      <c r="E28" s="38">
        <v>51372</v>
      </c>
      <c r="S28" t="s">
        <v>64</v>
      </c>
      <c r="T28">
        <v>2.9</v>
      </c>
    </row>
    <row r="29" spans="1:20" x14ac:dyDescent="0.25">
      <c r="A29" s="36">
        <v>1977</v>
      </c>
      <c r="B29" s="37">
        <v>104.9</v>
      </c>
      <c r="D29">
        <v>1977</v>
      </c>
      <c r="E29" s="38">
        <v>55152</v>
      </c>
    </row>
    <row r="30" spans="1:20" x14ac:dyDescent="0.25">
      <c r="A30" s="36">
        <v>1978</v>
      </c>
      <c r="B30" s="37">
        <v>108.1</v>
      </c>
      <c r="D30">
        <v>1978</v>
      </c>
      <c r="E30" s="38">
        <v>58644</v>
      </c>
    </row>
    <row r="31" spans="1:20" x14ac:dyDescent="0.25">
      <c r="A31" s="36">
        <v>1979</v>
      </c>
      <c r="B31" s="37">
        <v>107</v>
      </c>
      <c r="D31">
        <v>1979</v>
      </c>
      <c r="E31" s="38">
        <v>63924</v>
      </c>
    </row>
    <row r="32" spans="1:20" x14ac:dyDescent="0.25">
      <c r="A32" s="36">
        <v>1980</v>
      </c>
      <c r="B32" s="37">
        <v>109.4</v>
      </c>
      <c r="D32">
        <v>1980</v>
      </c>
      <c r="E32" s="38">
        <v>72480</v>
      </c>
    </row>
    <row r="33" spans="1:5" x14ac:dyDescent="0.25">
      <c r="A33" s="36">
        <v>1981</v>
      </c>
      <c r="B33" s="37">
        <v>121.2</v>
      </c>
      <c r="D33">
        <v>1981</v>
      </c>
      <c r="E33" s="38">
        <v>92268</v>
      </c>
    </row>
    <row r="34" spans="1:5" x14ac:dyDescent="0.25">
      <c r="A34" s="36">
        <v>1982</v>
      </c>
      <c r="B34" s="37">
        <v>200.8</v>
      </c>
      <c r="D34">
        <v>1982</v>
      </c>
      <c r="E34" s="38">
        <v>139572</v>
      </c>
    </row>
    <row r="35" spans="1:5" x14ac:dyDescent="0.25">
      <c r="A35" s="36">
        <v>1983</v>
      </c>
      <c r="B35" s="37">
        <v>122.1</v>
      </c>
      <c r="D35">
        <v>1983</v>
      </c>
      <c r="E35" s="38">
        <v>173700</v>
      </c>
    </row>
    <row r="36" spans="1:5" x14ac:dyDescent="0.25">
      <c r="A36" s="36">
        <v>1984</v>
      </c>
      <c r="B36" s="37">
        <v>115</v>
      </c>
      <c r="D36">
        <v>1984</v>
      </c>
      <c r="E36" s="38">
        <v>202056</v>
      </c>
    </row>
    <row r="37" spans="1:5" x14ac:dyDescent="0.25">
      <c r="A37" s="36">
        <v>1985</v>
      </c>
      <c r="B37" s="37">
        <v>115.1</v>
      </c>
      <c r="D37">
        <v>1985</v>
      </c>
      <c r="E37" s="38">
        <v>240060</v>
      </c>
    </row>
    <row r="38" spans="1:5" x14ac:dyDescent="0.25">
      <c r="A38" s="36">
        <v>1986</v>
      </c>
      <c r="B38" s="37">
        <v>117.7</v>
      </c>
      <c r="D38">
        <v>1986</v>
      </c>
      <c r="E38" s="38">
        <v>289140</v>
      </c>
    </row>
    <row r="39" spans="1:5" x14ac:dyDescent="0.25">
      <c r="A39" s="36">
        <v>1987</v>
      </c>
      <c r="B39" s="37">
        <v>125.2</v>
      </c>
      <c r="D39">
        <v>1987</v>
      </c>
      <c r="E39" s="38">
        <v>350208</v>
      </c>
    </row>
    <row r="40" spans="1:5" x14ac:dyDescent="0.25">
      <c r="A40" s="36">
        <v>1988</v>
      </c>
      <c r="B40" s="37">
        <v>160.19999999999999</v>
      </c>
      <c r="D40">
        <v>1988</v>
      </c>
      <c r="E40" s="38">
        <v>637080</v>
      </c>
    </row>
    <row r="41" spans="1:5" x14ac:dyDescent="0.25">
      <c r="A41" s="36">
        <v>1989</v>
      </c>
      <c r="B41" s="37">
        <v>351.1</v>
      </c>
      <c r="D41">
        <v>1989</v>
      </c>
      <c r="E41" s="38">
        <v>2481096</v>
      </c>
    </row>
    <row r="42" spans="1:5" x14ac:dyDescent="0.25">
      <c r="A42" s="36">
        <v>1990</v>
      </c>
      <c r="B42" s="37">
        <v>685.8</v>
      </c>
      <c r="D42">
        <v>1990</v>
      </c>
      <c r="E42" s="38">
        <v>12355644</v>
      </c>
    </row>
    <row r="43" spans="1:5" x14ac:dyDescent="0.25">
      <c r="A43" s="36">
        <v>1991</v>
      </c>
      <c r="B43" s="37">
        <v>170.3</v>
      </c>
      <c r="D43">
        <v>1991</v>
      </c>
      <c r="E43" s="38">
        <v>21240000</v>
      </c>
    </row>
    <row r="44" spans="1:5" x14ac:dyDescent="0.25">
      <c r="A44" s="36">
        <v>1992</v>
      </c>
      <c r="B44" s="37">
        <v>143</v>
      </c>
      <c r="D44">
        <v>1992</v>
      </c>
      <c r="E44" s="38">
        <v>35220000</v>
      </c>
    </row>
    <row r="45" spans="1:5" x14ac:dyDescent="0.25">
      <c r="A45" s="36">
        <v>1993</v>
      </c>
      <c r="B45" s="37">
        <v>135.30000000000001</v>
      </c>
      <c r="D45">
        <v>1993</v>
      </c>
      <c r="E45" s="38">
        <v>47940000</v>
      </c>
    </row>
    <row r="46" spans="1:5" x14ac:dyDescent="0.25">
      <c r="A46" s="36">
        <v>1994</v>
      </c>
      <c r="B46" s="37">
        <v>132.19999999999999</v>
      </c>
      <c r="D46">
        <v>1994</v>
      </c>
      <c r="E46" s="38">
        <v>63936000</v>
      </c>
    </row>
    <row r="47" spans="1:5" x14ac:dyDescent="0.25">
      <c r="A47" s="36">
        <v>1995</v>
      </c>
      <c r="B47" s="37">
        <v>127.8</v>
      </c>
      <c r="D47">
        <v>1995</v>
      </c>
      <c r="E47" s="39">
        <v>8431.44</v>
      </c>
    </row>
    <row r="48" spans="1:5" x14ac:dyDescent="0.25">
      <c r="A48" s="36">
        <v>1996</v>
      </c>
      <c r="B48" s="37">
        <v>119.9</v>
      </c>
      <c r="D48">
        <v>1996</v>
      </c>
      <c r="E48" s="39">
        <v>10476</v>
      </c>
    </row>
    <row r="49" spans="1:5" x14ac:dyDescent="0.25">
      <c r="A49" s="36">
        <v>1997</v>
      </c>
      <c r="B49" s="37">
        <v>114.9</v>
      </c>
      <c r="D49">
        <v>1997</v>
      </c>
      <c r="E49" s="39">
        <v>12743.16</v>
      </c>
    </row>
    <row r="50" spans="1:5" x14ac:dyDescent="0.25">
      <c r="A50" s="36">
        <v>1998</v>
      </c>
      <c r="B50" s="37">
        <v>111.8</v>
      </c>
      <c r="D50">
        <v>1998</v>
      </c>
      <c r="E50" s="39">
        <v>14873.88</v>
      </c>
    </row>
    <row r="51" spans="1:5" x14ac:dyDescent="0.25">
      <c r="A51" s="36">
        <v>1999</v>
      </c>
      <c r="B51" s="37">
        <v>107.3</v>
      </c>
      <c r="D51">
        <v>1999</v>
      </c>
      <c r="E51" s="39">
        <v>20480.88</v>
      </c>
    </row>
    <row r="52" spans="1:5" x14ac:dyDescent="0.25">
      <c r="A52" s="36">
        <v>2000</v>
      </c>
      <c r="B52" s="37">
        <v>110.1</v>
      </c>
      <c r="D52">
        <v>2000</v>
      </c>
      <c r="E52" s="39">
        <v>23085.72</v>
      </c>
    </row>
    <row r="53" spans="1:5" x14ac:dyDescent="0.25">
      <c r="A53" s="36">
        <v>2001</v>
      </c>
      <c r="B53" s="37">
        <v>105.5</v>
      </c>
      <c r="D53">
        <v>2001</v>
      </c>
      <c r="E53" s="39">
        <v>24742.2</v>
      </c>
    </row>
    <row r="54" spans="1:5" x14ac:dyDescent="0.25">
      <c r="A54" s="36">
        <v>2002</v>
      </c>
      <c r="B54" s="37">
        <v>101.9</v>
      </c>
      <c r="D54">
        <v>2002</v>
      </c>
      <c r="E54" s="39">
        <v>25598.52</v>
      </c>
    </row>
    <row r="55" spans="1:5" x14ac:dyDescent="0.25">
      <c r="A55" s="36">
        <v>2003</v>
      </c>
      <c r="B55" s="37">
        <v>100.8</v>
      </c>
      <c r="D55">
        <v>2003</v>
      </c>
      <c r="E55" s="39">
        <v>26417.64</v>
      </c>
    </row>
    <row r="56" spans="1:5" x14ac:dyDescent="0.25">
      <c r="A56" s="36">
        <v>2004</v>
      </c>
      <c r="B56" s="37">
        <v>103.5</v>
      </c>
      <c r="D56">
        <v>2004</v>
      </c>
      <c r="E56" s="39">
        <v>27474.84</v>
      </c>
    </row>
    <row r="57" spans="1:5" x14ac:dyDescent="0.25">
      <c r="A57" s="36">
        <v>2005</v>
      </c>
      <c r="B57" s="37">
        <v>102.1</v>
      </c>
      <c r="D57">
        <v>2005</v>
      </c>
      <c r="E57" s="39">
        <v>28563.48</v>
      </c>
    </row>
    <row r="58" spans="1:5" x14ac:dyDescent="0.25">
      <c r="A58" s="36">
        <v>2006</v>
      </c>
      <c r="B58" s="37">
        <v>101</v>
      </c>
      <c r="D58">
        <v>2006</v>
      </c>
      <c r="E58" s="39">
        <v>29726.76</v>
      </c>
    </row>
    <row r="59" spans="1:5" x14ac:dyDescent="0.25">
      <c r="A59" s="36">
        <v>2007</v>
      </c>
      <c r="B59" s="37">
        <v>102.5</v>
      </c>
      <c r="D59">
        <v>2007</v>
      </c>
      <c r="E59" s="39">
        <v>32292.36</v>
      </c>
    </row>
    <row r="60" spans="1:5" x14ac:dyDescent="0.25">
      <c r="A60" s="36">
        <v>2008</v>
      </c>
      <c r="B60" s="37">
        <v>104.2</v>
      </c>
      <c r="D60">
        <v>2008</v>
      </c>
      <c r="E60" s="39">
        <v>35326.559999999998</v>
      </c>
    </row>
    <row r="61" spans="1:5" x14ac:dyDescent="0.25">
      <c r="A61" s="36">
        <v>2009</v>
      </c>
      <c r="B61" s="37">
        <v>103.5</v>
      </c>
      <c r="D61">
        <v>2009</v>
      </c>
      <c r="E61" s="39">
        <v>37235.519999999997</v>
      </c>
    </row>
    <row r="62" spans="1:5" x14ac:dyDescent="0.25">
      <c r="A62" s="36">
        <v>2010</v>
      </c>
      <c r="B62" s="37">
        <v>102.6</v>
      </c>
      <c r="D62">
        <v>2010</v>
      </c>
      <c r="E62" s="39">
        <v>38699.760000000002</v>
      </c>
    </row>
    <row r="63" spans="1:5" x14ac:dyDescent="0.25">
      <c r="A63" s="36">
        <v>2011</v>
      </c>
      <c r="B63" s="37">
        <v>104.3</v>
      </c>
      <c r="D63">
        <v>2011</v>
      </c>
      <c r="E63" s="39">
        <v>40794.239999999998</v>
      </c>
    </row>
    <row r="64" spans="1:5" x14ac:dyDescent="0.25">
      <c r="A64" s="36">
        <v>2012</v>
      </c>
      <c r="B64" s="37">
        <v>103.7</v>
      </c>
      <c r="D64">
        <v>2012</v>
      </c>
      <c r="E64" s="39">
        <v>42260.04</v>
      </c>
    </row>
    <row r="65" spans="1:5" x14ac:dyDescent="0.25">
      <c r="A65" s="36">
        <v>2013</v>
      </c>
      <c r="B65" s="37">
        <v>100.9</v>
      </c>
      <c r="D65">
        <v>2013</v>
      </c>
      <c r="E65" s="39">
        <v>43800.72</v>
      </c>
    </row>
    <row r="66" spans="1:5" x14ac:dyDescent="0.25">
      <c r="A66" s="36">
        <v>2014</v>
      </c>
      <c r="B66" s="37">
        <v>100</v>
      </c>
      <c r="D66">
        <v>2014</v>
      </c>
      <c r="E66" s="39">
        <v>45401.52</v>
      </c>
    </row>
    <row r="67" spans="1:5" x14ac:dyDescent="0.25">
      <c r="A67" s="36">
        <v>2015</v>
      </c>
      <c r="B67" s="37">
        <v>99.1</v>
      </c>
      <c r="D67">
        <v>2015</v>
      </c>
      <c r="E67" s="39">
        <v>46797.36</v>
      </c>
    </row>
    <row r="68" spans="1:5" x14ac:dyDescent="0.25">
      <c r="A68" s="36">
        <v>2016</v>
      </c>
      <c r="B68" s="37">
        <v>99.4</v>
      </c>
      <c r="D68">
        <v>2016</v>
      </c>
      <c r="E68" s="39">
        <v>48566.52</v>
      </c>
    </row>
    <row r="69" spans="1:5" x14ac:dyDescent="0.25">
      <c r="A69" s="36">
        <v>2017</v>
      </c>
      <c r="B69" s="37">
        <v>102</v>
      </c>
      <c r="D69">
        <v>2017</v>
      </c>
      <c r="E69" s="39">
        <v>51258.12</v>
      </c>
    </row>
    <row r="70" spans="1:5" x14ac:dyDescent="0.25">
      <c r="A70" s="36">
        <v>2018</v>
      </c>
      <c r="B70" s="37">
        <v>101.6</v>
      </c>
      <c r="D70">
        <v>2018</v>
      </c>
      <c r="E70" s="39">
        <v>55020.36</v>
      </c>
    </row>
    <row r="71" spans="1:5" x14ac:dyDescent="0.25">
      <c r="A71" s="36">
        <v>2019</v>
      </c>
      <c r="B71" s="37">
        <v>102.3</v>
      </c>
      <c r="D71">
        <v>2019</v>
      </c>
      <c r="E71" s="39">
        <v>59018.04</v>
      </c>
    </row>
    <row r="72" spans="1:5" x14ac:dyDescent="0.25">
      <c r="A72" s="36">
        <v>2020</v>
      </c>
      <c r="B72" s="37">
        <v>103.4</v>
      </c>
      <c r="D72">
        <v>2020</v>
      </c>
      <c r="E72" s="39">
        <v>62009.64</v>
      </c>
    </row>
    <row r="73" spans="1:5" x14ac:dyDescent="0.25">
      <c r="A73" s="36">
        <v>2021</v>
      </c>
      <c r="B73" s="3">
        <v>105.1</v>
      </c>
      <c r="D73">
        <v>2021</v>
      </c>
      <c r="E73" s="39">
        <v>67950.36</v>
      </c>
    </row>
    <row r="74" spans="1:5" x14ac:dyDescent="0.25">
      <c r="A74" s="36">
        <v>2022</v>
      </c>
      <c r="B74" s="3">
        <v>114.4</v>
      </c>
      <c r="D74">
        <v>2022</v>
      </c>
      <c r="E74" s="39">
        <v>76153.8</v>
      </c>
    </row>
    <row r="75" spans="1:5" x14ac:dyDescent="0.25">
      <c r="A75" s="36">
        <v>2023</v>
      </c>
      <c r="B75" s="3">
        <v>111.4</v>
      </c>
    </row>
    <row r="76" spans="1:5" x14ac:dyDescent="0.25">
      <c r="A76" s="36">
        <v>2024</v>
      </c>
      <c r="B76" s="3">
        <v>103.6</v>
      </c>
    </row>
  </sheetData>
  <sortState xmlns:xlrd2="http://schemas.microsoft.com/office/spreadsheetml/2017/richdata2" ref="S2:T53">
    <sortCondition ref="S1:S53"/>
  </sortState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PMNK</vt:lpstr>
      <vt:lpstr>2MNK</vt:lpstr>
      <vt:lpstr>Sprz Infl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Katarzyna Browarczyk</cp:lastModifiedBy>
  <dcterms:created xsi:type="dcterms:W3CDTF">2015-06-05T18:19:34Z</dcterms:created>
  <dcterms:modified xsi:type="dcterms:W3CDTF">2025-04-03T13:27:31Z</dcterms:modified>
</cp:coreProperties>
</file>