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ractionTable" sheetId="1" r:id="rId4"/>
    <sheet state="visible" name="ExtractionPlateMap" sheetId="2" r:id="rId5"/>
    <sheet state="visible" name="ForMaggieSonicationPlanTable" sheetId="3" r:id="rId6"/>
    <sheet state="visible" name="FromMaggieSonicationResultsTabl" sheetId="4" r:id="rId7"/>
    <sheet state="visible" name="RNAExtractions" sheetId="5" r:id="rId8"/>
    <sheet state="visible" name="mRNALibraryPrep" sheetId="6" r:id="rId9"/>
    <sheet state="visible" name="mRNAReAmpLibrary Prep" sheetId="7" r:id="rId10"/>
    <sheet state="visible" name="DSNInputPrep" sheetId="8" r:id="rId11"/>
    <sheet state="visible" name="DSNReaction" sheetId="9" r:id="rId12"/>
    <sheet state="visible" name="gDNALibraryPrep" sheetId="10" r:id="rId13"/>
    <sheet state="visible" name="gDNALibraryPrepPooledPCRPlannin" sheetId="11" r:id="rId14"/>
    <sheet state="visible" name="gDNAPrepForLowYieldLigation" sheetId="12" r:id="rId15"/>
    <sheet state="visible" name="SamplesToDehydrateAndReQuant" sheetId="13" r:id="rId16"/>
    <sheet state="visible" name="PrePCRgDNAPlateQuants" sheetId="14" r:id="rId17"/>
    <sheet state="visible" name="PooledPCRPlateMap" sheetId="15" r:id="rId18"/>
    <sheet state="visible" name="CapturePoolPCR" sheetId="16" r:id="rId19"/>
    <sheet state="visible" name="PoolingAmpureVols" sheetId="17" r:id="rId20"/>
    <sheet state="visible" name="gDNALibraryPrepTesting" sheetId="18" r:id="rId21"/>
    <sheet state="visible" name="gDNAMultiplexing_16Captures" sheetId="19" r:id="rId22"/>
    <sheet state="visible" name="gDNAMultiplexing_32Captures" sheetId="20" r:id="rId23"/>
  </sheets>
  <definedNames/>
  <calcPr/>
</workbook>
</file>

<file path=xl/sharedStrings.xml><?xml version="1.0" encoding="utf-8"?>
<sst xmlns="http://schemas.openxmlformats.org/spreadsheetml/2006/main" count="8514" uniqueCount="517">
  <si>
    <t>Date</t>
  </si>
  <si>
    <t>OldSampleID</t>
  </si>
  <si>
    <t>SampleID</t>
  </si>
  <si>
    <t>ElutionBuffer</t>
  </si>
  <si>
    <t>ElutionVol_uL</t>
  </si>
  <si>
    <t>VolQubit_uL</t>
  </si>
  <si>
    <t>VolBio_uL</t>
  </si>
  <si>
    <t>FinalConc_ng_uL</t>
  </si>
  <si>
    <t>Total_ng</t>
  </si>
  <si>
    <t>Notes</t>
  </si>
  <si>
    <t>Phenotype</t>
  </si>
  <si>
    <t>APPC_5.6</t>
  </si>
  <si>
    <t>APPC_05.06</t>
  </si>
  <si>
    <t>tris hcl</t>
  </si>
  <si>
    <t>fast</t>
  </si>
  <si>
    <t>APPC_5.8</t>
  </si>
  <si>
    <t>APPC_05.08</t>
  </si>
  <si>
    <t>slow</t>
  </si>
  <si>
    <t>APPC_5.15</t>
  </si>
  <si>
    <t>APPC_05.15</t>
  </si>
  <si>
    <t>APPC_5.23</t>
  </si>
  <si>
    <t>APPC_05.23</t>
  </si>
  <si>
    <t>APPC_6.1</t>
  </si>
  <si>
    <t>APPC_06.01</t>
  </si>
  <si>
    <t>APPC_6.7</t>
  </si>
  <si>
    <t>APPC_06.07</t>
  </si>
  <si>
    <t>APPC_6.12</t>
  </si>
  <si>
    <t>APPC_06.12</t>
  </si>
  <si>
    <t>APPC_6.15</t>
  </si>
  <si>
    <t>APPC_06.15</t>
  </si>
  <si>
    <t>APPC_7.4</t>
  </si>
  <si>
    <t>APPC_07.04</t>
  </si>
  <si>
    <t>APPC_7.6</t>
  </si>
  <si>
    <t>APPC_07.06</t>
  </si>
  <si>
    <t>APPC_7.7</t>
  </si>
  <si>
    <t>APPC_07.07</t>
  </si>
  <si>
    <t>APPC_7.10</t>
  </si>
  <si>
    <t>APPC_07.10</t>
  </si>
  <si>
    <t>APPC_8.12</t>
  </si>
  <si>
    <t>APPC_08.12</t>
  </si>
  <si>
    <t>APPC_8.15</t>
  </si>
  <si>
    <t>APPC_08.15</t>
  </si>
  <si>
    <t>APPC_8.17</t>
  </si>
  <si>
    <t>APPC_08.17</t>
  </si>
  <si>
    <t>APPC_8.21</t>
  </si>
  <si>
    <t>APPC_08.21</t>
  </si>
  <si>
    <t>APPC_9.1</t>
  </si>
  <si>
    <t>APPC_09.01</t>
  </si>
  <si>
    <t>APPC_9.4</t>
  </si>
  <si>
    <t>APPC_09.04</t>
  </si>
  <si>
    <t>APPC_9.9</t>
  </si>
  <si>
    <t>APPC_09.09</t>
  </si>
  <si>
    <t>APPC_9.14</t>
  </si>
  <si>
    <t>APPC_09.14</t>
  </si>
  <si>
    <t>APPC_10.6</t>
  </si>
  <si>
    <t>APPC_10.06</t>
  </si>
  <si>
    <t>APPC_10.8</t>
  </si>
  <si>
    <t>APPC_10.08</t>
  </si>
  <si>
    <t>APPC_10.10</t>
  </si>
  <si>
    <t>APPC_10.15</t>
  </si>
  <si>
    <t>APPC_11.10</t>
  </si>
  <si>
    <t>APPC_11.16</t>
  </si>
  <si>
    <t>APPC_11.19</t>
  </si>
  <si>
    <t>APPC_11.27</t>
  </si>
  <si>
    <t>APPC_12.18</t>
  </si>
  <si>
    <t>APPC_12.19</t>
  </si>
  <si>
    <t>too high(more than 600 ng/mL)</t>
  </si>
  <si>
    <t>APPC_12.22</t>
  </si>
  <si>
    <t>APPC_12.24</t>
  </si>
  <si>
    <t>APPC_13.8</t>
  </si>
  <si>
    <t>APPC_13.08</t>
  </si>
  <si>
    <t>APPC_13.18</t>
  </si>
  <si>
    <t>APPC_13.25</t>
  </si>
  <si>
    <t>APPC_13.29</t>
  </si>
  <si>
    <t>APPC_14.9</t>
  </si>
  <si>
    <t>APPC_14.09</t>
  </si>
  <si>
    <t>APPC_14.23</t>
  </si>
  <si>
    <t>APPC_14.26</t>
  </si>
  <si>
    <t>APPC_14.29</t>
  </si>
  <si>
    <t>APPC_15.2</t>
  </si>
  <si>
    <t>APPC_15.02</t>
  </si>
  <si>
    <t>APPC_15.17</t>
  </si>
  <si>
    <t>APPC_15.21</t>
  </si>
  <si>
    <t>APPC_15.22</t>
  </si>
  <si>
    <t>APPC_16.11</t>
  </si>
  <si>
    <t>APPC_16.14</t>
  </si>
  <si>
    <t>APPC_16.15</t>
  </si>
  <si>
    <t>APPC_16.25</t>
  </si>
  <si>
    <t>APPC_17.9</t>
  </si>
  <si>
    <t>APPC_17.09</t>
  </si>
  <si>
    <t>APPC_17.10</t>
  </si>
  <si>
    <t>APPC_17.18</t>
  </si>
  <si>
    <t>APPC_17.20</t>
  </si>
  <si>
    <t>APPC_18.15</t>
  </si>
  <si>
    <t>APPC_18.20</t>
  </si>
  <si>
    <t>APPC_18.27</t>
  </si>
  <si>
    <t>APPC_18.28</t>
  </si>
  <si>
    <t>APPC_19.15</t>
  </si>
  <si>
    <t>APPC_19.16</t>
  </si>
  <si>
    <t>APPC_19.17</t>
  </si>
  <si>
    <t>APPC_19.21</t>
  </si>
  <si>
    <t>APPC_20.22</t>
  </si>
  <si>
    <t>APPC_20.28</t>
  </si>
  <si>
    <t>APPC_20.29</t>
  </si>
  <si>
    <t>APPC_20.30</t>
  </si>
  <si>
    <t>APPC_21.1</t>
  </si>
  <si>
    <t>APPC_21.01</t>
  </si>
  <si>
    <t>APPC_21.8</t>
  </si>
  <si>
    <t>APPC_21.08</t>
  </si>
  <si>
    <t>APPC_21.23</t>
  </si>
  <si>
    <t>APPC_21.25</t>
  </si>
  <si>
    <t>APPC_22.1</t>
  </si>
  <si>
    <t>APPC_22.01</t>
  </si>
  <si>
    <t>APPC_22.9</t>
  </si>
  <si>
    <t>APPC_22.09</t>
  </si>
  <si>
    <t>APPC_22.12</t>
  </si>
  <si>
    <t>APPC_22.15</t>
  </si>
  <si>
    <t>APPC_23.4</t>
  </si>
  <si>
    <t>APPC_23.04</t>
  </si>
  <si>
    <t>APPC_23.8</t>
  </si>
  <si>
    <t>APPC_23.08</t>
  </si>
  <si>
    <t>APPC_23.23</t>
  </si>
  <si>
    <t>APPC_23.26</t>
  </si>
  <si>
    <t>APPC_24.2</t>
  </si>
  <si>
    <t>APPC_24.02</t>
  </si>
  <si>
    <t>APPC_24.6</t>
  </si>
  <si>
    <t>APPC_24.06</t>
  </si>
  <si>
    <t>APPC_24.9</t>
  </si>
  <si>
    <t>APPC_24.09</t>
  </si>
  <si>
    <t>APPC_24.14</t>
  </si>
  <si>
    <t>APPC_25.9</t>
  </si>
  <si>
    <t>APPC_25.09</t>
  </si>
  <si>
    <t>APPC_25.13</t>
  </si>
  <si>
    <t>APPC_25.16</t>
  </si>
  <si>
    <t>APPC_25.17</t>
  </si>
  <si>
    <t>APPC_26.2</t>
  </si>
  <si>
    <t>APPC_26.02</t>
  </si>
  <si>
    <t>APPC_26.3</t>
  </si>
  <si>
    <t>APPC_26.03</t>
  </si>
  <si>
    <t>APPC_26.4</t>
  </si>
  <si>
    <t>APPC_26.04</t>
  </si>
  <si>
    <t>APPC_26.5</t>
  </si>
  <si>
    <t>APPC_26.05</t>
  </si>
  <si>
    <t>APPC_27.7</t>
  </si>
  <si>
    <t>APPC_27.07</t>
  </si>
  <si>
    <t>APPC_27.8</t>
  </si>
  <si>
    <t>APPC_27.08</t>
  </si>
  <si>
    <t>APPC_27.12</t>
  </si>
  <si>
    <t>APPC_27.13</t>
  </si>
  <si>
    <t>APPC_28.17</t>
  </si>
  <si>
    <t>this was quanted from a 38 uL solution</t>
  </si>
  <si>
    <t>APPC_28.23</t>
  </si>
  <si>
    <t>APPC_28.27</t>
  </si>
  <si>
    <t>APPC_28.28</t>
  </si>
  <si>
    <t>APPC_29.1</t>
  </si>
  <si>
    <t>APPC_29.01</t>
  </si>
  <si>
    <t>APPC_29.7</t>
  </si>
  <si>
    <t>APPC_29.07</t>
  </si>
  <si>
    <t>APPC_29.14</t>
  </si>
  <si>
    <t>APPC_29.29</t>
  </si>
  <si>
    <t>APPC_30.7</t>
  </si>
  <si>
    <t>APPC_30.07</t>
  </si>
  <si>
    <t>APPC_30.10</t>
  </si>
  <si>
    <t>APPC_30.12</t>
  </si>
  <si>
    <t>APPC_30.21</t>
  </si>
  <si>
    <t>APPC_31.7</t>
  </si>
  <si>
    <t>APPC_31.07</t>
  </si>
  <si>
    <t>APPC_31.10</t>
  </si>
  <si>
    <t>APPC_31.21</t>
  </si>
  <si>
    <t>APPC_31.24</t>
  </si>
  <si>
    <t>too low</t>
  </si>
  <si>
    <t>APPC_32.3</t>
  </si>
  <si>
    <t>APPC_32.03</t>
  </si>
  <si>
    <t>APPC_32.15</t>
  </si>
  <si>
    <t>APPC_32.24</t>
  </si>
  <si>
    <t>APPC_32.26</t>
  </si>
  <si>
    <t>APPC_33.2</t>
  </si>
  <si>
    <t>APPC_33.02</t>
  </si>
  <si>
    <t>APPC_33.5</t>
  </si>
  <si>
    <t>APPC_33.05</t>
  </si>
  <si>
    <t>APPC_33.8</t>
  </si>
  <si>
    <t>APPC_33.08</t>
  </si>
  <si>
    <t>APPC_33.13</t>
  </si>
  <si>
    <t>APPC_34.5</t>
  </si>
  <si>
    <t>APPC_34.05</t>
  </si>
  <si>
    <t>APPC_34.6</t>
  </si>
  <si>
    <t>APPC_34.06</t>
  </si>
  <si>
    <t>APPC_34.13</t>
  </si>
  <si>
    <t>APPC_34.14</t>
  </si>
  <si>
    <t>APPC_35.2</t>
  </si>
  <si>
    <t>APPC_35.02</t>
  </si>
  <si>
    <t>APPC_35.7</t>
  </si>
  <si>
    <t>APPC_35.07</t>
  </si>
  <si>
    <t>APPC_35.11</t>
  </si>
  <si>
    <t>APPC_35.14</t>
  </si>
  <si>
    <t>no larva in tube, just mush. I dehydrate with vacufuge and then dissolved the product in liftons buffer. We'll see I guess.</t>
  </si>
  <si>
    <t>APPC_36.1</t>
  </si>
  <si>
    <t>APPC_36.01</t>
  </si>
  <si>
    <t>APPC_36.4</t>
  </si>
  <si>
    <t>APPC_36.04</t>
  </si>
  <si>
    <t>APPC_36.6</t>
  </si>
  <si>
    <t>APPC_36.06</t>
  </si>
  <si>
    <t>APPC_36.12</t>
  </si>
  <si>
    <t>APPC_37.10</t>
  </si>
  <si>
    <t>APPC_37.12</t>
  </si>
  <si>
    <t>APPC_37.15</t>
  </si>
  <si>
    <t>APPC_37.18</t>
  </si>
  <si>
    <t>APPC_38.2</t>
  </si>
  <si>
    <t>APPC_38.02</t>
  </si>
  <si>
    <t>APPC_38.12</t>
  </si>
  <si>
    <t>APPC_38.14</t>
  </si>
  <si>
    <t>APPC_38.28</t>
  </si>
  <si>
    <t>APPC_39.3</t>
  </si>
  <si>
    <t>APPC_39.03</t>
  </si>
  <si>
    <t>APPC_39.12</t>
  </si>
  <si>
    <t>APPC_39.14</t>
  </si>
  <si>
    <t>APPC_39.15</t>
  </si>
  <si>
    <t>APPC_40.6</t>
  </si>
  <si>
    <t>APPC_40.06</t>
  </si>
  <si>
    <t>APPC_40.9</t>
  </si>
  <si>
    <t>APPC_40.09</t>
  </si>
  <si>
    <t>APPC_40.11</t>
  </si>
  <si>
    <t>APPC_40.15</t>
  </si>
  <si>
    <t>APPC_41.2</t>
  </si>
  <si>
    <t>APPC_41.02</t>
  </si>
  <si>
    <t>APPC_41.9</t>
  </si>
  <si>
    <t>APPC_41.09</t>
  </si>
  <si>
    <t>APPC_41.10</t>
  </si>
  <si>
    <t>APPC_41.28</t>
  </si>
  <si>
    <t>APPC_42.1</t>
  </si>
  <si>
    <t>APPC_42.01</t>
  </si>
  <si>
    <t>APPC_42.6</t>
  </si>
  <si>
    <t>APPC_42.06</t>
  </si>
  <si>
    <t>APPC_42.11</t>
  </si>
  <si>
    <t>APPC_42.15</t>
  </si>
  <si>
    <t>APPC_43.5</t>
  </si>
  <si>
    <t>APPC_43.05</t>
  </si>
  <si>
    <t>APPC_43.11</t>
  </si>
  <si>
    <t>APPC_43.14</t>
  </si>
  <si>
    <t>APPC_43.15</t>
  </si>
  <si>
    <t>APPC_44.1</t>
  </si>
  <si>
    <t>APPC_44.01</t>
  </si>
  <si>
    <t>APPC_44.7</t>
  </si>
  <si>
    <t>APPC_44.07</t>
  </si>
  <si>
    <t>APPC_44.1_TEST</t>
  </si>
  <si>
    <t>low TE</t>
  </si>
  <si>
    <t>used most of this test extraction for bioanalyzer run</t>
  </si>
  <si>
    <t>APPC_44.12</t>
  </si>
  <si>
    <t>APPC_44.13</t>
  </si>
  <si>
    <t>NOTE SAMPLE NAMES ARE NOT CHANGED TO 4 DIGITS IN THIS PLATE MAP, THEY ARE IN THE TABLE</t>
  </si>
  <si>
    <t>A</t>
  </si>
  <si>
    <t>B</t>
  </si>
  <si>
    <t>C</t>
  </si>
  <si>
    <t>D</t>
  </si>
  <si>
    <t>E</t>
  </si>
  <si>
    <t>F</t>
  </si>
  <si>
    <t>G</t>
  </si>
  <si>
    <t>H</t>
  </si>
  <si>
    <t>APPC_21.12</t>
  </si>
  <si>
    <t>ExtractionTotal_ng</t>
  </si>
  <si>
    <t>InputCategory_ng</t>
  </si>
  <si>
    <t>VolForSonication_uL</t>
  </si>
  <si>
    <t>VolBufferToAdd_uL</t>
  </si>
  <si>
    <t>ExpectedTotalSonicator_ng</t>
  </si>
  <si>
    <t>Plate</t>
  </si>
  <si>
    <t>Row</t>
  </si>
  <si>
    <t>Column</t>
  </si>
  <si>
    <t>Moved?</t>
  </si>
  <si>
    <t>Buffer?</t>
  </si>
  <si>
    <t>TestRow_Col12_Plate3</t>
  </si>
  <si>
    <t>y</t>
  </si>
  <si>
    <t>These are re-done from when we pipetted wrong because their original ids were not 4 digits</t>
  </si>
  <si>
    <t>note we realized messed up with samples that didn't have 4 digit ids here</t>
  </si>
  <si>
    <t>TubeNumber</t>
  </si>
  <si>
    <t>ExpectedTotalSentToSonicator_ng</t>
  </si>
  <si>
    <t>FinalTotal_ng</t>
  </si>
  <si>
    <t>too high</t>
  </si>
  <si>
    <t>NumberFish</t>
  </si>
  <si>
    <t>Vol_Bioanalyzer</t>
  </si>
  <si>
    <t>Vol_Qubit</t>
  </si>
  <si>
    <t>FinalConcentration_ng_uL</t>
  </si>
  <si>
    <t>TotalRNA_ng</t>
  </si>
  <si>
    <t>DilutionConcentration_ng_uL</t>
  </si>
  <si>
    <t>notes</t>
  </si>
  <si>
    <t>APPC_RE20.1</t>
  </si>
  <si>
    <t>pH2O</t>
  </si>
  <si>
    <t>the 5 uL was taken and added with 45 uL pH2O to make the ".2" diluted sample. 2 uL of that was used for bioanalyer</t>
  </si>
  <si>
    <t>APPC_RE21.1</t>
  </si>
  <si>
    <t>APPC_RE22.1</t>
  </si>
  <si>
    <t>APPC_RE23.1</t>
  </si>
  <si>
    <t>APPC_RE20.2</t>
  </si>
  <si>
    <t>diluted extraction</t>
  </si>
  <si>
    <t>APPC_RE21.2</t>
  </si>
  <si>
    <t>APPC_RE22.2</t>
  </si>
  <si>
    <t>APPC_RE23.2</t>
  </si>
  <si>
    <t>APPC_RE24.1</t>
  </si>
  <si>
    <t>APPC_RE25.1</t>
  </si>
  <si>
    <t>maybe saw a pellet, hard to say</t>
  </si>
  <si>
    <t>APPC_RE26.1</t>
  </si>
  <si>
    <t>one of the fish was in the white precipitate part of the RNA later in the tube</t>
  </si>
  <si>
    <t>maybe target 500 ng input libraries?</t>
  </si>
  <si>
    <t>ConcentrationBefore_ng_uL</t>
  </si>
  <si>
    <t>Input_ng</t>
  </si>
  <si>
    <t>Adapter</t>
  </si>
  <si>
    <t>AdapterConcentration</t>
  </si>
  <si>
    <t>ForwardPrimerID</t>
  </si>
  <si>
    <t>ReversePrimerID</t>
  </si>
  <si>
    <t>PCRCycles</t>
  </si>
  <si>
    <t>MaxCyclesForInput</t>
  </si>
  <si>
    <t>FragTime</t>
  </si>
  <si>
    <t>Vol_Gel</t>
  </si>
  <si>
    <t>TotalDNA_ng</t>
  </si>
  <si>
    <t>Aliquot_ReAmp_uL</t>
  </si>
  <si>
    <t>VolDSN_uL</t>
  </si>
  <si>
    <t>Y-inline-SaIIa</t>
  </si>
  <si>
    <t>700 nm</t>
  </si>
  <si>
    <t>TrisHCl</t>
  </si>
  <si>
    <t>APPC_RE20.3</t>
  </si>
  <si>
    <t>APPC_RE20.4</t>
  </si>
  <si>
    <t>APPC_RE20.5</t>
  </si>
  <si>
    <t>APPC_RE20.6</t>
  </si>
  <si>
    <t>APPC_RE21.3</t>
  </si>
  <si>
    <t>APPC_RE21.4</t>
  </si>
  <si>
    <t>APPC_RE21.5</t>
  </si>
  <si>
    <t>APPC_RE21.6</t>
  </si>
  <si>
    <t>re-amp in four dilutions for DSN, that's the rest of the sample</t>
  </si>
  <si>
    <t>APPC_RE22.3</t>
  </si>
  <si>
    <t>APPC_RE22.4</t>
  </si>
  <si>
    <t>APPC_RE22.5</t>
  </si>
  <si>
    <t>APPC_RE22.6</t>
  </si>
  <si>
    <t>APPC_RE23.3</t>
  </si>
  <si>
    <t>APPC_RE23.4</t>
  </si>
  <si>
    <t>APPC_RE23.5</t>
  </si>
  <si>
    <t>APPC_RE23.6</t>
  </si>
  <si>
    <t>APPC_RE23.7</t>
  </si>
  <si>
    <t>APPC_RE20.2.1</t>
  </si>
  <si>
    <t>701 nm</t>
  </si>
  <si>
    <t>APPC_RE21.2.1</t>
  </si>
  <si>
    <t>702 nm</t>
  </si>
  <si>
    <t>saved this 10 uL of post-ligation product from the first four test library preps, amplified them on 11/17/2020</t>
  </si>
  <si>
    <t>APPC_RE22.2.1</t>
  </si>
  <si>
    <t>703 nm</t>
  </si>
  <si>
    <t>APPC_RE23.2.1</t>
  </si>
  <si>
    <t>704 nm</t>
  </si>
  <si>
    <t>Total cDNA</t>
  </si>
  <si>
    <t>NewSampleID</t>
  </si>
  <si>
    <t>PreviousPCRCyles</t>
  </si>
  <si>
    <t>AdditionalCycles</t>
  </si>
  <si>
    <t>TotalCycles</t>
  </si>
  <si>
    <t>MaxCyclesForOriginalLibraryInput</t>
  </si>
  <si>
    <t>Vol_Q</t>
  </si>
  <si>
    <t>FinalQuant_ng_uL</t>
  </si>
  <si>
    <t>VolForDSN</t>
  </si>
  <si>
    <t>APPC_RE20.5.1</t>
  </si>
  <si>
    <t>Failed, not in DSN</t>
  </si>
  <si>
    <t>-</t>
  </si>
  <si>
    <t>only went up by 3x V</t>
  </si>
  <si>
    <t>post-lig samples</t>
  </si>
  <si>
    <t>THIS WAS PRIMER CONCENTRATION 40 uM, all others were 10 uM</t>
  </si>
  <si>
    <t>APPC_RE21.6.1</t>
  </si>
  <si>
    <t>did extra 4 cycles on these, each their own tube</t>
  </si>
  <si>
    <t xml:space="preserve">pooled </t>
  </si>
  <si>
    <t>re-amp in four dilutions for DSN</t>
  </si>
  <si>
    <t>APPC_RE21.6.2</t>
  </si>
  <si>
    <t>APPC_RE21.6.3</t>
  </si>
  <si>
    <t>APPC_RE21.6.4</t>
  </si>
  <si>
    <t>APPC_RE21.6.5</t>
  </si>
  <si>
    <t>this is the pool of 21.6.1-4</t>
  </si>
  <si>
    <t>total ng</t>
  </si>
  <si>
    <t>OriginSample</t>
  </si>
  <si>
    <t>OriginPCRCycles</t>
  </si>
  <si>
    <t>Final_ng_uL</t>
  </si>
  <si>
    <t>VolQ_uL</t>
  </si>
  <si>
    <t>APPC_DSN1</t>
  </si>
  <si>
    <t>see evernotes</t>
  </si>
  <si>
    <t>mix</t>
  </si>
  <si>
    <t>SampleOrigin</t>
  </si>
  <si>
    <t>OriginQuant_ng_uL</t>
  </si>
  <si>
    <t>VolFromOrigin_uL</t>
  </si>
  <si>
    <t>ElutionVolPostDSN_ul</t>
  </si>
  <si>
    <t>ElutionBufferPostDSN</t>
  </si>
  <si>
    <t>VolQAfterDSN_uL</t>
  </si>
  <si>
    <t>QuantAfterDSN_ng_uL</t>
  </si>
  <si>
    <t>TotalAfterDSN_ng</t>
  </si>
  <si>
    <t>PCR_Cycles</t>
  </si>
  <si>
    <t>ElutionVolPostPCR_uL</t>
  </si>
  <si>
    <t>ElutionBufferPostPCR</t>
  </si>
  <si>
    <t>VolQAfterPCR_uL</t>
  </si>
  <si>
    <t>QuantAfterPCR_ng_uL</t>
  </si>
  <si>
    <t>QuantAfterPCR2_ng_uL</t>
  </si>
  <si>
    <t>TotalAfterPCR_ng</t>
  </si>
  <si>
    <t>Fate</t>
  </si>
  <si>
    <t>APPC_DSN1.1</t>
  </si>
  <si>
    <t>Tris HCL</t>
  </si>
  <si>
    <t>Pooled in DSN1 tube</t>
  </si>
  <si>
    <t>APPC_DSN1.2</t>
  </si>
  <si>
    <t>APPC_DSN1.3</t>
  </si>
  <si>
    <t>APPC_DSN1.4</t>
  </si>
  <si>
    <t>APPC_DSN1.5</t>
  </si>
  <si>
    <t>APPC_DSN1.6</t>
  </si>
  <si>
    <t>APPC_DSN1.7</t>
  </si>
  <si>
    <t>APPC_DSN1.8</t>
  </si>
  <si>
    <t>APPC_DSN1.9</t>
  </si>
  <si>
    <t>total for probes</t>
  </si>
  <si>
    <t>VolFromSonicatorSample_uL</t>
  </si>
  <si>
    <t>SequencingPool</t>
  </si>
  <si>
    <t>Capture</t>
  </si>
  <si>
    <t>AdapterID</t>
  </si>
  <si>
    <t>PostLigElutionVol_uL</t>
  </si>
  <si>
    <t>PostLigQVol_uL</t>
  </si>
  <si>
    <t>PostLigQuant_ng_uL</t>
  </si>
  <si>
    <t>PostLigTotal_ng</t>
  </si>
  <si>
    <t>VolForPCR</t>
  </si>
  <si>
    <t>PCRInput_ng</t>
  </si>
  <si>
    <t>PCRPlate</t>
  </si>
  <si>
    <t>PCRRow</t>
  </si>
  <si>
    <t>PCRColumn</t>
  </si>
  <si>
    <t>FinalConcentrationAfterPCR1Wrong_ng_uL</t>
  </si>
  <si>
    <t>TotalDNAWrong_ng</t>
  </si>
  <si>
    <t>SecondPCRCycles</t>
  </si>
  <si>
    <t>SecondElutionBuffer</t>
  </si>
  <si>
    <t>SecondElutionVol_uL</t>
  </si>
  <si>
    <t>SecondVolQubit_uL</t>
  </si>
  <si>
    <t>SecondQuant_ng_uL</t>
  </si>
  <si>
    <t>SecondTotalDNA_ng</t>
  </si>
  <si>
    <t>Y1</t>
  </si>
  <si>
    <t>300 nM</t>
  </si>
  <si>
    <t>L1</t>
  </si>
  <si>
    <t>pH20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</si>
  <si>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</si>
  <si>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</si>
  <si>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</si>
  <si>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</si>
  <si>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</si>
  <si>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</si>
  <si>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</si>
  <si>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</si>
  <si>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</si>
  <si>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L2</t>
  </si>
  <si>
    <t>40 uL</t>
  </si>
  <si>
    <t>15uM</t>
  </si>
  <si>
    <t>L3</t>
  </si>
  <si>
    <t>empty</t>
  </si>
  <si>
    <t>L4</t>
  </si>
  <si>
    <t>L5</t>
  </si>
  <si>
    <t>L6</t>
  </si>
  <si>
    <t>L7</t>
  </si>
  <si>
    <t>L8</t>
  </si>
  <si>
    <t>3uM</t>
  </si>
  <si>
    <t>VolForPCR1</t>
  </si>
  <si>
    <t>PostSecondPCRTotalDNA_ng</t>
  </si>
  <si>
    <t>FinalConcentrationPostLigConsolidation_ng_uL</t>
  </si>
  <si>
    <t>TotalDNAPostLigConsolidation_ng</t>
  </si>
  <si>
    <t>ElutionVolLowYieldLibPrep_uL</t>
  </si>
  <si>
    <t>VolQLowYieldPrep_uL</t>
  </si>
  <si>
    <t>ConcentrationAfterLowYieldLibPrep_ng_uL</t>
  </si>
  <si>
    <t>TotalDNALowYieldLibPrep_ng</t>
  </si>
  <si>
    <t>TargetDNAInputPCR_ng</t>
  </si>
  <si>
    <t>VolFromFirstRoundLigPCRTotal_uL</t>
  </si>
  <si>
    <t>VolFromLowYieldLigPlatePerPCR_uL</t>
  </si>
  <si>
    <t>VolForTotalPCRIfGreaterThan39NO</t>
  </si>
  <si>
    <t>ActualInputWithoutSupplement_ng</t>
  </si>
  <si>
    <t>ActualInputAfterSupplement_ng</t>
  </si>
  <si>
    <t>15/16</t>
  </si>
  <si>
    <t>PostLigElutionBuffer</t>
  </si>
  <si>
    <t>TotalDNAPostLigConsolidation_ng_UseThisColForSorting</t>
  </si>
  <si>
    <t>NONE</t>
  </si>
  <si>
    <t>PostLigDehydrateQuant_ng_uL</t>
  </si>
  <si>
    <t>4D</t>
  </si>
  <si>
    <t>VolForPCR(ToppedUpTo20WithWater)</t>
  </si>
  <si>
    <t>I only used half of the volume alloted, so what's left and how can I even it out</t>
  </si>
  <si>
    <t>ConcentrationForPCR</t>
  </si>
  <si>
    <t>TotalDNAInPCRLeftover_ng</t>
  </si>
  <si>
    <t>VolForPCR2</t>
  </si>
  <si>
    <t>TargetInputDNA</t>
  </si>
  <si>
    <t>ActualInputDNA</t>
  </si>
  <si>
    <t>TotalVolLigPlate</t>
  </si>
  <si>
    <t>TotalVolWithPCRPlateBackup</t>
  </si>
  <si>
    <t>WaterTopUpCleanUp</t>
  </si>
  <si>
    <t>PrimerSet</t>
  </si>
  <si>
    <t>ElutionVolu_uL</t>
  </si>
  <si>
    <t>PostPCRQuant_ng_uL</t>
  </si>
  <si>
    <t>VolForCapturePool_uL</t>
  </si>
  <si>
    <t>don't use</t>
  </si>
  <si>
    <t>put primer set 2 in, I think that's who is in there. Don't use until sure</t>
  </si>
  <si>
    <t>should be empty?? and it is</t>
  </si>
  <si>
    <t>vol off</t>
  </si>
  <si>
    <t>Tube</t>
  </si>
  <si>
    <t>VolQ</t>
  </si>
  <si>
    <t>Quant_ng_uL</t>
  </si>
  <si>
    <t>AmountMissingSeqPool_ng</t>
  </si>
  <si>
    <t>Quant_ng_uL12cyclelibs5XDil</t>
  </si>
  <si>
    <t>Vol12cycleLibs_uL</t>
  </si>
  <si>
    <t>pH2OVolNormalize_uL</t>
  </si>
  <si>
    <t>RecheckQuant_ng_uL</t>
  </si>
  <si>
    <t>Vol_Seq_uL</t>
  </si>
  <si>
    <t>TrisHCL</t>
  </si>
  <si>
    <t>bioanalyzer</t>
  </si>
  <si>
    <t>TotalVolSamples_uL</t>
  </si>
  <si>
    <t>Vol3xAmpure</t>
  </si>
  <si>
    <t>AnnealingTemp</t>
  </si>
  <si>
    <t>TotalDNA_ng_uL</t>
  </si>
  <si>
    <t>Ng_to_Bioanalyzer</t>
  </si>
  <si>
    <t>BioanalyzerConcentration_ng_uL</t>
  </si>
  <si>
    <t>when I filled this out I put input ng 100, but I think it should be 50 ng because I took half of a supposedly 100 ng sample</t>
  </si>
  <si>
    <t>L11</t>
  </si>
  <si>
    <t>APPC_41.09.1</t>
  </si>
  <si>
    <t>APPC_41.09.2</t>
  </si>
  <si>
    <t>APPC_41.09.3</t>
  </si>
  <si>
    <t>APPC_41.09.4</t>
  </si>
  <si>
    <t>APPC_41.09.5</t>
  </si>
  <si>
    <t>APPC_41.09.6</t>
  </si>
  <si>
    <t>Exome size</t>
  </si>
  <si>
    <t>individuals per lane</t>
  </si>
  <si>
    <t>coverage</t>
  </si>
  <si>
    <t>bp per lane</t>
  </si>
  <si>
    <t>REPLICATE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</si>
</sst>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m/d/yyyy"/>
    <numFmt numFmtId="166" formatCode="0.0"/>
    <numFmt numFmtId="167" formatCode="mm/dd/yyyy"/>
  </numFmts>
  <fonts count="8">
    <font>
      <sz val="10.0"/>
      <color rgb="FF000000"/>
      <name val="Arial"/>
    </font>
    <font>
      <sz val="11.0"/>
      <color theme="1"/>
      <name val="Calibri"/>
    </font>
    <font>
      <color theme="1"/>
      <name val="Arial"/>
    </font>
    <font>
      <sz val="11.0"/>
      <color rgb="FF000000"/>
      <name val="Calibri"/>
    </font>
    <font>
      <sz val="11.0"/>
      <color theme="1"/>
      <name val="Arial"/>
    </font>
    <font>
      <color rgb="FF000000"/>
      <name val="Arial"/>
    </font>
    <font>
      <b/>
      <color theme="1"/>
      <name val="Arial"/>
    </font>
    <font>
      <sz val="12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3" fontId="1" numFmtId="0" xfId="0" applyAlignment="1" applyFill="1" applyFont="1">
      <alignment readingOrder="0" vertical="bottom"/>
    </xf>
    <xf borderId="1" fillId="0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horizontal="center" vertical="bottom"/>
    </xf>
    <xf borderId="0" fillId="6" fontId="1" numFmtId="0" xfId="0" applyAlignment="1" applyFill="1" applyFont="1">
      <alignment shrinkToFit="0" vertical="bottom" wrapText="0"/>
    </xf>
    <xf borderId="0" fillId="0" fontId="1" numFmtId="164" xfId="0" applyAlignment="1" applyFont="1" applyNumberFormat="1">
      <alignment horizontal="right" vertical="bottom"/>
    </xf>
    <xf borderId="0" fillId="7" fontId="3" numFmtId="0" xfId="0" applyAlignment="1" applyFill="1" applyFont="1">
      <alignment readingOrder="0" vertical="bottom"/>
    </xf>
    <xf borderId="0" fillId="7" fontId="1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8" fontId="4" numFmtId="0" xfId="0" applyAlignment="1" applyFont="1">
      <alignment horizontal="right" vertical="bottom"/>
    </xf>
    <xf borderId="0" fillId="9" fontId="2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4" fontId="2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4" fontId="4" numFmtId="0" xfId="0" applyAlignment="1" applyFont="1">
      <alignment horizontal="right" vertical="bottom"/>
    </xf>
    <xf borderId="0" fillId="4" fontId="2" numFmtId="0" xfId="0" applyAlignment="1" applyFont="1">
      <alignment readingOrder="0" vertical="bottom"/>
    </xf>
    <xf borderId="0" fillId="7" fontId="2" numFmtId="0" xfId="0" applyAlignment="1" applyFont="1">
      <alignment readingOrder="0" shrinkToFit="0" vertical="bottom" wrapText="0"/>
    </xf>
    <xf borderId="0" fillId="9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8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8" fontId="2" numFmtId="0" xfId="0" applyAlignment="1" applyFont="1">
      <alignment vertical="bottom"/>
    </xf>
    <xf borderId="0" fillId="8" fontId="2" numFmtId="0" xfId="0" applyAlignment="1" applyFont="1">
      <alignment horizontal="right" vertical="bottom"/>
    </xf>
    <xf borderId="0" fillId="8" fontId="2" numFmtId="0" xfId="0" applyAlignment="1" applyFont="1">
      <alignment readingOrder="0"/>
    </xf>
    <xf borderId="0" fillId="8" fontId="2" numFmtId="0" xfId="0" applyFont="1"/>
    <xf borderId="0" fillId="8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10" fontId="2" numFmtId="0" xfId="0" applyFill="1" applyFont="1"/>
    <xf borderId="0" fillId="0" fontId="1" numFmtId="165" xfId="0" applyAlignment="1" applyFont="1" applyNumberFormat="1">
      <alignment readingOrder="0" vertical="bottom"/>
    </xf>
    <xf borderId="0" fillId="7" fontId="1" numFmtId="0" xfId="0" applyAlignment="1" applyFont="1">
      <alignment horizontal="right" vertical="bottom"/>
    </xf>
    <xf borderId="1" fillId="7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6" fontId="5" numFmtId="0" xfId="0" applyAlignment="1" applyFont="1">
      <alignment readingOrder="0"/>
    </xf>
    <xf borderId="0" fillId="7" fontId="2" numFmtId="0" xfId="0" applyAlignment="1" applyFont="1">
      <alignment readingOrder="0"/>
    </xf>
    <xf borderId="0" fillId="10" fontId="2" numFmtId="166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4" fontId="2" numFmtId="0" xfId="0" applyAlignment="1" applyFont="1">
      <alignment readingOrder="0"/>
    </xf>
    <xf borderId="0" fillId="7" fontId="2" numFmtId="166" xfId="0" applyAlignment="1" applyFont="1" applyNumberFormat="1">
      <alignment readingOrder="0"/>
    </xf>
    <xf borderId="0" fillId="11" fontId="2" numFmtId="0" xfId="0" applyFill="1" applyFont="1"/>
    <xf borderId="0" fillId="0" fontId="2" numFmtId="166" xfId="0" applyAlignment="1" applyFont="1" applyNumberFormat="1">
      <alignment readingOrder="0"/>
    </xf>
    <xf borderId="0" fillId="4" fontId="2" numFmtId="0" xfId="0" applyFont="1"/>
    <xf borderId="0" fillId="4" fontId="2" numFmtId="0" xfId="0" applyAlignment="1" applyFont="1">
      <alignment horizontal="right" readingOrder="0" vertical="bottom"/>
    </xf>
    <xf borderId="0" fillId="4" fontId="2" numFmtId="166" xfId="0" applyAlignment="1" applyFont="1" applyNumberFormat="1">
      <alignment readingOrder="0"/>
    </xf>
    <xf borderId="0" fillId="12" fontId="2" numFmtId="0" xfId="0" applyFill="1" applyFont="1"/>
    <xf borderId="0" fillId="12" fontId="2" numFmtId="0" xfId="0" applyAlignment="1" applyFont="1">
      <alignment vertical="bottom"/>
    </xf>
    <xf borderId="0" fillId="12" fontId="2" numFmtId="0" xfId="0" applyAlignment="1" applyFont="1">
      <alignment horizontal="right" vertical="bottom"/>
    </xf>
    <xf borderId="0" fillId="12" fontId="2" numFmtId="0" xfId="0" applyAlignment="1" applyFont="1">
      <alignment horizontal="right" readingOrder="0" vertical="bottom"/>
    </xf>
    <xf borderId="0" fillId="12" fontId="2" numFmtId="0" xfId="0" applyAlignment="1" applyFont="1">
      <alignment readingOrder="0"/>
    </xf>
    <xf borderId="0" fillId="12" fontId="2" numFmtId="166" xfId="0" applyAlignment="1" applyFont="1" applyNumberFormat="1">
      <alignment readingOrder="0"/>
    </xf>
    <xf borderId="0" fillId="13" fontId="2" numFmtId="0" xfId="0" applyAlignment="1" applyFill="1" applyFont="1">
      <alignment readingOrder="0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horizontal="right" readingOrder="0" vertical="bottom"/>
    </xf>
    <xf borderId="0" fillId="7" fontId="2" numFmtId="0" xfId="0" applyAlignment="1" applyFont="1">
      <alignment vertical="bottom"/>
    </xf>
    <xf borderId="0" fillId="10" fontId="2" numFmtId="166" xfId="0" applyFont="1" applyNumberFormat="1"/>
    <xf borderId="0" fillId="0" fontId="2" numFmtId="2" xfId="0" applyAlignment="1" applyFont="1" applyNumberFormat="1">
      <alignment readingOrder="0"/>
    </xf>
    <xf borderId="0" fillId="0" fontId="2" numFmtId="166" xfId="0" applyFont="1" applyNumberFormat="1"/>
    <xf borderId="0" fillId="14" fontId="2" numFmtId="0" xfId="0" applyFill="1" applyFont="1"/>
    <xf borderId="0" fillId="14" fontId="2" numFmtId="0" xfId="0" applyAlignment="1" applyFont="1">
      <alignment readingOrder="0"/>
    </xf>
    <xf borderId="0" fillId="14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14" fontId="2" numFmtId="2" xfId="0" applyFont="1" applyNumberFormat="1"/>
    <xf borderId="0" fillId="11" fontId="2" numFmtId="2" xfId="0" applyFont="1" applyNumberFormat="1"/>
    <xf borderId="0" fillId="14" fontId="2" numFmtId="2" xfId="0" applyAlignment="1" applyFont="1" applyNumberFormat="1">
      <alignment readingOrder="0"/>
    </xf>
    <xf borderId="0" fillId="0" fontId="2" numFmtId="2" xfId="0" applyFont="1" applyNumberFormat="1"/>
    <xf borderId="0" fillId="11" fontId="2" numFmtId="2" xfId="0" applyAlignment="1" applyFont="1" applyNumberFormat="1">
      <alignment readingOrder="0"/>
    </xf>
    <xf borderId="0" fillId="14" fontId="2" numFmtId="0" xfId="0" applyFont="1"/>
    <xf borderId="0" fillId="7" fontId="2" numFmtId="0" xfId="0" applyFont="1"/>
    <xf borderId="0" fillId="0" fontId="6" numFmtId="0" xfId="0" applyFont="1"/>
    <xf borderId="0" fillId="10" fontId="2" numFmtId="2" xfId="0" applyAlignment="1" applyFont="1" applyNumberFormat="1">
      <alignment readingOrder="0"/>
    </xf>
    <xf borderId="0" fillId="10" fontId="2" numFmtId="2" xfId="0" applyFont="1" applyNumberFormat="1"/>
    <xf borderId="0" fillId="15" fontId="2" numFmtId="0" xfId="0" applyAlignment="1" applyFill="1" applyFont="1">
      <alignment readingOrder="0"/>
    </xf>
    <xf borderId="0" fillId="16" fontId="2" numFmtId="0" xfId="0" applyFill="1" applyFont="1"/>
    <xf borderId="0" fillId="16" fontId="2" numFmtId="0" xfId="0" applyAlignment="1" applyFont="1">
      <alignment readingOrder="0"/>
    </xf>
    <xf borderId="0" fillId="16" fontId="2" numFmtId="2" xfId="0" applyFont="1" applyNumberFormat="1"/>
    <xf borderId="0" fillId="0" fontId="2" numFmtId="167" xfId="0" applyAlignment="1" applyFont="1" applyNumberFormat="1">
      <alignment readingOrder="0"/>
    </xf>
    <xf borderId="0" fillId="7" fontId="2" numFmtId="2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7" numFmtId="11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4" xfId="0" applyAlignment="1" applyFont="1" applyNumberFormat="1">
      <alignment horizontal="right" readingOrder="0" shrinkToFit="0" vertical="bottom" wrapText="0"/>
    </xf>
    <xf borderId="0" fillId="4" fontId="2" numFmtId="164" xfId="0" applyAlignment="1" applyFont="1" applyNumberFormat="1">
      <alignment vertical="bottom"/>
    </xf>
    <xf borderId="0" fillId="12" fontId="2" numFmtId="0" xfId="0" applyAlignment="1" applyFont="1">
      <alignment readingOrder="0" vertical="bottom"/>
    </xf>
    <xf borderId="0" fillId="13" fontId="2" numFmtId="0" xfId="0" applyAlignment="1" applyFont="1">
      <alignment readingOrder="0" vertical="bottom"/>
    </xf>
    <xf borderId="0" fillId="13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</row>
    <row r="2">
      <c r="A2" s="4">
        <v>44062.0</v>
      </c>
      <c r="B2" s="5" t="s">
        <v>11</v>
      </c>
      <c r="C2" s="6" t="s">
        <v>12</v>
      </c>
      <c r="D2" s="3" t="s">
        <v>13</v>
      </c>
      <c r="E2" s="7">
        <v>17.5</v>
      </c>
      <c r="F2" s="7">
        <v>1.0</v>
      </c>
      <c r="G2" s="8">
        <v>0.0</v>
      </c>
      <c r="H2" s="7">
        <v>13.9</v>
      </c>
      <c r="I2" s="7">
        <f t="shared" ref="I2:I157" si="1">(E2-F2)*H2</f>
        <v>229.35</v>
      </c>
      <c r="J2" s="3"/>
      <c r="K2" s="3" t="s">
        <v>14</v>
      </c>
      <c r="L2" s="3"/>
    </row>
    <row r="3">
      <c r="A3" s="4">
        <v>44062.0</v>
      </c>
      <c r="B3" s="5" t="s">
        <v>15</v>
      </c>
      <c r="C3" s="9" t="s">
        <v>16</v>
      </c>
      <c r="D3" s="3" t="s">
        <v>13</v>
      </c>
      <c r="E3" s="7">
        <v>17.5</v>
      </c>
      <c r="F3" s="7">
        <v>1.0</v>
      </c>
      <c r="G3" s="8">
        <v>0.0</v>
      </c>
      <c r="H3" s="7">
        <v>24.4</v>
      </c>
      <c r="I3" s="7">
        <f t="shared" si="1"/>
        <v>402.6</v>
      </c>
      <c r="J3" s="3"/>
      <c r="K3" s="3" t="s">
        <v>17</v>
      </c>
      <c r="L3" s="3"/>
    </row>
    <row r="4">
      <c r="A4" s="4">
        <v>44062.0</v>
      </c>
      <c r="B4" s="5" t="s">
        <v>18</v>
      </c>
      <c r="C4" s="9" t="s">
        <v>19</v>
      </c>
      <c r="D4" s="3" t="s">
        <v>13</v>
      </c>
      <c r="E4" s="7">
        <v>17.5</v>
      </c>
      <c r="F4" s="7">
        <v>1.0</v>
      </c>
      <c r="G4" s="8">
        <v>0.0</v>
      </c>
      <c r="H4" s="7">
        <v>68.4</v>
      </c>
      <c r="I4" s="7">
        <f t="shared" si="1"/>
        <v>1128.6</v>
      </c>
      <c r="J4" s="3"/>
      <c r="K4" s="3" t="s">
        <v>17</v>
      </c>
      <c r="L4" s="3"/>
    </row>
    <row r="5">
      <c r="A5" s="4">
        <v>44062.0</v>
      </c>
      <c r="B5" s="5" t="s">
        <v>20</v>
      </c>
      <c r="C5" s="6" t="s">
        <v>21</v>
      </c>
      <c r="D5" s="3" t="s">
        <v>13</v>
      </c>
      <c r="E5" s="7">
        <v>17.5</v>
      </c>
      <c r="F5" s="7">
        <v>1.0</v>
      </c>
      <c r="G5" s="8">
        <v>0.0</v>
      </c>
      <c r="H5" s="7">
        <v>15.9</v>
      </c>
      <c r="I5" s="7">
        <f t="shared" si="1"/>
        <v>262.35</v>
      </c>
      <c r="J5" s="3"/>
      <c r="K5" s="3" t="s">
        <v>14</v>
      </c>
      <c r="L5" s="3"/>
    </row>
    <row r="6">
      <c r="A6" s="4">
        <v>44062.0</v>
      </c>
      <c r="B6" s="5" t="s">
        <v>22</v>
      </c>
      <c r="C6" s="1" t="s">
        <v>23</v>
      </c>
      <c r="D6" s="3" t="s">
        <v>13</v>
      </c>
      <c r="E6" s="7">
        <v>17.5</v>
      </c>
      <c r="F6" s="7">
        <v>1.0</v>
      </c>
      <c r="G6" s="8">
        <v>0.0</v>
      </c>
      <c r="H6" s="7">
        <v>70.4</v>
      </c>
      <c r="I6" s="7">
        <f t="shared" si="1"/>
        <v>1161.6</v>
      </c>
      <c r="J6" s="3"/>
      <c r="K6" s="3" t="s">
        <v>14</v>
      </c>
      <c r="L6" s="3"/>
    </row>
    <row r="7">
      <c r="A7" s="4">
        <v>44062.0</v>
      </c>
      <c r="B7" s="5" t="s">
        <v>24</v>
      </c>
      <c r="C7" s="9" t="s">
        <v>25</v>
      </c>
      <c r="D7" s="3" t="s">
        <v>13</v>
      </c>
      <c r="E7" s="7">
        <v>17.5</v>
      </c>
      <c r="F7" s="7">
        <v>1.0</v>
      </c>
      <c r="G7" s="8">
        <v>0.0</v>
      </c>
      <c r="H7" s="7">
        <v>89.0</v>
      </c>
      <c r="I7" s="7">
        <f t="shared" si="1"/>
        <v>1468.5</v>
      </c>
      <c r="J7" s="3"/>
      <c r="K7" s="3" t="s">
        <v>17</v>
      </c>
      <c r="L7" s="3"/>
    </row>
    <row r="8">
      <c r="A8" s="4">
        <v>44062.0</v>
      </c>
      <c r="B8" s="5" t="s">
        <v>26</v>
      </c>
      <c r="C8" s="6" t="s">
        <v>27</v>
      </c>
      <c r="D8" s="3" t="s">
        <v>13</v>
      </c>
      <c r="E8" s="7">
        <v>17.5</v>
      </c>
      <c r="F8" s="7">
        <v>1.0</v>
      </c>
      <c r="G8" s="8">
        <v>0.0</v>
      </c>
      <c r="H8" s="7">
        <v>53.6</v>
      </c>
      <c r="I8" s="7">
        <f t="shared" si="1"/>
        <v>884.4</v>
      </c>
      <c r="J8" s="3"/>
      <c r="K8" s="3" t="s">
        <v>14</v>
      </c>
      <c r="L8" s="3"/>
    </row>
    <row r="9">
      <c r="A9" s="4">
        <v>44062.0</v>
      </c>
      <c r="B9" s="5" t="s">
        <v>28</v>
      </c>
      <c r="C9" s="6" t="s">
        <v>29</v>
      </c>
      <c r="D9" s="3" t="s">
        <v>13</v>
      </c>
      <c r="E9" s="7">
        <v>17.5</v>
      </c>
      <c r="F9" s="7">
        <v>1.0</v>
      </c>
      <c r="G9" s="8">
        <v>0.0</v>
      </c>
      <c r="H9" s="7">
        <v>58.2</v>
      </c>
      <c r="I9" s="7">
        <f t="shared" si="1"/>
        <v>960.3</v>
      </c>
      <c r="J9" s="3"/>
      <c r="K9" s="3" t="s">
        <v>14</v>
      </c>
      <c r="L9" s="3"/>
    </row>
    <row r="10">
      <c r="A10" s="4">
        <v>44062.0</v>
      </c>
      <c r="B10" s="5" t="s">
        <v>30</v>
      </c>
      <c r="C10" s="9" t="s">
        <v>31</v>
      </c>
      <c r="D10" s="3" t="s">
        <v>13</v>
      </c>
      <c r="E10" s="7">
        <v>17.5</v>
      </c>
      <c r="F10" s="7">
        <v>1.0</v>
      </c>
      <c r="G10" s="8">
        <v>0.0</v>
      </c>
      <c r="H10" s="7">
        <v>65.6</v>
      </c>
      <c r="I10" s="7">
        <f t="shared" si="1"/>
        <v>1082.4</v>
      </c>
      <c r="J10" s="3"/>
      <c r="K10" s="3" t="s">
        <v>17</v>
      </c>
      <c r="L10" s="3"/>
    </row>
    <row r="11">
      <c r="A11" s="4">
        <v>44062.0</v>
      </c>
      <c r="B11" s="5" t="s">
        <v>32</v>
      </c>
      <c r="C11" s="6" t="s">
        <v>33</v>
      </c>
      <c r="D11" s="3" t="s">
        <v>13</v>
      </c>
      <c r="E11" s="7">
        <v>17.5</v>
      </c>
      <c r="F11" s="7">
        <v>1.0</v>
      </c>
      <c r="G11" s="8">
        <v>0.0</v>
      </c>
      <c r="H11" s="7">
        <v>9.48</v>
      </c>
      <c r="I11" s="7">
        <f t="shared" si="1"/>
        <v>156.42</v>
      </c>
      <c r="J11" s="3"/>
      <c r="K11" s="3" t="s">
        <v>14</v>
      </c>
      <c r="L11" s="3"/>
    </row>
    <row r="12">
      <c r="A12" s="4">
        <v>44062.0</v>
      </c>
      <c r="B12" s="5" t="s">
        <v>34</v>
      </c>
      <c r="C12" s="9" t="s">
        <v>35</v>
      </c>
      <c r="D12" s="3" t="s">
        <v>13</v>
      </c>
      <c r="E12" s="7">
        <v>17.5</v>
      </c>
      <c r="F12" s="7">
        <v>1.0</v>
      </c>
      <c r="G12" s="8">
        <v>0.0</v>
      </c>
      <c r="H12" s="7">
        <v>97.2</v>
      </c>
      <c r="I12" s="7">
        <f t="shared" si="1"/>
        <v>1603.8</v>
      </c>
      <c r="J12" s="3"/>
      <c r="K12" s="3" t="s">
        <v>17</v>
      </c>
      <c r="L12" s="3"/>
    </row>
    <row r="13">
      <c r="A13" s="4">
        <v>44062.0</v>
      </c>
      <c r="B13" s="5" t="s">
        <v>36</v>
      </c>
      <c r="C13" s="6" t="s">
        <v>37</v>
      </c>
      <c r="D13" s="3" t="s">
        <v>13</v>
      </c>
      <c r="E13" s="7">
        <v>17.5</v>
      </c>
      <c r="F13" s="7">
        <v>1.0</v>
      </c>
      <c r="G13" s="8">
        <v>0.0</v>
      </c>
      <c r="H13" s="7">
        <v>55.4</v>
      </c>
      <c r="I13" s="7">
        <f t="shared" si="1"/>
        <v>914.1</v>
      </c>
      <c r="J13" s="3"/>
      <c r="K13" s="3" t="s">
        <v>14</v>
      </c>
      <c r="L13" s="3"/>
    </row>
    <row r="14">
      <c r="A14" s="4">
        <v>44062.0</v>
      </c>
      <c r="B14" s="5" t="s">
        <v>38</v>
      </c>
      <c r="C14" s="9" t="s">
        <v>39</v>
      </c>
      <c r="D14" s="3" t="s">
        <v>13</v>
      </c>
      <c r="E14" s="7">
        <v>17.5</v>
      </c>
      <c r="F14" s="7">
        <v>1.0</v>
      </c>
      <c r="G14" s="8">
        <v>0.0</v>
      </c>
      <c r="H14" s="7">
        <v>65.8</v>
      </c>
      <c r="I14" s="7">
        <f t="shared" si="1"/>
        <v>1085.7</v>
      </c>
      <c r="J14" s="3"/>
      <c r="K14" s="3" t="s">
        <v>17</v>
      </c>
      <c r="L14" s="3"/>
    </row>
    <row r="15">
      <c r="A15" s="4">
        <v>44062.0</v>
      </c>
      <c r="B15" s="5" t="s">
        <v>40</v>
      </c>
      <c r="C15" s="6" t="s">
        <v>41</v>
      </c>
      <c r="D15" s="3" t="s">
        <v>13</v>
      </c>
      <c r="E15" s="7">
        <v>17.5</v>
      </c>
      <c r="F15" s="7">
        <v>1.0</v>
      </c>
      <c r="G15" s="8">
        <v>0.0</v>
      </c>
      <c r="H15" s="7">
        <v>83.0</v>
      </c>
      <c r="I15" s="7">
        <f t="shared" si="1"/>
        <v>1369.5</v>
      </c>
      <c r="J15" s="3"/>
      <c r="K15" s="3" t="s">
        <v>14</v>
      </c>
      <c r="L15" s="3"/>
    </row>
    <row r="16">
      <c r="A16" s="4">
        <v>44062.0</v>
      </c>
      <c r="B16" s="5" t="s">
        <v>42</v>
      </c>
      <c r="C16" s="9" t="s">
        <v>43</v>
      </c>
      <c r="D16" s="3" t="s">
        <v>13</v>
      </c>
      <c r="E16" s="7">
        <v>17.5</v>
      </c>
      <c r="F16" s="7">
        <v>1.0</v>
      </c>
      <c r="G16" s="8">
        <v>0.0</v>
      </c>
      <c r="H16" s="7">
        <v>48.2</v>
      </c>
      <c r="I16" s="7">
        <f t="shared" si="1"/>
        <v>795.3</v>
      </c>
      <c r="J16" s="3"/>
      <c r="K16" s="3" t="s">
        <v>17</v>
      </c>
      <c r="L16" s="3"/>
    </row>
    <row r="17">
      <c r="A17" s="4">
        <v>44062.0</v>
      </c>
      <c r="B17" s="5" t="s">
        <v>44</v>
      </c>
      <c r="C17" s="6" t="s">
        <v>45</v>
      </c>
      <c r="D17" s="3" t="s">
        <v>13</v>
      </c>
      <c r="E17" s="7">
        <v>17.5</v>
      </c>
      <c r="F17" s="7">
        <v>1.0</v>
      </c>
      <c r="G17" s="8">
        <v>0.0</v>
      </c>
      <c r="H17" s="7">
        <v>49.8</v>
      </c>
      <c r="I17" s="7">
        <f t="shared" si="1"/>
        <v>821.7</v>
      </c>
      <c r="J17" s="3"/>
      <c r="K17" s="3" t="s">
        <v>14</v>
      </c>
      <c r="L17" s="3"/>
    </row>
    <row r="18">
      <c r="A18" s="4">
        <v>44062.0</v>
      </c>
      <c r="B18" s="5" t="s">
        <v>46</v>
      </c>
      <c r="C18" s="9" t="s">
        <v>47</v>
      </c>
      <c r="D18" s="3" t="s">
        <v>13</v>
      </c>
      <c r="E18" s="7">
        <v>17.5</v>
      </c>
      <c r="F18" s="7">
        <v>1.0</v>
      </c>
      <c r="G18" s="8">
        <v>0.0</v>
      </c>
      <c r="H18" s="7">
        <v>71.8</v>
      </c>
      <c r="I18" s="7">
        <f t="shared" si="1"/>
        <v>1184.7</v>
      </c>
      <c r="J18" s="3"/>
      <c r="K18" s="3" t="s">
        <v>17</v>
      </c>
      <c r="L18" s="3"/>
    </row>
    <row r="19">
      <c r="A19" s="4">
        <v>44062.0</v>
      </c>
      <c r="B19" s="5" t="s">
        <v>48</v>
      </c>
      <c r="C19" s="6" t="s">
        <v>49</v>
      </c>
      <c r="D19" s="3" t="s">
        <v>13</v>
      </c>
      <c r="E19" s="7">
        <v>17.5</v>
      </c>
      <c r="F19" s="7">
        <v>1.0</v>
      </c>
      <c r="G19" s="8">
        <v>0.0</v>
      </c>
      <c r="H19" s="7">
        <v>68.8</v>
      </c>
      <c r="I19" s="7">
        <f t="shared" si="1"/>
        <v>1135.2</v>
      </c>
      <c r="J19" s="3"/>
      <c r="K19" s="3" t="s">
        <v>14</v>
      </c>
      <c r="L19" s="3"/>
    </row>
    <row r="20">
      <c r="A20" s="4">
        <v>44062.0</v>
      </c>
      <c r="B20" s="5" t="s">
        <v>50</v>
      </c>
      <c r="C20" s="6" t="s">
        <v>51</v>
      </c>
      <c r="D20" s="3" t="s">
        <v>13</v>
      </c>
      <c r="E20" s="7">
        <v>17.5</v>
      </c>
      <c r="F20" s="7">
        <v>1.0</v>
      </c>
      <c r="G20" s="8">
        <v>0.0</v>
      </c>
      <c r="H20" s="7">
        <v>64.0</v>
      </c>
      <c r="I20" s="7">
        <f t="shared" si="1"/>
        <v>1056</v>
      </c>
      <c r="J20" s="3"/>
      <c r="K20" s="3" t="s">
        <v>14</v>
      </c>
      <c r="L20" s="3"/>
    </row>
    <row r="21">
      <c r="A21" s="4">
        <v>44062.0</v>
      </c>
      <c r="B21" s="5" t="s">
        <v>52</v>
      </c>
      <c r="C21" s="9" t="s">
        <v>53</v>
      </c>
      <c r="D21" s="3" t="s">
        <v>13</v>
      </c>
      <c r="E21" s="7">
        <v>17.5</v>
      </c>
      <c r="F21" s="7">
        <v>1.0</v>
      </c>
      <c r="G21" s="8">
        <v>0.0</v>
      </c>
      <c r="H21" s="7">
        <v>71.2</v>
      </c>
      <c r="I21" s="7">
        <f t="shared" si="1"/>
        <v>1174.8</v>
      </c>
      <c r="J21" s="3"/>
      <c r="K21" s="3" t="s">
        <v>17</v>
      </c>
      <c r="L21" s="3"/>
    </row>
    <row r="22">
      <c r="A22" s="4">
        <v>44062.0</v>
      </c>
      <c r="B22" s="5" t="s">
        <v>54</v>
      </c>
      <c r="C22" s="9" t="s">
        <v>55</v>
      </c>
      <c r="D22" s="3" t="s">
        <v>13</v>
      </c>
      <c r="E22" s="7">
        <v>17.5</v>
      </c>
      <c r="F22" s="7">
        <v>1.0</v>
      </c>
      <c r="G22" s="8">
        <v>0.0</v>
      </c>
      <c r="H22" s="7">
        <v>39.6</v>
      </c>
      <c r="I22" s="7">
        <f t="shared" si="1"/>
        <v>653.4</v>
      </c>
      <c r="J22" s="3"/>
      <c r="K22" s="3" t="s">
        <v>17</v>
      </c>
      <c r="L22" s="10"/>
    </row>
    <row r="23">
      <c r="A23" s="4">
        <v>44062.0</v>
      </c>
      <c r="B23" s="5" t="s">
        <v>56</v>
      </c>
      <c r="C23" s="6" t="s">
        <v>57</v>
      </c>
      <c r="D23" s="3" t="s">
        <v>13</v>
      </c>
      <c r="E23" s="7">
        <v>17.5</v>
      </c>
      <c r="F23" s="7">
        <v>1.0</v>
      </c>
      <c r="G23" s="8">
        <v>0.0</v>
      </c>
      <c r="H23" s="7">
        <v>10.5</v>
      </c>
      <c r="I23" s="7">
        <f t="shared" si="1"/>
        <v>173.25</v>
      </c>
      <c r="J23" s="3"/>
      <c r="K23" s="3" t="s">
        <v>14</v>
      </c>
      <c r="L23" s="3"/>
    </row>
    <row r="24">
      <c r="A24" s="4">
        <v>44062.0</v>
      </c>
      <c r="B24" s="5" t="s">
        <v>58</v>
      </c>
      <c r="C24" s="11" t="s">
        <v>58</v>
      </c>
      <c r="D24" s="3" t="s">
        <v>13</v>
      </c>
      <c r="E24" s="7">
        <v>17.5</v>
      </c>
      <c r="F24" s="7">
        <v>1.0</v>
      </c>
      <c r="G24" s="8">
        <v>0.0</v>
      </c>
      <c r="H24" s="7">
        <v>57.2</v>
      </c>
      <c r="I24" s="7">
        <f t="shared" si="1"/>
        <v>943.8</v>
      </c>
      <c r="J24" s="3"/>
      <c r="K24" s="3" t="s">
        <v>14</v>
      </c>
      <c r="L24" s="3"/>
    </row>
    <row r="25">
      <c r="A25" s="4">
        <v>44062.0</v>
      </c>
      <c r="B25" s="5" t="s">
        <v>59</v>
      </c>
      <c r="C25" s="12" t="s">
        <v>59</v>
      </c>
      <c r="D25" s="3" t="s">
        <v>13</v>
      </c>
      <c r="E25" s="7">
        <v>17.5</v>
      </c>
      <c r="F25" s="7">
        <v>1.0</v>
      </c>
      <c r="G25" s="8">
        <v>0.0</v>
      </c>
      <c r="H25" s="7">
        <v>56.4</v>
      </c>
      <c r="I25" s="7">
        <f t="shared" si="1"/>
        <v>930.6</v>
      </c>
      <c r="J25" s="3"/>
      <c r="K25" s="3" t="s">
        <v>17</v>
      </c>
      <c r="L25" s="3"/>
    </row>
    <row r="26">
      <c r="A26" s="4">
        <v>44062.0</v>
      </c>
      <c r="B26" s="5" t="s">
        <v>60</v>
      </c>
      <c r="C26" s="11" t="s">
        <v>60</v>
      </c>
      <c r="D26" s="3" t="s">
        <v>13</v>
      </c>
      <c r="E26" s="7">
        <v>17.5</v>
      </c>
      <c r="F26" s="7">
        <v>1.0</v>
      </c>
      <c r="G26" s="8">
        <v>0.0</v>
      </c>
      <c r="H26" s="7">
        <v>65.6</v>
      </c>
      <c r="I26" s="7">
        <f t="shared" si="1"/>
        <v>1082.4</v>
      </c>
      <c r="J26" s="3"/>
      <c r="K26" s="3" t="s">
        <v>14</v>
      </c>
      <c r="L26" s="3"/>
    </row>
    <row r="27">
      <c r="A27" s="4">
        <v>44062.0</v>
      </c>
      <c r="B27" s="5" t="s">
        <v>61</v>
      </c>
      <c r="C27" s="12" t="s">
        <v>61</v>
      </c>
      <c r="D27" s="3" t="s">
        <v>13</v>
      </c>
      <c r="E27" s="7">
        <v>17.5</v>
      </c>
      <c r="F27" s="7">
        <v>1.0</v>
      </c>
      <c r="G27" s="8">
        <v>0.0</v>
      </c>
      <c r="H27" s="7">
        <v>50.0</v>
      </c>
      <c r="I27" s="7">
        <f t="shared" si="1"/>
        <v>825</v>
      </c>
      <c r="J27" s="3"/>
      <c r="K27" s="3" t="s">
        <v>17</v>
      </c>
      <c r="L27" s="3"/>
    </row>
    <row r="28">
      <c r="A28" s="4">
        <v>44062.0</v>
      </c>
      <c r="B28" s="5" t="s">
        <v>62</v>
      </c>
      <c r="C28" s="12" t="s">
        <v>62</v>
      </c>
      <c r="D28" s="3" t="s">
        <v>13</v>
      </c>
      <c r="E28" s="7">
        <v>17.5</v>
      </c>
      <c r="F28" s="7">
        <v>1.0</v>
      </c>
      <c r="G28" s="8">
        <v>0.0</v>
      </c>
      <c r="H28" s="7">
        <v>63.0</v>
      </c>
      <c r="I28" s="7">
        <f t="shared" si="1"/>
        <v>1039.5</v>
      </c>
      <c r="J28" s="3"/>
      <c r="K28" s="3" t="s">
        <v>17</v>
      </c>
      <c r="L28" s="3"/>
    </row>
    <row r="29">
      <c r="A29" s="4">
        <v>44062.0</v>
      </c>
      <c r="B29" s="5" t="s">
        <v>63</v>
      </c>
      <c r="C29" s="11" t="s">
        <v>63</v>
      </c>
      <c r="D29" s="3" t="s">
        <v>13</v>
      </c>
      <c r="E29" s="7">
        <v>17.5</v>
      </c>
      <c r="F29" s="7">
        <v>1.0</v>
      </c>
      <c r="G29" s="8">
        <v>0.0</v>
      </c>
      <c r="H29" s="7">
        <v>41.6</v>
      </c>
      <c r="I29" s="7">
        <f t="shared" si="1"/>
        <v>686.4</v>
      </c>
      <c r="J29" s="3"/>
      <c r="K29" s="3" t="s">
        <v>14</v>
      </c>
      <c r="L29" s="3"/>
    </row>
    <row r="30">
      <c r="A30" s="4">
        <v>44062.0</v>
      </c>
      <c r="B30" s="5" t="s">
        <v>64</v>
      </c>
      <c r="C30" s="12" t="s">
        <v>64</v>
      </c>
      <c r="D30" s="3" t="s">
        <v>13</v>
      </c>
      <c r="E30" s="7">
        <v>17.5</v>
      </c>
      <c r="F30" s="7">
        <v>1.0</v>
      </c>
      <c r="G30" s="8">
        <v>0.0</v>
      </c>
      <c r="H30" s="7">
        <v>59.4</v>
      </c>
      <c r="I30" s="7">
        <f t="shared" si="1"/>
        <v>980.1</v>
      </c>
      <c r="J30" s="3"/>
      <c r="K30" s="3" t="s">
        <v>17</v>
      </c>
      <c r="L30" s="3"/>
    </row>
    <row r="31">
      <c r="A31" s="4">
        <v>44062.0</v>
      </c>
      <c r="B31" s="5" t="s">
        <v>65</v>
      </c>
      <c r="C31" s="12" t="s">
        <v>65</v>
      </c>
      <c r="D31" s="3" t="s">
        <v>13</v>
      </c>
      <c r="E31" s="7">
        <v>17.5</v>
      </c>
      <c r="F31" s="7">
        <v>1.0</v>
      </c>
      <c r="G31" s="8">
        <v>0.0</v>
      </c>
      <c r="H31" s="3" t="s">
        <v>66</v>
      </c>
      <c r="I31" s="13" t="str">
        <f t="shared" si="1"/>
        <v>#VALUE!</v>
      </c>
      <c r="J31" s="3"/>
      <c r="K31" s="3" t="s">
        <v>17</v>
      </c>
      <c r="L31" s="3"/>
    </row>
    <row r="32">
      <c r="A32" s="4">
        <v>44062.0</v>
      </c>
      <c r="B32" s="5" t="s">
        <v>67</v>
      </c>
      <c r="C32" s="11" t="s">
        <v>67</v>
      </c>
      <c r="D32" s="3" t="s">
        <v>13</v>
      </c>
      <c r="E32" s="7">
        <v>17.5</v>
      </c>
      <c r="F32" s="7">
        <v>1.0</v>
      </c>
      <c r="G32" s="8">
        <v>0.0</v>
      </c>
      <c r="H32" s="7">
        <v>42.2</v>
      </c>
      <c r="I32" s="7">
        <f t="shared" si="1"/>
        <v>696.3</v>
      </c>
      <c r="J32" s="3"/>
      <c r="K32" s="3" t="s">
        <v>14</v>
      </c>
      <c r="L32" s="3"/>
    </row>
    <row r="33">
      <c r="A33" s="4">
        <v>44062.0</v>
      </c>
      <c r="B33" s="5" t="s">
        <v>68</v>
      </c>
      <c r="C33" s="11" t="s">
        <v>68</v>
      </c>
      <c r="D33" s="3" t="s">
        <v>13</v>
      </c>
      <c r="E33" s="7">
        <v>17.5</v>
      </c>
      <c r="F33" s="7">
        <v>1.0</v>
      </c>
      <c r="G33" s="8">
        <v>0.0</v>
      </c>
      <c r="H33" s="7">
        <v>71.4</v>
      </c>
      <c r="I33" s="7">
        <f t="shared" si="1"/>
        <v>1178.1</v>
      </c>
      <c r="J33" s="3"/>
      <c r="K33" s="3" t="s">
        <v>14</v>
      </c>
      <c r="L33" s="3"/>
    </row>
    <row r="34">
      <c r="A34" s="4">
        <v>44062.0</v>
      </c>
      <c r="B34" s="5" t="s">
        <v>69</v>
      </c>
      <c r="C34" s="9" t="s">
        <v>70</v>
      </c>
      <c r="D34" s="3" t="s">
        <v>13</v>
      </c>
      <c r="E34" s="7">
        <v>17.5</v>
      </c>
      <c r="F34" s="7">
        <v>1.0</v>
      </c>
      <c r="G34" s="8">
        <v>0.0</v>
      </c>
      <c r="H34" s="7">
        <v>68.4</v>
      </c>
      <c r="I34" s="7">
        <f t="shared" si="1"/>
        <v>1128.6</v>
      </c>
      <c r="J34" s="3"/>
      <c r="K34" s="3" t="s">
        <v>17</v>
      </c>
      <c r="L34" s="3"/>
    </row>
    <row r="35">
      <c r="A35" s="4">
        <v>44062.0</v>
      </c>
      <c r="B35" s="5" t="s">
        <v>71</v>
      </c>
      <c r="C35" s="12" t="s">
        <v>71</v>
      </c>
      <c r="D35" s="3" t="s">
        <v>13</v>
      </c>
      <c r="E35" s="7">
        <v>17.5</v>
      </c>
      <c r="F35" s="7">
        <v>1.0</v>
      </c>
      <c r="G35" s="8">
        <v>0.0</v>
      </c>
      <c r="H35" s="7">
        <v>116.0</v>
      </c>
      <c r="I35" s="7">
        <f t="shared" si="1"/>
        <v>1914</v>
      </c>
      <c r="J35" s="3"/>
      <c r="K35" s="3" t="s">
        <v>17</v>
      </c>
      <c r="L35" s="3"/>
    </row>
    <row r="36">
      <c r="A36" s="4">
        <v>44062.0</v>
      </c>
      <c r="B36" s="14" t="s">
        <v>72</v>
      </c>
      <c r="C36" s="11" t="s">
        <v>72</v>
      </c>
      <c r="D36" s="3" t="s">
        <v>13</v>
      </c>
      <c r="E36" s="7">
        <v>17.5</v>
      </c>
      <c r="F36" s="7">
        <v>1.0</v>
      </c>
      <c r="G36" s="8">
        <v>0.0</v>
      </c>
      <c r="H36" s="7">
        <v>72.2</v>
      </c>
      <c r="I36" s="7">
        <f t="shared" si="1"/>
        <v>1191.3</v>
      </c>
      <c r="J36" s="3"/>
      <c r="K36" s="3" t="s">
        <v>14</v>
      </c>
      <c r="L36" s="3"/>
    </row>
    <row r="37">
      <c r="A37" s="4">
        <v>44062.0</v>
      </c>
      <c r="B37" s="5" t="s">
        <v>73</v>
      </c>
      <c r="C37" s="11" t="s">
        <v>73</v>
      </c>
      <c r="D37" s="3" t="s">
        <v>13</v>
      </c>
      <c r="E37" s="7">
        <v>17.5</v>
      </c>
      <c r="F37" s="7">
        <v>1.0</v>
      </c>
      <c r="G37" s="8">
        <v>0.0</v>
      </c>
      <c r="H37" s="7">
        <v>44.8</v>
      </c>
      <c r="I37" s="7">
        <f t="shared" si="1"/>
        <v>739.2</v>
      </c>
      <c r="J37" s="3"/>
      <c r="K37" s="3" t="s">
        <v>14</v>
      </c>
      <c r="L37" s="3"/>
    </row>
    <row r="38">
      <c r="A38" s="4">
        <v>44062.0</v>
      </c>
      <c r="B38" s="5" t="s">
        <v>74</v>
      </c>
      <c r="C38" s="6" t="s">
        <v>75</v>
      </c>
      <c r="D38" s="3" t="s">
        <v>13</v>
      </c>
      <c r="E38" s="7">
        <v>17.5</v>
      </c>
      <c r="F38" s="7">
        <v>1.0</v>
      </c>
      <c r="G38" s="8">
        <v>0.0</v>
      </c>
      <c r="H38" s="7">
        <v>23.4</v>
      </c>
      <c r="I38" s="7">
        <f t="shared" si="1"/>
        <v>386.1</v>
      </c>
      <c r="J38" s="3"/>
      <c r="K38" s="3" t="s">
        <v>14</v>
      </c>
      <c r="L38" s="3"/>
    </row>
    <row r="39">
      <c r="A39" s="4">
        <v>44062.0</v>
      </c>
      <c r="B39" s="5" t="s">
        <v>76</v>
      </c>
      <c r="C39" s="12" t="s">
        <v>76</v>
      </c>
      <c r="D39" s="3" t="s">
        <v>13</v>
      </c>
      <c r="E39" s="7">
        <v>17.5</v>
      </c>
      <c r="F39" s="7">
        <v>1.0</v>
      </c>
      <c r="G39" s="8">
        <v>0.0</v>
      </c>
      <c r="H39" s="7">
        <v>88.2</v>
      </c>
      <c r="I39" s="7">
        <f t="shared" si="1"/>
        <v>1455.3</v>
      </c>
      <c r="J39" s="3"/>
      <c r="K39" s="3" t="s">
        <v>17</v>
      </c>
      <c r="L39" s="3"/>
    </row>
    <row r="40">
      <c r="A40" s="4">
        <v>44062.0</v>
      </c>
      <c r="B40" s="5" t="s">
        <v>77</v>
      </c>
      <c r="C40" s="11" t="s">
        <v>77</v>
      </c>
      <c r="D40" s="3" t="s">
        <v>13</v>
      </c>
      <c r="E40" s="7">
        <v>17.5</v>
      </c>
      <c r="F40" s="7">
        <v>1.0</v>
      </c>
      <c r="G40" s="8">
        <v>0.0</v>
      </c>
      <c r="H40" s="7">
        <v>26.4</v>
      </c>
      <c r="I40" s="7">
        <f t="shared" si="1"/>
        <v>435.6</v>
      </c>
      <c r="J40" s="3"/>
      <c r="K40" s="3" t="s">
        <v>14</v>
      </c>
      <c r="L40" s="3"/>
    </row>
    <row r="41">
      <c r="A41" s="4">
        <v>44062.0</v>
      </c>
      <c r="B41" s="5" t="s">
        <v>78</v>
      </c>
      <c r="C41" s="12" t="s">
        <v>78</v>
      </c>
      <c r="D41" s="3" t="s">
        <v>13</v>
      </c>
      <c r="E41" s="7">
        <v>17.5</v>
      </c>
      <c r="F41" s="7">
        <v>1.0</v>
      </c>
      <c r="G41" s="8">
        <v>0.0</v>
      </c>
      <c r="H41" s="7">
        <v>27.8</v>
      </c>
      <c r="I41" s="7">
        <f t="shared" si="1"/>
        <v>458.7</v>
      </c>
      <c r="J41" s="3"/>
      <c r="K41" s="3" t="s">
        <v>17</v>
      </c>
      <c r="L41" s="3"/>
    </row>
    <row r="42">
      <c r="A42" s="4">
        <v>44062.0</v>
      </c>
      <c r="B42" s="5" t="s">
        <v>79</v>
      </c>
      <c r="C42" s="9" t="s">
        <v>80</v>
      </c>
      <c r="D42" s="3" t="s">
        <v>13</v>
      </c>
      <c r="E42" s="7">
        <v>17.5</v>
      </c>
      <c r="F42" s="7">
        <v>1.0</v>
      </c>
      <c r="G42" s="8">
        <v>0.0</v>
      </c>
      <c r="H42" s="7">
        <v>84.8</v>
      </c>
      <c r="I42" s="7">
        <f t="shared" si="1"/>
        <v>1399.2</v>
      </c>
      <c r="J42" s="3"/>
      <c r="K42" s="3" t="s">
        <v>17</v>
      </c>
      <c r="L42" s="3"/>
    </row>
    <row r="43">
      <c r="A43" s="4">
        <v>44062.0</v>
      </c>
      <c r="B43" s="5" t="s">
        <v>81</v>
      </c>
      <c r="C43" s="12" t="s">
        <v>81</v>
      </c>
      <c r="D43" s="3" t="s">
        <v>13</v>
      </c>
      <c r="E43" s="7">
        <v>17.5</v>
      </c>
      <c r="F43" s="7">
        <v>1.0</v>
      </c>
      <c r="G43" s="8">
        <v>0.0</v>
      </c>
      <c r="H43" s="7">
        <v>42.4</v>
      </c>
      <c r="I43" s="7">
        <f t="shared" si="1"/>
        <v>699.6</v>
      </c>
      <c r="J43" s="3"/>
      <c r="K43" s="3" t="s">
        <v>17</v>
      </c>
      <c r="L43" s="3"/>
    </row>
    <row r="44">
      <c r="A44" s="4">
        <v>44062.0</v>
      </c>
      <c r="B44" s="5" t="s">
        <v>82</v>
      </c>
      <c r="C44" s="11" t="s">
        <v>82</v>
      </c>
      <c r="D44" s="3" t="s">
        <v>13</v>
      </c>
      <c r="E44" s="7">
        <v>17.5</v>
      </c>
      <c r="F44" s="7">
        <v>1.0</v>
      </c>
      <c r="G44" s="8">
        <v>0.0</v>
      </c>
      <c r="H44" s="7">
        <v>32.2</v>
      </c>
      <c r="I44" s="7">
        <f t="shared" si="1"/>
        <v>531.3</v>
      </c>
      <c r="J44" s="3"/>
      <c r="K44" s="3" t="s">
        <v>14</v>
      </c>
      <c r="L44" s="3"/>
    </row>
    <row r="45">
      <c r="A45" s="4">
        <v>44062.0</v>
      </c>
      <c r="B45" s="5" t="s">
        <v>83</v>
      </c>
      <c r="C45" s="11" t="s">
        <v>83</v>
      </c>
      <c r="D45" s="3" t="s">
        <v>13</v>
      </c>
      <c r="E45" s="7">
        <v>17.5</v>
      </c>
      <c r="F45" s="7">
        <v>1.0</v>
      </c>
      <c r="G45" s="8">
        <v>0.0</v>
      </c>
      <c r="H45" s="7">
        <v>21.6</v>
      </c>
      <c r="I45" s="7">
        <f t="shared" si="1"/>
        <v>356.4</v>
      </c>
      <c r="J45" s="3"/>
      <c r="K45" s="3" t="s">
        <v>14</v>
      </c>
      <c r="L45" s="3"/>
    </row>
    <row r="46">
      <c r="A46" s="4">
        <v>44062.0</v>
      </c>
      <c r="B46" s="5" t="s">
        <v>84</v>
      </c>
      <c r="C46" s="11" t="s">
        <v>84</v>
      </c>
      <c r="D46" s="3" t="s">
        <v>13</v>
      </c>
      <c r="E46" s="7">
        <v>17.5</v>
      </c>
      <c r="F46" s="7">
        <v>1.0</v>
      </c>
      <c r="G46" s="8">
        <v>0.0</v>
      </c>
      <c r="H46" s="7">
        <v>5.28</v>
      </c>
      <c r="I46" s="7">
        <f t="shared" si="1"/>
        <v>87.12</v>
      </c>
      <c r="J46" s="3"/>
      <c r="K46" s="3" t="s">
        <v>14</v>
      </c>
      <c r="L46" s="3"/>
    </row>
    <row r="47">
      <c r="A47" s="4">
        <v>44062.0</v>
      </c>
      <c r="B47" s="5" t="s">
        <v>85</v>
      </c>
      <c r="C47" s="12" t="s">
        <v>85</v>
      </c>
      <c r="D47" s="3" t="s">
        <v>13</v>
      </c>
      <c r="E47" s="7">
        <v>17.5</v>
      </c>
      <c r="F47" s="7">
        <v>1.0</v>
      </c>
      <c r="G47" s="8">
        <v>0.0</v>
      </c>
      <c r="H47" s="7">
        <v>48.2</v>
      </c>
      <c r="I47" s="7">
        <f t="shared" si="1"/>
        <v>795.3</v>
      </c>
      <c r="J47" s="3"/>
      <c r="K47" s="3" t="s">
        <v>17</v>
      </c>
      <c r="L47" s="3"/>
    </row>
    <row r="48">
      <c r="A48" s="4">
        <v>44062.0</v>
      </c>
      <c r="B48" s="5" t="s">
        <v>86</v>
      </c>
      <c r="C48" s="12" t="s">
        <v>86</v>
      </c>
      <c r="D48" s="3" t="s">
        <v>13</v>
      </c>
      <c r="E48" s="7">
        <v>17.5</v>
      </c>
      <c r="F48" s="7">
        <v>1.0</v>
      </c>
      <c r="G48" s="8">
        <v>0.0</v>
      </c>
      <c r="H48" s="7">
        <v>17.6</v>
      </c>
      <c r="I48" s="7">
        <f t="shared" si="1"/>
        <v>290.4</v>
      </c>
      <c r="J48" s="3"/>
      <c r="K48" s="3" t="s">
        <v>17</v>
      </c>
      <c r="L48" s="3"/>
    </row>
    <row r="49">
      <c r="A49" s="4">
        <v>44062.0</v>
      </c>
      <c r="B49" s="5" t="s">
        <v>87</v>
      </c>
      <c r="C49" s="11" t="s">
        <v>87</v>
      </c>
      <c r="D49" s="3" t="s">
        <v>13</v>
      </c>
      <c r="E49" s="7">
        <v>17.5</v>
      </c>
      <c r="F49" s="7">
        <v>1.0</v>
      </c>
      <c r="G49" s="8">
        <v>0.0</v>
      </c>
      <c r="H49" s="7">
        <v>11.0</v>
      </c>
      <c r="I49" s="7">
        <f t="shared" si="1"/>
        <v>181.5</v>
      </c>
      <c r="J49" s="3"/>
      <c r="K49" s="3" t="s">
        <v>14</v>
      </c>
      <c r="L49" s="3"/>
    </row>
    <row r="50">
      <c r="A50" s="4">
        <v>44062.0</v>
      </c>
      <c r="B50" s="5" t="s">
        <v>88</v>
      </c>
      <c r="C50" s="9" t="s">
        <v>89</v>
      </c>
      <c r="D50" s="3" t="s">
        <v>13</v>
      </c>
      <c r="E50" s="7">
        <v>17.5</v>
      </c>
      <c r="F50" s="7">
        <v>1.0</v>
      </c>
      <c r="G50" s="8">
        <v>0.0</v>
      </c>
      <c r="H50" s="7">
        <v>51.4</v>
      </c>
      <c r="I50" s="7">
        <f t="shared" si="1"/>
        <v>848.1</v>
      </c>
      <c r="J50" s="3"/>
      <c r="K50" s="3" t="s">
        <v>17</v>
      </c>
      <c r="L50" s="3"/>
    </row>
    <row r="51">
      <c r="A51" s="4">
        <v>44062.0</v>
      </c>
      <c r="B51" s="5" t="s">
        <v>90</v>
      </c>
      <c r="C51" s="12" t="s">
        <v>90</v>
      </c>
      <c r="D51" s="3" t="s">
        <v>13</v>
      </c>
      <c r="E51" s="7">
        <v>17.5</v>
      </c>
      <c r="F51" s="7">
        <v>1.0</v>
      </c>
      <c r="G51" s="8">
        <v>0.0</v>
      </c>
      <c r="H51" s="7">
        <v>42.6</v>
      </c>
      <c r="I51" s="7">
        <f t="shared" si="1"/>
        <v>702.9</v>
      </c>
      <c r="J51" s="3"/>
      <c r="K51" s="3" t="s">
        <v>17</v>
      </c>
      <c r="L51" s="3"/>
    </row>
    <row r="52">
      <c r="A52" s="4">
        <v>44062.0</v>
      </c>
      <c r="B52" s="5" t="s">
        <v>91</v>
      </c>
      <c r="C52" s="11" t="s">
        <v>91</v>
      </c>
      <c r="D52" s="3" t="s">
        <v>13</v>
      </c>
      <c r="E52" s="7">
        <v>17.5</v>
      </c>
      <c r="F52" s="7">
        <v>1.0</v>
      </c>
      <c r="G52" s="8">
        <v>0.0</v>
      </c>
      <c r="H52" s="7">
        <v>21.6</v>
      </c>
      <c r="I52" s="7">
        <f t="shared" si="1"/>
        <v>356.4</v>
      </c>
      <c r="J52" s="3"/>
      <c r="K52" s="3" t="s">
        <v>14</v>
      </c>
      <c r="L52" s="3"/>
    </row>
    <row r="53">
      <c r="A53" s="4">
        <v>44062.0</v>
      </c>
      <c r="B53" s="5" t="s">
        <v>92</v>
      </c>
      <c r="C53" s="11" t="s">
        <v>92</v>
      </c>
      <c r="D53" s="3" t="s">
        <v>13</v>
      </c>
      <c r="E53" s="7">
        <v>17.5</v>
      </c>
      <c r="F53" s="7">
        <v>1.0</v>
      </c>
      <c r="G53" s="8">
        <v>0.0</v>
      </c>
      <c r="H53" s="7">
        <v>16.4</v>
      </c>
      <c r="I53" s="7">
        <f t="shared" si="1"/>
        <v>270.6</v>
      </c>
      <c r="J53" s="3"/>
      <c r="K53" s="3" t="s">
        <v>14</v>
      </c>
      <c r="L53" s="3"/>
    </row>
    <row r="54">
      <c r="A54" s="4">
        <v>44062.0</v>
      </c>
      <c r="B54" s="5" t="s">
        <v>93</v>
      </c>
      <c r="C54" s="12" t="s">
        <v>93</v>
      </c>
      <c r="D54" s="3" t="s">
        <v>13</v>
      </c>
      <c r="E54" s="7">
        <v>17.5</v>
      </c>
      <c r="F54" s="7">
        <v>1.0</v>
      </c>
      <c r="G54" s="8">
        <v>0.0</v>
      </c>
      <c r="H54" s="7">
        <v>54.0</v>
      </c>
      <c r="I54" s="7">
        <f t="shared" si="1"/>
        <v>891</v>
      </c>
      <c r="J54" s="3"/>
      <c r="K54" s="3" t="s">
        <v>17</v>
      </c>
      <c r="L54" s="3"/>
    </row>
    <row r="55">
      <c r="A55" s="4">
        <v>44062.0</v>
      </c>
      <c r="B55" s="5" t="s">
        <v>94</v>
      </c>
      <c r="C55" s="11" t="s">
        <v>94</v>
      </c>
      <c r="D55" s="3" t="s">
        <v>13</v>
      </c>
      <c r="E55" s="7">
        <v>17.5</v>
      </c>
      <c r="F55" s="7">
        <v>1.0</v>
      </c>
      <c r="G55" s="8">
        <v>0.0</v>
      </c>
      <c r="H55" s="7">
        <v>61.6</v>
      </c>
      <c r="I55" s="7">
        <f t="shared" si="1"/>
        <v>1016.4</v>
      </c>
      <c r="J55" s="3"/>
      <c r="K55" s="3" t="s">
        <v>14</v>
      </c>
      <c r="L55" s="3"/>
    </row>
    <row r="56">
      <c r="A56" s="4">
        <v>44062.0</v>
      </c>
      <c r="B56" s="5" t="s">
        <v>95</v>
      </c>
      <c r="C56" s="11" t="s">
        <v>95</v>
      </c>
      <c r="D56" s="3" t="s">
        <v>13</v>
      </c>
      <c r="E56" s="7">
        <v>17.5</v>
      </c>
      <c r="F56" s="7">
        <v>1.0</v>
      </c>
      <c r="G56" s="8">
        <v>0.0</v>
      </c>
      <c r="H56" s="7">
        <v>32.4</v>
      </c>
      <c r="I56" s="7">
        <f t="shared" si="1"/>
        <v>534.6</v>
      </c>
      <c r="J56" s="3"/>
      <c r="K56" s="3" t="s">
        <v>14</v>
      </c>
      <c r="L56" s="3"/>
    </row>
    <row r="57">
      <c r="A57" s="4">
        <v>44062.0</v>
      </c>
      <c r="B57" s="5" t="s">
        <v>96</v>
      </c>
      <c r="C57" s="12" t="s">
        <v>96</v>
      </c>
      <c r="D57" s="3" t="s">
        <v>13</v>
      </c>
      <c r="E57" s="7">
        <v>17.5</v>
      </c>
      <c r="F57" s="7">
        <v>1.0</v>
      </c>
      <c r="G57" s="8">
        <v>0.0</v>
      </c>
      <c r="H57" s="7">
        <v>64.6</v>
      </c>
      <c r="I57" s="7">
        <f t="shared" si="1"/>
        <v>1065.9</v>
      </c>
      <c r="J57" s="3"/>
      <c r="K57" s="3" t="s">
        <v>17</v>
      </c>
      <c r="L57" s="3"/>
    </row>
    <row r="58">
      <c r="A58" s="4">
        <v>44062.0</v>
      </c>
      <c r="B58" s="5" t="s">
        <v>97</v>
      </c>
      <c r="C58" s="12" t="s">
        <v>97</v>
      </c>
      <c r="D58" s="3" t="s">
        <v>13</v>
      </c>
      <c r="E58" s="7">
        <v>17.5</v>
      </c>
      <c r="F58" s="7">
        <v>1.0</v>
      </c>
      <c r="G58" s="8">
        <v>0.0</v>
      </c>
      <c r="H58" s="7">
        <v>27.0</v>
      </c>
      <c r="I58" s="7">
        <f t="shared" si="1"/>
        <v>445.5</v>
      </c>
      <c r="J58" s="3"/>
      <c r="K58" s="3" t="s">
        <v>17</v>
      </c>
      <c r="L58" s="3"/>
    </row>
    <row r="59">
      <c r="A59" s="4">
        <v>44062.0</v>
      </c>
      <c r="B59" s="5" t="s">
        <v>98</v>
      </c>
      <c r="C59" s="11" t="s">
        <v>98</v>
      </c>
      <c r="D59" s="3" t="s">
        <v>13</v>
      </c>
      <c r="E59" s="7">
        <v>17.5</v>
      </c>
      <c r="F59" s="7">
        <v>1.0</v>
      </c>
      <c r="G59" s="8">
        <v>0.0</v>
      </c>
      <c r="H59" s="7">
        <v>12.4</v>
      </c>
      <c r="I59" s="7">
        <f t="shared" si="1"/>
        <v>204.6</v>
      </c>
      <c r="J59" s="3"/>
      <c r="K59" s="3" t="s">
        <v>14</v>
      </c>
      <c r="L59" s="3"/>
    </row>
    <row r="60">
      <c r="A60" s="4">
        <v>44062.0</v>
      </c>
      <c r="B60" s="5" t="s">
        <v>99</v>
      </c>
      <c r="C60" s="12" t="s">
        <v>99</v>
      </c>
      <c r="D60" s="3" t="s">
        <v>13</v>
      </c>
      <c r="E60" s="7">
        <v>17.5</v>
      </c>
      <c r="F60" s="7">
        <v>1.0</v>
      </c>
      <c r="G60" s="8">
        <v>0.0</v>
      </c>
      <c r="H60" s="7">
        <v>5.16</v>
      </c>
      <c r="I60" s="7">
        <f t="shared" si="1"/>
        <v>85.14</v>
      </c>
      <c r="J60" s="3"/>
      <c r="K60" s="3" t="s">
        <v>17</v>
      </c>
      <c r="L60" s="3"/>
    </row>
    <row r="61">
      <c r="A61" s="4">
        <v>44062.0</v>
      </c>
      <c r="B61" s="5" t="s">
        <v>100</v>
      </c>
      <c r="C61" s="11" t="s">
        <v>100</v>
      </c>
      <c r="D61" s="3" t="s">
        <v>13</v>
      </c>
      <c r="E61" s="7">
        <v>17.5</v>
      </c>
      <c r="F61" s="7">
        <v>1.0</v>
      </c>
      <c r="G61" s="8">
        <v>0.0</v>
      </c>
      <c r="H61" s="7">
        <v>5.64</v>
      </c>
      <c r="I61" s="7">
        <f t="shared" si="1"/>
        <v>93.06</v>
      </c>
      <c r="J61" s="3"/>
      <c r="K61" s="3" t="s">
        <v>14</v>
      </c>
      <c r="L61" s="3"/>
    </row>
    <row r="62">
      <c r="A62" s="4">
        <v>44062.0</v>
      </c>
      <c r="B62" s="5" t="s">
        <v>101</v>
      </c>
      <c r="C62" s="12" t="s">
        <v>101</v>
      </c>
      <c r="D62" s="3" t="s">
        <v>13</v>
      </c>
      <c r="E62" s="7">
        <v>17.5</v>
      </c>
      <c r="F62" s="7">
        <v>1.0</v>
      </c>
      <c r="G62" s="8">
        <v>0.0</v>
      </c>
      <c r="H62" s="7">
        <v>71.2</v>
      </c>
      <c r="I62" s="7">
        <f t="shared" si="1"/>
        <v>1174.8</v>
      </c>
      <c r="J62" s="3"/>
      <c r="K62" s="3" t="s">
        <v>17</v>
      </c>
      <c r="L62" s="3"/>
    </row>
    <row r="63">
      <c r="A63" s="4">
        <v>44062.0</v>
      </c>
      <c r="B63" s="5" t="s">
        <v>102</v>
      </c>
      <c r="C63" s="12" t="s">
        <v>102</v>
      </c>
      <c r="D63" s="3" t="s">
        <v>13</v>
      </c>
      <c r="E63" s="7">
        <v>17.5</v>
      </c>
      <c r="F63" s="7">
        <v>1.0</v>
      </c>
      <c r="G63" s="8">
        <v>0.0</v>
      </c>
      <c r="H63" s="7">
        <v>41.8</v>
      </c>
      <c r="I63" s="7">
        <f t="shared" si="1"/>
        <v>689.7</v>
      </c>
      <c r="J63" s="3"/>
      <c r="K63" s="3" t="s">
        <v>17</v>
      </c>
      <c r="L63" s="3"/>
    </row>
    <row r="64">
      <c r="A64" s="4">
        <v>44062.0</v>
      </c>
      <c r="B64" s="5" t="s">
        <v>103</v>
      </c>
      <c r="C64" s="11" t="s">
        <v>103</v>
      </c>
      <c r="D64" s="3" t="s">
        <v>13</v>
      </c>
      <c r="E64" s="7">
        <v>17.5</v>
      </c>
      <c r="F64" s="7">
        <v>1.0</v>
      </c>
      <c r="G64" s="8">
        <v>0.0</v>
      </c>
      <c r="H64" s="7">
        <v>3.7</v>
      </c>
      <c r="I64" s="7">
        <f t="shared" si="1"/>
        <v>61.05</v>
      </c>
      <c r="J64" s="3"/>
      <c r="K64" s="3" t="s">
        <v>14</v>
      </c>
      <c r="L64" s="3"/>
    </row>
    <row r="65">
      <c r="A65" s="4">
        <v>44062.0</v>
      </c>
      <c r="B65" s="5" t="s">
        <v>104</v>
      </c>
      <c r="C65" s="11" t="s">
        <v>104</v>
      </c>
      <c r="D65" s="3" t="s">
        <v>13</v>
      </c>
      <c r="E65" s="7">
        <v>17.5</v>
      </c>
      <c r="F65" s="7">
        <v>1.0</v>
      </c>
      <c r="G65" s="8">
        <v>0.0</v>
      </c>
      <c r="H65" s="7">
        <v>1.14</v>
      </c>
      <c r="I65" s="7">
        <f t="shared" si="1"/>
        <v>18.81</v>
      </c>
      <c r="J65" s="3"/>
      <c r="K65" s="3" t="s">
        <v>14</v>
      </c>
      <c r="L65" s="3"/>
    </row>
    <row r="66">
      <c r="A66" s="4">
        <v>44062.0</v>
      </c>
      <c r="B66" s="5" t="s">
        <v>105</v>
      </c>
      <c r="C66" s="6" t="s">
        <v>106</v>
      </c>
      <c r="D66" s="3" t="s">
        <v>13</v>
      </c>
      <c r="E66" s="7">
        <v>17.5</v>
      </c>
      <c r="F66" s="7">
        <v>1.0</v>
      </c>
      <c r="G66" s="8">
        <v>0.0</v>
      </c>
      <c r="H66" s="7">
        <v>2.22</v>
      </c>
      <c r="I66" s="7">
        <f t="shared" si="1"/>
        <v>36.63</v>
      </c>
      <c r="J66" s="3"/>
      <c r="K66" s="3" t="s">
        <v>14</v>
      </c>
      <c r="L66" s="3"/>
    </row>
    <row r="67">
      <c r="A67" s="4">
        <v>44062.0</v>
      </c>
      <c r="B67" s="5" t="s">
        <v>107</v>
      </c>
      <c r="C67" s="9" t="s">
        <v>108</v>
      </c>
      <c r="D67" s="3" t="s">
        <v>13</v>
      </c>
      <c r="E67" s="7">
        <v>17.5</v>
      </c>
      <c r="F67" s="7">
        <v>1.0</v>
      </c>
      <c r="G67" s="8">
        <v>0.0</v>
      </c>
      <c r="H67" s="7">
        <v>106.0</v>
      </c>
      <c r="I67" s="7">
        <f t="shared" si="1"/>
        <v>1749</v>
      </c>
      <c r="J67" s="3"/>
      <c r="K67" s="3" t="s">
        <v>17</v>
      </c>
      <c r="L67" s="3"/>
    </row>
    <row r="68">
      <c r="A68" s="4">
        <v>44062.0</v>
      </c>
      <c r="B68" s="5" t="s">
        <v>109</v>
      </c>
      <c r="C68" s="12" t="s">
        <v>109</v>
      </c>
      <c r="D68" s="3" t="s">
        <v>13</v>
      </c>
      <c r="E68" s="7">
        <v>17.5</v>
      </c>
      <c r="F68" s="7">
        <v>1.0</v>
      </c>
      <c r="G68" s="8">
        <v>0.0</v>
      </c>
      <c r="H68" s="7">
        <v>67.4</v>
      </c>
      <c r="I68" s="7">
        <f t="shared" si="1"/>
        <v>1112.1</v>
      </c>
      <c r="J68" s="3"/>
      <c r="K68" s="3" t="s">
        <v>17</v>
      </c>
      <c r="L68" s="3"/>
    </row>
    <row r="69">
      <c r="A69" s="4">
        <v>44062.0</v>
      </c>
      <c r="B69" s="5" t="s">
        <v>110</v>
      </c>
      <c r="C69" s="11" t="s">
        <v>110</v>
      </c>
      <c r="D69" s="3" t="s">
        <v>13</v>
      </c>
      <c r="E69" s="7">
        <v>17.5</v>
      </c>
      <c r="F69" s="7">
        <v>1.0</v>
      </c>
      <c r="G69" s="8">
        <v>0.0</v>
      </c>
      <c r="H69" s="7">
        <v>12.2</v>
      </c>
      <c r="I69" s="7">
        <f t="shared" si="1"/>
        <v>201.3</v>
      </c>
      <c r="J69" s="3"/>
      <c r="K69" s="3" t="s">
        <v>14</v>
      </c>
      <c r="L69" s="3"/>
    </row>
    <row r="70">
      <c r="A70" s="4">
        <v>44062.0</v>
      </c>
      <c r="B70" s="5" t="s">
        <v>111</v>
      </c>
      <c r="C70" s="9" t="s">
        <v>112</v>
      </c>
      <c r="D70" s="3" t="s">
        <v>13</v>
      </c>
      <c r="E70" s="7">
        <v>17.5</v>
      </c>
      <c r="F70" s="7">
        <v>1.0</v>
      </c>
      <c r="G70" s="8">
        <v>0.0</v>
      </c>
      <c r="H70" s="7">
        <v>86.0</v>
      </c>
      <c r="I70" s="7">
        <f t="shared" si="1"/>
        <v>1419</v>
      </c>
      <c r="J70" s="3"/>
      <c r="K70" s="3" t="s">
        <v>17</v>
      </c>
      <c r="L70" s="3"/>
    </row>
    <row r="71">
      <c r="A71" s="4">
        <v>44062.0</v>
      </c>
      <c r="B71" s="5" t="s">
        <v>113</v>
      </c>
      <c r="C71" s="9" t="s">
        <v>114</v>
      </c>
      <c r="D71" s="3" t="s">
        <v>13</v>
      </c>
      <c r="E71" s="7">
        <v>17.5</v>
      </c>
      <c r="F71" s="7">
        <v>1.0</v>
      </c>
      <c r="G71" s="8">
        <v>0.0</v>
      </c>
      <c r="H71" s="7">
        <v>44.0</v>
      </c>
      <c r="I71" s="7">
        <f t="shared" si="1"/>
        <v>726</v>
      </c>
      <c r="J71" s="3"/>
      <c r="K71" s="3" t="s">
        <v>17</v>
      </c>
      <c r="L71" s="3"/>
    </row>
    <row r="72">
      <c r="A72" s="4">
        <v>44062.0</v>
      </c>
      <c r="B72" s="5" t="s">
        <v>115</v>
      </c>
      <c r="C72" s="11" t="s">
        <v>115</v>
      </c>
      <c r="D72" s="3" t="s">
        <v>13</v>
      </c>
      <c r="E72" s="7">
        <v>17.5</v>
      </c>
      <c r="F72" s="7">
        <v>1.0</v>
      </c>
      <c r="G72" s="8">
        <v>0.0</v>
      </c>
      <c r="H72" s="7">
        <v>118.0</v>
      </c>
      <c r="I72" s="7">
        <f t="shared" si="1"/>
        <v>1947</v>
      </c>
      <c r="J72" s="3"/>
      <c r="K72" s="3" t="s">
        <v>14</v>
      </c>
      <c r="L72" s="3"/>
    </row>
    <row r="73">
      <c r="A73" s="4">
        <v>44062.0</v>
      </c>
      <c r="B73" s="5" t="s">
        <v>116</v>
      </c>
      <c r="C73" s="11" t="s">
        <v>116</v>
      </c>
      <c r="D73" s="3" t="s">
        <v>13</v>
      </c>
      <c r="E73" s="7">
        <v>17.5</v>
      </c>
      <c r="F73" s="7">
        <v>1.0</v>
      </c>
      <c r="G73" s="8">
        <v>0.0</v>
      </c>
      <c r="H73" s="7">
        <v>2.74</v>
      </c>
      <c r="I73" s="7">
        <f t="shared" si="1"/>
        <v>45.21</v>
      </c>
      <c r="J73" s="3"/>
      <c r="K73" s="3" t="s">
        <v>14</v>
      </c>
      <c r="L73" s="3"/>
    </row>
    <row r="74">
      <c r="A74" s="4">
        <v>44062.0</v>
      </c>
      <c r="B74" s="5" t="s">
        <v>117</v>
      </c>
      <c r="C74" s="9" t="s">
        <v>118</v>
      </c>
      <c r="D74" s="3" t="s">
        <v>13</v>
      </c>
      <c r="E74" s="7">
        <v>17.5</v>
      </c>
      <c r="F74" s="7">
        <v>1.0</v>
      </c>
      <c r="G74" s="8">
        <v>0.0</v>
      </c>
      <c r="H74" s="7">
        <v>77.0</v>
      </c>
      <c r="I74" s="7">
        <f t="shared" si="1"/>
        <v>1270.5</v>
      </c>
      <c r="J74" s="3"/>
      <c r="K74" s="3" t="s">
        <v>17</v>
      </c>
      <c r="L74" s="3"/>
    </row>
    <row r="75">
      <c r="A75" s="4">
        <v>44062.0</v>
      </c>
      <c r="B75" s="5" t="s">
        <v>119</v>
      </c>
      <c r="C75" s="6" t="s">
        <v>120</v>
      </c>
      <c r="D75" s="3" t="s">
        <v>13</v>
      </c>
      <c r="E75" s="7">
        <v>17.5</v>
      </c>
      <c r="F75" s="7">
        <v>1.0</v>
      </c>
      <c r="G75" s="8">
        <v>0.0</v>
      </c>
      <c r="H75" s="7">
        <v>16.2</v>
      </c>
      <c r="I75" s="7">
        <f t="shared" si="1"/>
        <v>267.3</v>
      </c>
      <c r="J75" s="3"/>
      <c r="K75" s="3" t="s">
        <v>14</v>
      </c>
      <c r="L75" s="3"/>
    </row>
    <row r="76">
      <c r="A76" s="4">
        <v>44062.0</v>
      </c>
      <c r="B76" s="5" t="s">
        <v>121</v>
      </c>
      <c r="C76" s="11" t="s">
        <v>121</v>
      </c>
      <c r="D76" s="3" t="s">
        <v>13</v>
      </c>
      <c r="E76" s="7">
        <v>17.5</v>
      </c>
      <c r="F76" s="7">
        <v>1.0</v>
      </c>
      <c r="G76" s="8">
        <v>0.0</v>
      </c>
      <c r="H76" s="7">
        <v>14.9</v>
      </c>
      <c r="I76" s="7">
        <f t="shared" si="1"/>
        <v>245.85</v>
      </c>
      <c r="J76" s="3"/>
      <c r="K76" s="3" t="s">
        <v>14</v>
      </c>
      <c r="L76" s="3"/>
    </row>
    <row r="77">
      <c r="A77" s="4">
        <v>44062.0</v>
      </c>
      <c r="B77" s="5" t="s">
        <v>122</v>
      </c>
      <c r="C77" s="12" t="s">
        <v>122</v>
      </c>
      <c r="D77" s="3" t="s">
        <v>13</v>
      </c>
      <c r="E77" s="7">
        <v>17.5</v>
      </c>
      <c r="F77" s="7">
        <v>1.0</v>
      </c>
      <c r="G77" s="8">
        <v>0.0</v>
      </c>
      <c r="H77" s="7">
        <v>47.4</v>
      </c>
      <c r="I77" s="7">
        <f t="shared" si="1"/>
        <v>782.1</v>
      </c>
      <c r="J77" s="3"/>
      <c r="K77" s="3" t="s">
        <v>17</v>
      </c>
      <c r="L77" s="3"/>
    </row>
    <row r="78">
      <c r="A78" s="4">
        <v>44062.0</v>
      </c>
      <c r="B78" s="5" t="s">
        <v>123</v>
      </c>
      <c r="C78" s="6" t="s">
        <v>124</v>
      </c>
      <c r="D78" s="3" t="s">
        <v>13</v>
      </c>
      <c r="E78" s="7">
        <v>17.5</v>
      </c>
      <c r="F78" s="7">
        <v>1.0</v>
      </c>
      <c r="G78" s="8">
        <v>0.0</v>
      </c>
      <c r="H78" s="7">
        <v>29.6</v>
      </c>
      <c r="I78" s="7">
        <f t="shared" si="1"/>
        <v>488.4</v>
      </c>
      <c r="J78" s="3"/>
      <c r="K78" s="3" t="s">
        <v>14</v>
      </c>
      <c r="L78" s="3"/>
    </row>
    <row r="79">
      <c r="A79" s="4">
        <v>44062.0</v>
      </c>
      <c r="B79" s="5" t="s">
        <v>125</v>
      </c>
      <c r="C79" s="6" t="s">
        <v>126</v>
      </c>
      <c r="D79" s="3" t="s">
        <v>13</v>
      </c>
      <c r="E79" s="7">
        <v>17.5</v>
      </c>
      <c r="F79" s="7">
        <v>1.0</v>
      </c>
      <c r="G79" s="8">
        <v>0.0</v>
      </c>
      <c r="H79" s="7">
        <v>14.3</v>
      </c>
      <c r="I79" s="7">
        <f t="shared" si="1"/>
        <v>235.95</v>
      </c>
      <c r="J79" s="3"/>
      <c r="K79" s="3" t="s">
        <v>14</v>
      </c>
      <c r="L79" s="3"/>
    </row>
    <row r="80">
      <c r="A80" s="4">
        <v>44062.0</v>
      </c>
      <c r="B80" s="5" t="s">
        <v>127</v>
      </c>
      <c r="C80" s="9" t="s">
        <v>128</v>
      </c>
      <c r="D80" s="3" t="s">
        <v>13</v>
      </c>
      <c r="E80" s="7">
        <v>17.5</v>
      </c>
      <c r="F80" s="7">
        <v>1.0</v>
      </c>
      <c r="G80" s="8">
        <v>0.0</v>
      </c>
      <c r="H80" s="7">
        <v>28.6</v>
      </c>
      <c r="I80" s="7">
        <f t="shared" si="1"/>
        <v>471.9</v>
      </c>
      <c r="J80" s="3"/>
      <c r="K80" s="3" t="s">
        <v>17</v>
      </c>
      <c r="L80" s="3"/>
    </row>
    <row r="81">
      <c r="A81" s="4">
        <v>44062.0</v>
      </c>
      <c r="B81" s="5" t="s">
        <v>129</v>
      </c>
      <c r="C81" s="12" t="s">
        <v>129</v>
      </c>
      <c r="D81" s="3" t="s">
        <v>13</v>
      </c>
      <c r="E81" s="7">
        <v>17.5</v>
      </c>
      <c r="F81" s="7">
        <v>1.0</v>
      </c>
      <c r="G81" s="8">
        <v>0.0</v>
      </c>
      <c r="H81" s="7">
        <v>22.2</v>
      </c>
      <c r="I81" s="7">
        <f t="shared" si="1"/>
        <v>366.3</v>
      </c>
      <c r="J81" s="3"/>
      <c r="K81" s="3" t="s">
        <v>17</v>
      </c>
      <c r="L81" s="3"/>
    </row>
    <row r="82">
      <c r="A82" s="4">
        <v>44062.0</v>
      </c>
      <c r="B82" s="5" t="s">
        <v>130</v>
      </c>
      <c r="C82" s="6" t="s">
        <v>131</v>
      </c>
      <c r="D82" s="3" t="s">
        <v>13</v>
      </c>
      <c r="E82" s="7">
        <v>17.5</v>
      </c>
      <c r="F82" s="7">
        <v>1.0</v>
      </c>
      <c r="G82" s="8">
        <v>0.0</v>
      </c>
      <c r="H82" s="7">
        <v>84.0</v>
      </c>
      <c r="I82" s="7">
        <f t="shared" si="1"/>
        <v>1386</v>
      </c>
      <c r="J82" s="3"/>
      <c r="K82" s="3" t="s">
        <v>14</v>
      </c>
      <c r="L82" s="3"/>
    </row>
    <row r="83">
      <c r="A83" s="4">
        <v>44062.0</v>
      </c>
      <c r="B83" s="5" t="s">
        <v>132</v>
      </c>
      <c r="C83" s="11" t="s">
        <v>132</v>
      </c>
      <c r="D83" s="3" t="s">
        <v>13</v>
      </c>
      <c r="E83" s="7">
        <v>17.5</v>
      </c>
      <c r="F83" s="7">
        <v>1.0</v>
      </c>
      <c r="G83" s="8">
        <v>0.0</v>
      </c>
      <c r="H83" s="7">
        <v>14.4</v>
      </c>
      <c r="I83" s="7">
        <f t="shared" si="1"/>
        <v>237.6</v>
      </c>
      <c r="J83" s="3"/>
      <c r="K83" s="3" t="s">
        <v>14</v>
      </c>
      <c r="L83" s="3"/>
    </row>
    <row r="84">
      <c r="A84" s="4">
        <v>44062.0</v>
      </c>
      <c r="B84" s="5" t="s">
        <v>133</v>
      </c>
      <c r="C84" s="12" t="s">
        <v>133</v>
      </c>
      <c r="D84" s="3" t="s">
        <v>13</v>
      </c>
      <c r="E84" s="7">
        <v>17.5</v>
      </c>
      <c r="F84" s="7">
        <v>1.0</v>
      </c>
      <c r="G84" s="8">
        <v>0.0</v>
      </c>
      <c r="H84" s="7">
        <v>13.1</v>
      </c>
      <c r="I84" s="7">
        <f t="shared" si="1"/>
        <v>216.15</v>
      </c>
      <c r="J84" s="3"/>
      <c r="K84" s="3" t="s">
        <v>17</v>
      </c>
      <c r="L84" s="3"/>
    </row>
    <row r="85">
      <c r="A85" s="4">
        <v>44062.0</v>
      </c>
      <c r="B85" s="5" t="s">
        <v>134</v>
      </c>
      <c r="C85" s="12" t="s">
        <v>134</v>
      </c>
      <c r="D85" s="3" t="s">
        <v>13</v>
      </c>
      <c r="E85" s="7">
        <v>17.5</v>
      </c>
      <c r="F85" s="7">
        <v>1.0</v>
      </c>
      <c r="G85" s="8">
        <v>0.0</v>
      </c>
      <c r="H85" s="7">
        <v>5.1</v>
      </c>
      <c r="I85" s="7">
        <f t="shared" si="1"/>
        <v>84.15</v>
      </c>
      <c r="J85" s="3"/>
      <c r="K85" s="3" t="s">
        <v>17</v>
      </c>
      <c r="L85" s="3"/>
    </row>
    <row r="86">
      <c r="A86" s="4">
        <v>44062.0</v>
      </c>
      <c r="B86" s="5" t="s">
        <v>135</v>
      </c>
      <c r="C86" s="6" t="s">
        <v>136</v>
      </c>
      <c r="D86" s="3" t="s">
        <v>13</v>
      </c>
      <c r="E86" s="7">
        <v>17.5</v>
      </c>
      <c r="F86" s="7">
        <v>1.0</v>
      </c>
      <c r="G86" s="8">
        <v>0.0</v>
      </c>
      <c r="H86" s="7">
        <v>13.7</v>
      </c>
      <c r="I86" s="7">
        <f t="shared" si="1"/>
        <v>226.05</v>
      </c>
      <c r="J86" s="3"/>
      <c r="K86" s="3" t="s">
        <v>14</v>
      </c>
      <c r="L86" s="3"/>
    </row>
    <row r="87">
      <c r="A87" s="4">
        <v>44062.0</v>
      </c>
      <c r="B87" s="5" t="s">
        <v>137</v>
      </c>
      <c r="C87" s="9" t="s">
        <v>138</v>
      </c>
      <c r="D87" s="3" t="s">
        <v>13</v>
      </c>
      <c r="E87" s="7">
        <v>17.5</v>
      </c>
      <c r="F87" s="7">
        <v>1.0</v>
      </c>
      <c r="G87" s="8">
        <v>0.0</v>
      </c>
      <c r="H87" s="7">
        <v>93.8</v>
      </c>
      <c r="I87" s="7">
        <f t="shared" si="1"/>
        <v>1547.7</v>
      </c>
      <c r="J87" s="3"/>
      <c r="K87" s="3" t="s">
        <v>17</v>
      </c>
      <c r="L87" s="3"/>
    </row>
    <row r="88">
      <c r="A88" s="4">
        <v>44062.0</v>
      </c>
      <c r="B88" s="5" t="s">
        <v>139</v>
      </c>
      <c r="C88" s="6" t="s">
        <v>140</v>
      </c>
      <c r="D88" s="3" t="s">
        <v>13</v>
      </c>
      <c r="E88" s="7">
        <v>17.5</v>
      </c>
      <c r="F88" s="7">
        <v>1.0</v>
      </c>
      <c r="G88" s="8">
        <v>0.0</v>
      </c>
      <c r="H88" s="7">
        <v>65.8</v>
      </c>
      <c r="I88" s="7">
        <f t="shared" si="1"/>
        <v>1085.7</v>
      </c>
      <c r="J88" s="3"/>
      <c r="K88" s="3" t="s">
        <v>14</v>
      </c>
      <c r="L88" s="3"/>
    </row>
    <row r="89">
      <c r="A89" s="4">
        <v>44062.0</v>
      </c>
      <c r="B89" s="5" t="s">
        <v>141</v>
      </c>
      <c r="C89" s="9" t="s">
        <v>142</v>
      </c>
      <c r="D89" s="3" t="s">
        <v>13</v>
      </c>
      <c r="E89" s="7">
        <v>17.5</v>
      </c>
      <c r="F89" s="7">
        <v>1.0</v>
      </c>
      <c r="G89" s="8">
        <v>0.0</v>
      </c>
      <c r="H89" s="7">
        <v>58.6</v>
      </c>
      <c r="I89" s="7">
        <f t="shared" si="1"/>
        <v>966.9</v>
      </c>
      <c r="J89" s="3"/>
      <c r="K89" s="3" t="s">
        <v>17</v>
      </c>
      <c r="L89" s="3"/>
    </row>
    <row r="90">
      <c r="A90" s="4">
        <v>44062.0</v>
      </c>
      <c r="B90" s="5" t="s">
        <v>143</v>
      </c>
      <c r="C90" s="6" t="s">
        <v>144</v>
      </c>
      <c r="D90" s="3" t="s">
        <v>13</v>
      </c>
      <c r="E90" s="7">
        <v>17.5</v>
      </c>
      <c r="F90" s="7">
        <v>1.0</v>
      </c>
      <c r="G90" s="8">
        <v>0.0</v>
      </c>
      <c r="H90" s="7">
        <v>77.8</v>
      </c>
      <c r="I90" s="7">
        <f t="shared" si="1"/>
        <v>1283.7</v>
      </c>
      <c r="J90" s="3"/>
      <c r="K90" s="3" t="s">
        <v>14</v>
      </c>
      <c r="L90" s="3"/>
    </row>
    <row r="91">
      <c r="A91" s="4">
        <v>44062.0</v>
      </c>
      <c r="B91" s="5" t="s">
        <v>145</v>
      </c>
      <c r="C91" s="9" t="s">
        <v>146</v>
      </c>
      <c r="D91" s="3" t="s">
        <v>13</v>
      </c>
      <c r="E91" s="7">
        <v>17.5</v>
      </c>
      <c r="F91" s="7">
        <v>1.0</v>
      </c>
      <c r="G91" s="8">
        <v>0.0</v>
      </c>
      <c r="H91" s="7">
        <v>28.0</v>
      </c>
      <c r="I91" s="7">
        <f t="shared" si="1"/>
        <v>462</v>
      </c>
      <c r="J91" s="3"/>
      <c r="K91" s="3" t="s">
        <v>17</v>
      </c>
      <c r="L91" s="3"/>
    </row>
    <row r="92">
      <c r="A92" s="4">
        <v>44062.0</v>
      </c>
      <c r="B92" s="5" t="s">
        <v>147</v>
      </c>
      <c r="C92" s="11" t="s">
        <v>147</v>
      </c>
      <c r="D92" s="3" t="s">
        <v>13</v>
      </c>
      <c r="E92" s="7">
        <v>17.5</v>
      </c>
      <c r="F92" s="7">
        <v>1.0</v>
      </c>
      <c r="G92" s="8">
        <v>0.0</v>
      </c>
      <c r="H92" s="7">
        <v>51.5</v>
      </c>
      <c r="I92" s="7">
        <f t="shared" si="1"/>
        <v>849.75</v>
      </c>
      <c r="J92" s="3"/>
      <c r="K92" s="3" t="s">
        <v>14</v>
      </c>
      <c r="L92" s="3"/>
    </row>
    <row r="93">
      <c r="A93" s="4">
        <v>44062.0</v>
      </c>
      <c r="B93" s="5" t="s">
        <v>148</v>
      </c>
      <c r="C93" s="12" t="s">
        <v>148</v>
      </c>
      <c r="D93" s="3" t="s">
        <v>13</v>
      </c>
      <c r="E93" s="7">
        <v>17.5</v>
      </c>
      <c r="F93" s="7">
        <v>1.0</v>
      </c>
      <c r="G93" s="8">
        <v>0.0</v>
      </c>
      <c r="H93" s="7">
        <v>6.54</v>
      </c>
      <c r="I93" s="7">
        <f t="shared" si="1"/>
        <v>107.91</v>
      </c>
      <c r="J93" s="3"/>
      <c r="K93" s="3" t="s">
        <v>17</v>
      </c>
      <c r="L93" s="3"/>
    </row>
    <row r="94">
      <c r="A94" s="4">
        <v>44062.0</v>
      </c>
      <c r="B94" s="5" t="s">
        <v>149</v>
      </c>
      <c r="C94" s="12" t="s">
        <v>149</v>
      </c>
      <c r="D94" s="3" t="s">
        <v>13</v>
      </c>
      <c r="E94" s="7">
        <v>17.5</v>
      </c>
      <c r="F94" s="7">
        <v>1.0</v>
      </c>
      <c r="G94" s="8">
        <v>0.0</v>
      </c>
      <c r="H94" s="7">
        <v>2.26</v>
      </c>
      <c r="I94" s="7">
        <f t="shared" si="1"/>
        <v>37.29</v>
      </c>
      <c r="J94" s="3" t="s">
        <v>150</v>
      </c>
      <c r="K94" s="3" t="s">
        <v>17</v>
      </c>
      <c r="L94" s="3"/>
    </row>
    <row r="95">
      <c r="A95" s="4">
        <v>44062.0</v>
      </c>
      <c r="B95" s="5" t="s">
        <v>151</v>
      </c>
      <c r="C95" s="11" t="s">
        <v>151</v>
      </c>
      <c r="D95" s="3" t="s">
        <v>13</v>
      </c>
      <c r="E95" s="7">
        <v>17.5</v>
      </c>
      <c r="F95" s="7">
        <v>1.0</v>
      </c>
      <c r="G95" s="8">
        <v>0.0</v>
      </c>
      <c r="H95" s="7">
        <v>59.4</v>
      </c>
      <c r="I95" s="7">
        <f t="shared" si="1"/>
        <v>980.1</v>
      </c>
      <c r="J95" s="3"/>
      <c r="K95" s="3" t="s">
        <v>14</v>
      </c>
      <c r="L95" s="3"/>
    </row>
    <row r="96">
      <c r="A96" s="4">
        <v>44062.0</v>
      </c>
      <c r="B96" s="5" t="s">
        <v>152</v>
      </c>
      <c r="C96" s="11" t="s">
        <v>152</v>
      </c>
      <c r="D96" s="3" t="s">
        <v>13</v>
      </c>
      <c r="E96" s="7">
        <v>17.5</v>
      </c>
      <c r="F96" s="7">
        <v>1.0</v>
      </c>
      <c r="G96" s="8">
        <v>0.0</v>
      </c>
      <c r="H96" s="7">
        <v>51.0</v>
      </c>
      <c r="I96" s="7">
        <f t="shared" si="1"/>
        <v>841.5</v>
      </c>
      <c r="J96" s="3"/>
      <c r="K96" s="3" t="s">
        <v>14</v>
      </c>
      <c r="L96" s="3"/>
    </row>
    <row r="97">
      <c r="A97" s="4">
        <v>44062.0</v>
      </c>
      <c r="B97" s="5" t="s">
        <v>153</v>
      </c>
      <c r="C97" s="12" t="s">
        <v>153</v>
      </c>
      <c r="D97" s="3" t="s">
        <v>13</v>
      </c>
      <c r="E97" s="7">
        <v>17.5</v>
      </c>
      <c r="F97" s="7">
        <v>1.0</v>
      </c>
      <c r="G97" s="8">
        <v>0.0</v>
      </c>
      <c r="H97" s="7">
        <v>52.6</v>
      </c>
      <c r="I97" s="7">
        <f t="shared" si="1"/>
        <v>867.9</v>
      </c>
      <c r="J97" s="3"/>
      <c r="K97" s="3" t="s">
        <v>17</v>
      </c>
      <c r="L97" s="3"/>
    </row>
    <row r="98">
      <c r="A98" s="4">
        <v>44062.0</v>
      </c>
      <c r="B98" s="5" t="s">
        <v>154</v>
      </c>
      <c r="C98" s="6" t="s">
        <v>155</v>
      </c>
      <c r="D98" s="3" t="s">
        <v>13</v>
      </c>
      <c r="E98" s="7">
        <v>17.5</v>
      </c>
      <c r="F98" s="7">
        <v>1.0</v>
      </c>
      <c r="G98" s="8">
        <v>0.0</v>
      </c>
      <c r="H98" s="7">
        <v>96.8</v>
      </c>
      <c r="I98" s="7">
        <f t="shared" si="1"/>
        <v>1597.2</v>
      </c>
      <c r="J98" s="3"/>
      <c r="K98" s="3" t="s">
        <v>14</v>
      </c>
      <c r="L98" s="3"/>
    </row>
    <row r="99">
      <c r="A99" s="4">
        <v>44062.0</v>
      </c>
      <c r="B99" s="5" t="s">
        <v>156</v>
      </c>
      <c r="C99" s="9" t="s">
        <v>157</v>
      </c>
      <c r="D99" s="3" t="s">
        <v>13</v>
      </c>
      <c r="E99" s="7">
        <v>17.5</v>
      </c>
      <c r="F99" s="7">
        <v>1.0</v>
      </c>
      <c r="G99" s="8">
        <v>0.0</v>
      </c>
      <c r="H99" s="7">
        <v>2.6</v>
      </c>
      <c r="I99" s="7">
        <f t="shared" si="1"/>
        <v>42.9</v>
      </c>
      <c r="J99" s="3" t="s">
        <v>150</v>
      </c>
      <c r="K99" s="3" t="s">
        <v>17</v>
      </c>
      <c r="L99" s="3"/>
    </row>
    <row r="100">
      <c r="A100" s="4">
        <v>44062.0</v>
      </c>
      <c r="B100" s="15" t="s">
        <v>158</v>
      </c>
      <c r="C100" s="12" t="s">
        <v>158</v>
      </c>
      <c r="D100" s="3" t="s">
        <v>13</v>
      </c>
      <c r="E100" s="7">
        <v>17.5</v>
      </c>
      <c r="F100" s="7">
        <v>1.0</v>
      </c>
      <c r="G100" s="8">
        <v>0.0</v>
      </c>
      <c r="H100" s="7">
        <v>2.12</v>
      </c>
      <c r="I100" s="7">
        <f t="shared" si="1"/>
        <v>34.98</v>
      </c>
      <c r="J100" s="3" t="s">
        <v>150</v>
      </c>
      <c r="K100" s="3" t="s">
        <v>17</v>
      </c>
      <c r="L100" s="3"/>
    </row>
    <row r="101">
      <c r="A101" s="4">
        <v>44062.0</v>
      </c>
      <c r="B101" s="5" t="s">
        <v>159</v>
      </c>
      <c r="C101" s="11" t="s">
        <v>159</v>
      </c>
      <c r="D101" s="3" t="s">
        <v>13</v>
      </c>
      <c r="E101" s="7">
        <v>17.5</v>
      </c>
      <c r="F101" s="7">
        <v>1.0</v>
      </c>
      <c r="G101" s="8">
        <v>0.0</v>
      </c>
      <c r="H101" s="7">
        <v>69.6</v>
      </c>
      <c r="I101" s="7">
        <f t="shared" si="1"/>
        <v>1148.4</v>
      </c>
      <c r="J101" s="3"/>
      <c r="K101" s="3" t="s">
        <v>14</v>
      </c>
      <c r="L101" s="3"/>
    </row>
    <row r="102">
      <c r="A102" s="4">
        <v>44062.0</v>
      </c>
      <c r="B102" s="5" t="s">
        <v>160</v>
      </c>
      <c r="C102" s="6" t="s">
        <v>161</v>
      </c>
      <c r="D102" s="3" t="s">
        <v>13</v>
      </c>
      <c r="E102" s="7">
        <v>17.5</v>
      </c>
      <c r="F102" s="7">
        <v>1.0</v>
      </c>
      <c r="G102" s="8">
        <v>0.0</v>
      </c>
      <c r="H102" s="7">
        <v>51.6</v>
      </c>
      <c r="I102" s="7">
        <f t="shared" si="1"/>
        <v>851.4</v>
      </c>
      <c r="J102" s="3"/>
      <c r="K102" s="3" t="s">
        <v>14</v>
      </c>
      <c r="L102" s="3"/>
    </row>
    <row r="103">
      <c r="A103" s="4">
        <v>44062.0</v>
      </c>
      <c r="B103" s="5" t="s">
        <v>162</v>
      </c>
      <c r="C103" s="11" t="s">
        <v>162</v>
      </c>
      <c r="D103" s="3" t="s">
        <v>13</v>
      </c>
      <c r="E103" s="7">
        <v>17.5</v>
      </c>
      <c r="F103" s="7">
        <v>1.0</v>
      </c>
      <c r="G103" s="8">
        <v>0.0</v>
      </c>
      <c r="H103" s="7">
        <v>0.114</v>
      </c>
      <c r="I103" s="7">
        <f t="shared" si="1"/>
        <v>1.881</v>
      </c>
      <c r="J103" s="3"/>
      <c r="K103" s="3" t="s">
        <v>14</v>
      </c>
      <c r="L103" s="3"/>
    </row>
    <row r="104">
      <c r="A104" s="4">
        <v>44062.0</v>
      </c>
      <c r="B104" s="5" t="s">
        <v>163</v>
      </c>
      <c r="C104" s="12" t="s">
        <v>163</v>
      </c>
      <c r="D104" s="3" t="s">
        <v>13</v>
      </c>
      <c r="E104" s="7">
        <v>17.5</v>
      </c>
      <c r="F104" s="7">
        <v>1.0</v>
      </c>
      <c r="G104" s="8">
        <v>0.0</v>
      </c>
      <c r="H104" s="7">
        <v>1.58</v>
      </c>
      <c r="I104" s="7">
        <f t="shared" si="1"/>
        <v>26.07</v>
      </c>
      <c r="J104" s="3" t="s">
        <v>150</v>
      </c>
      <c r="K104" s="3" t="s">
        <v>17</v>
      </c>
      <c r="L104" s="3"/>
    </row>
    <row r="105">
      <c r="A105" s="4">
        <v>44062.0</v>
      </c>
      <c r="B105" s="5" t="s">
        <v>164</v>
      </c>
      <c r="C105" s="12" t="s">
        <v>164</v>
      </c>
      <c r="D105" s="3" t="s">
        <v>13</v>
      </c>
      <c r="E105" s="7">
        <v>17.5</v>
      </c>
      <c r="F105" s="7">
        <v>1.0</v>
      </c>
      <c r="G105" s="8">
        <v>0.0</v>
      </c>
      <c r="H105" s="7">
        <v>6.52</v>
      </c>
      <c r="I105" s="7">
        <f t="shared" si="1"/>
        <v>107.58</v>
      </c>
      <c r="J105" s="3" t="s">
        <v>150</v>
      </c>
      <c r="K105" s="3" t="s">
        <v>17</v>
      </c>
      <c r="L105" s="3"/>
    </row>
    <row r="106">
      <c r="A106" s="4">
        <v>44062.0</v>
      </c>
      <c r="B106" s="5" t="s">
        <v>165</v>
      </c>
      <c r="C106" s="9" t="s">
        <v>166</v>
      </c>
      <c r="D106" s="3" t="s">
        <v>13</v>
      </c>
      <c r="E106" s="7">
        <v>17.5</v>
      </c>
      <c r="F106" s="7">
        <v>1.0</v>
      </c>
      <c r="G106" s="8">
        <v>0.0</v>
      </c>
      <c r="H106" s="7">
        <v>2.62</v>
      </c>
      <c r="I106" s="7">
        <f t="shared" si="1"/>
        <v>43.23</v>
      </c>
      <c r="J106" s="3" t="s">
        <v>150</v>
      </c>
      <c r="K106" s="3" t="s">
        <v>17</v>
      </c>
      <c r="L106" s="3"/>
    </row>
    <row r="107">
      <c r="A107" s="4">
        <v>44062.0</v>
      </c>
      <c r="B107" s="5" t="s">
        <v>167</v>
      </c>
      <c r="C107" s="11" t="s">
        <v>167</v>
      </c>
      <c r="D107" s="3" t="s">
        <v>13</v>
      </c>
      <c r="E107" s="7">
        <v>17.5</v>
      </c>
      <c r="F107" s="7">
        <v>1.0</v>
      </c>
      <c r="G107" s="8">
        <v>0.0</v>
      </c>
      <c r="H107" s="7">
        <v>26.2</v>
      </c>
      <c r="I107" s="7">
        <f t="shared" si="1"/>
        <v>432.3</v>
      </c>
      <c r="J107" s="3"/>
      <c r="K107" s="3" t="s">
        <v>14</v>
      </c>
      <c r="L107" s="3"/>
    </row>
    <row r="108">
      <c r="A108" s="4">
        <v>44062.0</v>
      </c>
      <c r="B108" s="5" t="s">
        <v>168</v>
      </c>
      <c r="C108" s="11" t="s">
        <v>168</v>
      </c>
      <c r="D108" s="3" t="s">
        <v>13</v>
      </c>
      <c r="E108" s="7">
        <v>17.5</v>
      </c>
      <c r="F108" s="7">
        <v>1.0</v>
      </c>
      <c r="G108" s="8">
        <v>0.0</v>
      </c>
      <c r="H108" s="7">
        <v>45.0</v>
      </c>
      <c r="I108" s="7">
        <f t="shared" si="1"/>
        <v>742.5</v>
      </c>
      <c r="J108" s="3"/>
      <c r="K108" s="3" t="s">
        <v>14</v>
      </c>
      <c r="L108" s="3"/>
    </row>
    <row r="109">
      <c r="A109" s="4">
        <v>44062.0</v>
      </c>
      <c r="B109" s="3" t="s">
        <v>169</v>
      </c>
      <c r="C109" s="12" t="s">
        <v>169</v>
      </c>
      <c r="D109" s="16" t="s">
        <v>13</v>
      </c>
      <c r="E109" s="17">
        <v>17.5</v>
      </c>
      <c r="F109" s="17">
        <v>1.0</v>
      </c>
      <c r="G109" s="8">
        <v>0.0</v>
      </c>
      <c r="H109" s="16" t="s">
        <v>170</v>
      </c>
      <c r="I109" s="18" t="str">
        <f t="shared" si="1"/>
        <v>#VALUE!</v>
      </c>
      <c r="J109" s="16" t="s">
        <v>150</v>
      </c>
      <c r="K109" s="16" t="s">
        <v>17</v>
      </c>
      <c r="L109" s="3"/>
    </row>
    <row r="110">
      <c r="A110" s="4">
        <v>44062.0</v>
      </c>
      <c r="B110" s="5" t="s">
        <v>171</v>
      </c>
      <c r="C110" s="6" t="s">
        <v>172</v>
      </c>
      <c r="D110" s="3" t="s">
        <v>13</v>
      </c>
      <c r="E110" s="7">
        <v>17.5</v>
      </c>
      <c r="F110" s="7">
        <v>1.0</v>
      </c>
      <c r="G110" s="8">
        <v>0.0</v>
      </c>
      <c r="H110" s="7">
        <v>11.7</v>
      </c>
      <c r="I110" s="7">
        <f t="shared" si="1"/>
        <v>193.05</v>
      </c>
      <c r="J110" s="3"/>
      <c r="K110" s="3" t="s">
        <v>14</v>
      </c>
      <c r="L110" s="3"/>
    </row>
    <row r="111">
      <c r="A111" s="4">
        <v>44062.0</v>
      </c>
      <c r="B111" s="5" t="s">
        <v>173</v>
      </c>
      <c r="C111" s="11" t="s">
        <v>173</v>
      </c>
      <c r="D111" s="3" t="s">
        <v>13</v>
      </c>
      <c r="E111" s="7">
        <v>17.5</v>
      </c>
      <c r="F111" s="7">
        <v>1.0</v>
      </c>
      <c r="G111" s="8">
        <v>0.0</v>
      </c>
      <c r="H111" s="7">
        <v>65.0</v>
      </c>
      <c r="I111" s="7">
        <f t="shared" si="1"/>
        <v>1072.5</v>
      </c>
      <c r="J111" s="3"/>
      <c r="K111" s="3" t="s">
        <v>14</v>
      </c>
      <c r="L111" s="3"/>
    </row>
    <row r="112">
      <c r="A112" s="4">
        <v>44062.0</v>
      </c>
      <c r="B112" s="5" t="s">
        <v>174</v>
      </c>
      <c r="C112" s="12" t="s">
        <v>174</v>
      </c>
      <c r="D112" s="3" t="s">
        <v>13</v>
      </c>
      <c r="E112" s="7">
        <v>17.5</v>
      </c>
      <c r="F112" s="7">
        <v>1.0</v>
      </c>
      <c r="G112" s="8">
        <v>0.0</v>
      </c>
      <c r="H112" s="7">
        <v>77.0</v>
      </c>
      <c r="I112" s="7">
        <f t="shared" si="1"/>
        <v>1270.5</v>
      </c>
      <c r="J112" s="3" t="s">
        <v>150</v>
      </c>
      <c r="K112" s="3" t="s">
        <v>17</v>
      </c>
      <c r="L112" s="3"/>
    </row>
    <row r="113">
      <c r="A113" s="4">
        <v>44062.0</v>
      </c>
      <c r="B113" s="5" t="s">
        <v>175</v>
      </c>
      <c r="C113" s="12" t="s">
        <v>175</v>
      </c>
      <c r="D113" s="3" t="s">
        <v>13</v>
      </c>
      <c r="E113" s="7">
        <v>17.5</v>
      </c>
      <c r="F113" s="7">
        <v>1.0</v>
      </c>
      <c r="G113" s="8">
        <v>0.0</v>
      </c>
      <c r="H113" s="7">
        <v>2.5</v>
      </c>
      <c r="I113" s="7">
        <f t="shared" si="1"/>
        <v>41.25</v>
      </c>
      <c r="J113" s="3" t="s">
        <v>150</v>
      </c>
      <c r="K113" s="3" t="s">
        <v>17</v>
      </c>
      <c r="L113" s="3"/>
    </row>
    <row r="114">
      <c r="A114" s="4">
        <v>44062.0</v>
      </c>
      <c r="B114" s="5" t="s">
        <v>176</v>
      </c>
      <c r="C114" s="9" t="s">
        <v>177</v>
      </c>
      <c r="D114" s="3" t="s">
        <v>13</v>
      </c>
      <c r="E114" s="7">
        <v>17.5</v>
      </c>
      <c r="F114" s="7">
        <v>1.0</v>
      </c>
      <c r="G114" s="8">
        <v>0.0</v>
      </c>
      <c r="H114" s="7">
        <v>38.0</v>
      </c>
      <c r="I114" s="7">
        <f t="shared" si="1"/>
        <v>627</v>
      </c>
      <c r="J114" s="3" t="s">
        <v>150</v>
      </c>
      <c r="K114" s="3" t="s">
        <v>17</v>
      </c>
      <c r="L114" s="3"/>
    </row>
    <row r="115">
      <c r="A115" s="4">
        <v>44062.0</v>
      </c>
      <c r="B115" s="5" t="s">
        <v>178</v>
      </c>
      <c r="C115" s="6" t="s">
        <v>179</v>
      </c>
      <c r="D115" s="3" t="s">
        <v>13</v>
      </c>
      <c r="E115" s="7">
        <v>17.5</v>
      </c>
      <c r="F115" s="7">
        <v>1.0</v>
      </c>
      <c r="G115" s="8">
        <v>0.0</v>
      </c>
      <c r="H115" s="7">
        <v>63.6</v>
      </c>
      <c r="I115" s="7">
        <f t="shared" si="1"/>
        <v>1049.4</v>
      </c>
      <c r="J115" s="3"/>
      <c r="K115" s="3" t="s">
        <v>14</v>
      </c>
      <c r="L115" s="3"/>
    </row>
    <row r="116">
      <c r="A116" s="4">
        <v>44062.0</v>
      </c>
      <c r="B116" s="5" t="s">
        <v>180</v>
      </c>
      <c r="C116" s="9" t="s">
        <v>181</v>
      </c>
      <c r="D116" s="3" t="s">
        <v>13</v>
      </c>
      <c r="E116" s="7">
        <v>17.5</v>
      </c>
      <c r="F116" s="7">
        <v>1.0</v>
      </c>
      <c r="G116" s="8">
        <v>0.0</v>
      </c>
      <c r="H116" s="7">
        <v>11.1</v>
      </c>
      <c r="I116" s="7">
        <f t="shared" si="1"/>
        <v>183.15</v>
      </c>
      <c r="J116" s="3" t="s">
        <v>150</v>
      </c>
      <c r="K116" s="3" t="s">
        <v>17</v>
      </c>
      <c r="L116" s="3"/>
    </row>
    <row r="117">
      <c r="A117" s="4">
        <v>44062.0</v>
      </c>
      <c r="B117" s="5" t="s">
        <v>182</v>
      </c>
      <c r="C117" s="11" t="s">
        <v>182</v>
      </c>
      <c r="D117" s="3" t="s">
        <v>13</v>
      </c>
      <c r="E117" s="7">
        <v>17.5</v>
      </c>
      <c r="F117" s="7">
        <v>1.0</v>
      </c>
      <c r="G117" s="8">
        <v>0.0</v>
      </c>
      <c r="H117" s="7">
        <v>61.4</v>
      </c>
      <c r="I117" s="7">
        <f t="shared" si="1"/>
        <v>1013.1</v>
      </c>
      <c r="J117" s="3"/>
      <c r="K117" s="3" t="s">
        <v>14</v>
      </c>
      <c r="L117" s="3"/>
    </row>
    <row r="118">
      <c r="A118" s="4">
        <v>44062.0</v>
      </c>
      <c r="B118" s="5" t="s">
        <v>183</v>
      </c>
      <c r="C118" s="6" t="s">
        <v>184</v>
      </c>
      <c r="D118" s="3" t="s">
        <v>13</v>
      </c>
      <c r="E118" s="7">
        <v>17.5</v>
      </c>
      <c r="F118" s="7">
        <v>1.0</v>
      </c>
      <c r="G118" s="8">
        <v>0.0</v>
      </c>
      <c r="H118" s="7">
        <v>42.0</v>
      </c>
      <c r="I118" s="7">
        <f t="shared" si="1"/>
        <v>693</v>
      </c>
      <c r="J118" s="3"/>
      <c r="K118" s="3" t="s">
        <v>14</v>
      </c>
      <c r="L118" s="3"/>
    </row>
    <row r="119">
      <c r="A119" s="4">
        <v>44062.0</v>
      </c>
      <c r="B119" s="5" t="s">
        <v>185</v>
      </c>
      <c r="C119" s="6" t="s">
        <v>186</v>
      </c>
      <c r="D119" s="3" t="s">
        <v>13</v>
      </c>
      <c r="E119" s="7">
        <v>17.5</v>
      </c>
      <c r="F119" s="7">
        <v>1.0</v>
      </c>
      <c r="G119" s="8">
        <v>0.0</v>
      </c>
      <c r="H119" s="7">
        <v>28.8</v>
      </c>
      <c r="I119" s="7">
        <f t="shared" si="1"/>
        <v>475.2</v>
      </c>
      <c r="J119" s="3"/>
      <c r="K119" s="3" t="s">
        <v>14</v>
      </c>
      <c r="L119" s="3"/>
    </row>
    <row r="120">
      <c r="A120" s="4">
        <v>44062.0</v>
      </c>
      <c r="B120" s="5" t="s">
        <v>187</v>
      </c>
      <c r="C120" s="12" t="s">
        <v>187</v>
      </c>
      <c r="D120" s="3" t="s">
        <v>13</v>
      </c>
      <c r="E120" s="7">
        <v>17.5</v>
      </c>
      <c r="F120" s="7">
        <v>1.0</v>
      </c>
      <c r="G120" s="8">
        <v>0.0</v>
      </c>
      <c r="H120" s="7">
        <v>31.8</v>
      </c>
      <c r="I120" s="7">
        <f t="shared" si="1"/>
        <v>524.7</v>
      </c>
      <c r="J120" s="3" t="s">
        <v>150</v>
      </c>
      <c r="K120" s="3" t="s">
        <v>17</v>
      </c>
      <c r="L120" s="3"/>
    </row>
    <row r="121">
      <c r="A121" s="4">
        <v>44062.0</v>
      </c>
      <c r="B121" s="5" t="s">
        <v>188</v>
      </c>
      <c r="C121" s="12" t="s">
        <v>188</v>
      </c>
      <c r="D121" s="3" t="s">
        <v>13</v>
      </c>
      <c r="E121" s="7">
        <v>17.5</v>
      </c>
      <c r="F121" s="7">
        <v>1.0</v>
      </c>
      <c r="G121" s="8">
        <v>0.0</v>
      </c>
      <c r="H121" s="7">
        <v>62.0</v>
      </c>
      <c r="I121" s="7">
        <f t="shared" si="1"/>
        <v>1023</v>
      </c>
      <c r="J121" s="3" t="s">
        <v>150</v>
      </c>
      <c r="K121" s="3" t="s">
        <v>17</v>
      </c>
      <c r="L121" s="3"/>
    </row>
    <row r="122">
      <c r="A122" s="4">
        <v>44062.0</v>
      </c>
      <c r="B122" s="5" t="s">
        <v>189</v>
      </c>
      <c r="C122" s="6" t="s">
        <v>190</v>
      </c>
      <c r="D122" s="3" t="s">
        <v>13</v>
      </c>
      <c r="E122" s="7">
        <v>17.5</v>
      </c>
      <c r="F122" s="7">
        <v>1.0</v>
      </c>
      <c r="G122" s="8">
        <v>0.0</v>
      </c>
      <c r="H122" s="7">
        <v>68.0</v>
      </c>
      <c r="I122" s="7">
        <f t="shared" si="1"/>
        <v>1122</v>
      </c>
      <c r="J122" s="3"/>
      <c r="K122" s="3" t="s">
        <v>14</v>
      </c>
      <c r="L122" s="3"/>
    </row>
    <row r="123">
      <c r="A123" s="4">
        <v>44062.0</v>
      </c>
      <c r="B123" s="5" t="s">
        <v>191</v>
      </c>
      <c r="C123" s="6" t="s">
        <v>192</v>
      </c>
      <c r="D123" s="3" t="s">
        <v>13</v>
      </c>
      <c r="E123" s="7">
        <v>17.5</v>
      </c>
      <c r="F123" s="7">
        <v>1.0</v>
      </c>
      <c r="G123" s="8">
        <v>0.0</v>
      </c>
      <c r="H123" s="7">
        <v>18.4</v>
      </c>
      <c r="I123" s="7">
        <f t="shared" si="1"/>
        <v>303.6</v>
      </c>
      <c r="J123" s="3"/>
      <c r="K123" s="3" t="s">
        <v>14</v>
      </c>
      <c r="L123" s="3"/>
    </row>
    <row r="124">
      <c r="A124" s="4">
        <v>44062.0</v>
      </c>
      <c r="B124" s="5" t="s">
        <v>193</v>
      </c>
      <c r="C124" s="12" t="s">
        <v>193</v>
      </c>
      <c r="D124" s="3" t="s">
        <v>13</v>
      </c>
      <c r="E124" s="7">
        <v>17.5</v>
      </c>
      <c r="F124" s="7">
        <v>1.0</v>
      </c>
      <c r="G124" s="8">
        <v>0.0</v>
      </c>
      <c r="H124" s="7">
        <v>30.2</v>
      </c>
      <c r="I124" s="7">
        <f t="shared" si="1"/>
        <v>498.3</v>
      </c>
      <c r="J124" s="3" t="s">
        <v>150</v>
      </c>
      <c r="K124" s="3" t="s">
        <v>17</v>
      </c>
      <c r="L124" s="3"/>
    </row>
    <row r="125">
      <c r="A125" s="4">
        <v>44062.0</v>
      </c>
      <c r="B125" s="5" t="s">
        <v>194</v>
      </c>
      <c r="C125" s="12" t="s">
        <v>194</v>
      </c>
      <c r="D125" s="3" t="s">
        <v>13</v>
      </c>
      <c r="E125" s="7">
        <v>17.5</v>
      </c>
      <c r="F125" s="7">
        <v>1.0</v>
      </c>
      <c r="G125" s="8">
        <v>0.0</v>
      </c>
      <c r="H125" s="7">
        <v>23.4</v>
      </c>
      <c r="I125" s="7">
        <f t="shared" si="1"/>
        <v>386.1</v>
      </c>
      <c r="J125" s="3" t="s">
        <v>150</v>
      </c>
      <c r="K125" s="3" t="s">
        <v>17</v>
      </c>
      <c r="L125" s="19" t="s">
        <v>195</v>
      </c>
    </row>
    <row r="126">
      <c r="A126" s="4">
        <v>44062.0</v>
      </c>
      <c r="B126" s="5" t="s">
        <v>196</v>
      </c>
      <c r="C126" s="9" t="s">
        <v>197</v>
      </c>
      <c r="D126" s="3" t="s">
        <v>13</v>
      </c>
      <c r="E126" s="7">
        <v>17.5</v>
      </c>
      <c r="F126" s="7">
        <v>1.0</v>
      </c>
      <c r="G126" s="8">
        <v>0.0</v>
      </c>
      <c r="H126" s="7">
        <v>49.0</v>
      </c>
      <c r="I126" s="7">
        <f t="shared" si="1"/>
        <v>808.5</v>
      </c>
      <c r="J126" s="3" t="s">
        <v>150</v>
      </c>
      <c r="K126" s="3" t="s">
        <v>17</v>
      </c>
      <c r="L126" s="3"/>
    </row>
    <row r="127">
      <c r="A127" s="4">
        <v>44062.0</v>
      </c>
      <c r="B127" s="5" t="s">
        <v>198</v>
      </c>
      <c r="C127" s="9" t="s">
        <v>199</v>
      </c>
      <c r="D127" s="3" t="s">
        <v>13</v>
      </c>
      <c r="E127" s="7">
        <v>17.5</v>
      </c>
      <c r="F127" s="7">
        <v>1.0</v>
      </c>
      <c r="G127" s="8">
        <v>0.0</v>
      </c>
      <c r="H127" s="7">
        <v>15.5</v>
      </c>
      <c r="I127" s="7">
        <f t="shared" si="1"/>
        <v>255.75</v>
      </c>
      <c r="J127" s="3" t="s">
        <v>150</v>
      </c>
      <c r="K127" s="3" t="s">
        <v>17</v>
      </c>
      <c r="L127" s="3"/>
    </row>
    <row r="128">
      <c r="A128" s="4">
        <v>44062.0</v>
      </c>
      <c r="B128" s="5" t="s">
        <v>200</v>
      </c>
      <c r="C128" s="6" t="s">
        <v>201</v>
      </c>
      <c r="D128" s="3" t="s">
        <v>13</v>
      </c>
      <c r="E128" s="7">
        <v>17.5</v>
      </c>
      <c r="F128" s="7">
        <v>1.0</v>
      </c>
      <c r="G128" s="8">
        <v>0.0</v>
      </c>
      <c r="H128" s="7">
        <v>94.6</v>
      </c>
      <c r="I128" s="7">
        <f t="shared" si="1"/>
        <v>1560.9</v>
      </c>
      <c r="J128" s="3"/>
      <c r="K128" s="3" t="s">
        <v>14</v>
      </c>
      <c r="L128" s="3"/>
    </row>
    <row r="129">
      <c r="A129" s="4">
        <v>44062.0</v>
      </c>
      <c r="B129" s="5" t="s">
        <v>202</v>
      </c>
      <c r="C129" s="11" t="s">
        <v>202</v>
      </c>
      <c r="D129" s="3" t="s">
        <v>13</v>
      </c>
      <c r="E129" s="7">
        <v>17.5</v>
      </c>
      <c r="F129" s="7">
        <v>1.0</v>
      </c>
      <c r="G129" s="8">
        <v>0.0</v>
      </c>
      <c r="H129" s="7">
        <v>25.4</v>
      </c>
      <c r="I129" s="7">
        <f t="shared" si="1"/>
        <v>419.1</v>
      </c>
      <c r="J129" s="3"/>
      <c r="K129" s="3" t="s">
        <v>14</v>
      </c>
      <c r="L129" s="3"/>
    </row>
    <row r="130">
      <c r="A130" s="4">
        <v>44062.0</v>
      </c>
      <c r="B130" s="5" t="s">
        <v>203</v>
      </c>
      <c r="C130" s="12" t="s">
        <v>203</v>
      </c>
      <c r="D130" s="3" t="s">
        <v>13</v>
      </c>
      <c r="E130" s="7">
        <v>17.5</v>
      </c>
      <c r="F130" s="7">
        <v>1.0</v>
      </c>
      <c r="G130" s="8">
        <v>0.0</v>
      </c>
      <c r="H130" s="7">
        <v>43.8</v>
      </c>
      <c r="I130" s="7">
        <f t="shared" si="1"/>
        <v>722.7</v>
      </c>
      <c r="J130" s="3" t="s">
        <v>150</v>
      </c>
      <c r="K130" s="3" t="s">
        <v>17</v>
      </c>
      <c r="L130" s="3"/>
    </row>
    <row r="131">
      <c r="A131" s="4">
        <v>44062.0</v>
      </c>
      <c r="B131" s="5" t="s">
        <v>204</v>
      </c>
      <c r="C131" s="11" t="s">
        <v>204</v>
      </c>
      <c r="D131" s="3" t="s">
        <v>13</v>
      </c>
      <c r="E131" s="7">
        <v>17.5</v>
      </c>
      <c r="F131" s="7">
        <v>1.0</v>
      </c>
      <c r="G131" s="8">
        <v>0.0</v>
      </c>
      <c r="H131" s="7">
        <v>80.6</v>
      </c>
      <c r="I131" s="7">
        <f t="shared" si="1"/>
        <v>1329.9</v>
      </c>
      <c r="J131" s="3"/>
      <c r="K131" s="3" t="s">
        <v>14</v>
      </c>
      <c r="L131" s="3"/>
    </row>
    <row r="132">
      <c r="A132" s="4">
        <v>44062.0</v>
      </c>
      <c r="B132" s="5" t="s">
        <v>205</v>
      </c>
      <c r="C132" s="11" t="s">
        <v>205</v>
      </c>
      <c r="D132" s="3" t="s">
        <v>13</v>
      </c>
      <c r="E132" s="7">
        <v>17.5</v>
      </c>
      <c r="F132" s="7">
        <v>1.0</v>
      </c>
      <c r="G132" s="8">
        <v>0.0</v>
      </c>
      <c r="H132" s="7">
        <v>96.4</v>
      </c>
      <c r="I132" s="7">
        <f t="shared" si="1"/>
        <v>1590.6</v>
      </c>
      <c r="J132" s="3"/>
      <c r="K132" s="3" t="s">
        <v>14</v>
      </c>
      <c r="L132" s="3"/>
    </row>
    <row r="133">
      <c r="A133" s="4">
        <v>44062.0</v>
      </c>
      <c r="B133" s="5" t="s">
        <v>206</v>
      </c>
      <c r="C133" s="12" t="s">
        <v>206</v>
      </c>
      <c r="D133" s="3" t="s">
        <v>13</v>
      </c>
      <c r="E133" s="7">
        <v>17.5</v>
      </c>
      <c r="F133" s="7">
        <v>1.0</v>
      </c>
      <c r="G133" s="8">
        <v>0.0</v>
      </c>
      <c r="H133" s="7">
        <v>4.72</v>
      </c>
      <c r="I133" s="7">
        <f t="shared" si="1"/>
        <v>77.88</v>
      </c>
      <c r="J133" s="3" t="s">
        <v>150</v>
      </c>
      <c r="K133" s="3" t="s">
        <v>17</v>
      </c>
      <c r="L133" s="3"/>
    </row>
    <row r="134">
      <c r="A134" s="4">
        <v>44062.0</v>
      </c>
      <c r="B134" s="5" t="s">
        <v>207</v>
      </c>
      <c r="C134" s="9" t="s">
        <v>208</v>
      </c>
      <c r="D134" s="3" t="s">
        <v>13</v>
      </c>
      <c r="E134" s="7">
        <v>17.5</v>
      </c>
      <c r="F134" s="7">
        <v>1.0</v>
      </c>
      <c r="G134" s="8">
        <v>0.0</v>
      </c>
      <c r="H134" s="7">
        <v>38.4</v>
      </c>
      <c r="I134" s="7">
        <f t="shared" si="1"/>
        <v>633.6</v>
      </c>
      <c r="J134" s="3" t="s">
        <v>150</v>
      </c>
      <c r="K134" s="3" t="s">
        <v>17</v>
      </c>
      <c r="L134" s="3"/>
    </row>
    <row r="135">
      <c r="A135" s="4">
        <v>44062.0</v>
      </c>
      <c r="B135" s="5" t="s">
        <v>209</v>
      </c>
      <c r="C135" s="12" t="s">
        <v>209</v>
      </c>
      <c r="D135" s="3" t="s">
        <v>13</v>
      </c>
      <c r="E135" s="7">
        <v>17.5</v>
      </c>
      <c r="F135" s="7">
        <v>1.0</v>
      </c>
      <c r="G135" s="8">
        <v>0.0</v>
      </c>
      <c r="H135" s="7">
        <v>40.6</v>
      </c>
      <c r="I135" s="7">
        <f t="shared" si="1"/>
        <v>669.9</v>
      </c>
      <c r="J135" s="3" t="s">
        <v>150</v>
      </c>
      <c r="K135" s="3" t="s">
        <v>17</v>
      </c>
      <c r="L135" s="3"/>
    </row>
    <row r="136">
      <c r="A136" s="4">
        <v>44062.0</v>
      </c>
      <c r="B136" s="5" t="s">
        <v>210</v>
      </c>
      <c r="C136" s="11" t="s">
        <v>210</v>
      </c>
      <c r="D136" s="3" t="s">
        <v>13</v>
      </c>
      <c r="E136" s="7">
        <v>17.5</v>
      </c>
      <c r="F136" s="7">
        <v>1.0</v>
      </c>
      <c r="G136" s="8">
        <v>0.0</v>
      </c>
      <c r="H136" s="7">
        <v>58.6</v>
      </c>
      <c r="I136" s="7">
        <f t="shared" si="1"/>
        <v>966.9</v>
      </c>
      <c r="J136" s="3"/>
      <c r="K136" s="3" t="s">
        <v>14</v>
      </c>
      <c r="L136" s="3"/>
    </row>
    <row r="137">
      <c r="A137" s="4">
        <v>44062.0</v>
      </c>
      <c r="B137" s="5" t="s">
        <v>211</v>
      </c>
      <c r="C137" s="11" t="s">
        <v>211</v>
      </c>
      <c r="D137" s="3" t="s">
        <v>13</v>
      </c>
      <c r="E137" s="7">
        <v>17.5</v>
      </c>
      <c r="F137" s="7">
        <v>1.0</v>
      </c>
      <c r="G137" s="8">
        <v>0.0</v>
      </c>
      <c r="H137" s="7">
        <v>58.4</v>
      </c>
      <c r="I137" s="7">
        <f t="shared" si="1"/>
        <v>963.6</v>
      </c>
      <c r="J137" s="3"/>
      <c r="K137" s="3" t="s">
        <v>14</v>
      </c>
      <c r="L137" s="3"/>
    </row>
    <row r="138">
      <c r="A138" s="4">
        <v>44062.0</v>
      </c>
      <c r="B138" s="5" t="s">
        <v>212</v>
      </c>
      <c r="C138" s="9" t="s">
        <v>213</v>
      </c>
      <c r="D138" s="3" t="s">
        <v>13</v>
      </c>
      <c r="E138" s="7">
        <v>17.5</v>
      </c>
      <c r="F138" s="7">
        <v>1.0</v>
      </c>
      <c r="G138" s="8">
        <v>0.0</v>
      </c>
      <c r="H138" s="7">
        <v>6.34</v>
      </c>
      <c r="I138" s="7">
        <f t="shared" si="1"/>
        <v>104.61</v>
      </c>
      <c r="J138" s="3" t="s">
        <v>150</v>
      </c>
      <c r="K138" s="3" t="s">
        <v>17</v>
      </c>
      <c r="L138" s="3"/>
    </row>
    <row r="139">
      <c r="A139" s="4">
        <v>44062.0</v>
      </c>
      <c r="B139" s="5" t="s">
        <v>214</v>
      </c>
      <c r="C139" s="12" t="s">
        <v>214</v>
      </c>
      <c r="D139" s="3" t="s">
        <v>13</v>
      </c>
      <c r="E139" s="7">
        <v>17.5</v>
      </c>
      <c r="F139" s="7">
        <v>1.0</v>
      </c>
      <c r="G139" s="8">
        <v>0.0</v>
      </c>
      <c r="H139" s="7">
        <v>104.0</v>
      </c>
      <c r="I139" s="7">
        <f t="shared" si="1"/>
        <v>1716</v>
      </c>
      <c r="J139" s="3" t="s">
        <v>150</v>
      </c>
      <c r="K139" s="3" t="s">
        <v>17</v>
      </c>
      <c r="L139" s="3"/>
    </row>
    <row r="140">
      <c r="A140" s="4">
        <v>44062.0</v>
      </c>
      <c r="B140" s="5" t="s">
        <v>215</v>
      </c>
      <c r="C140" s="11" t="s">
        <v>215</v>
      </c>
      <c r="D140" s="3" t="s">
        <v>13</v>
      </c>
      <c r="E140" s="7">
        <v>17.5</v>
      </c>
      <c r="F140" s="7">
        <v>1.0</v>
      </c>
      <c r="G140" s="8">
        <v>0.0</v>
      </c>
      <c r="H140" s="7">
        <v>15.6</v>
      </c>
      <c r="I140" s="7">
        <f t="shared" si="1"/>
        <v>257.4</v>
      </c>
      <c r="J140" s="3"/>
      <c r="K140" s="3" t="s">
        <v>14</v>
      </c>
      <c r="L140" s="3"/>
    </row>
    <row r="141">
      <c r="A141" s="4">
        <v>44062.0</v>
      </c>
      <c r="B141" s="5" t="s">
        <v>216</v>
      </c>
      <c r="C141" s="11" t="s">
        <v>216</v>
      </c>
      <c r="D141" s="3" t="s">
        <v>13</v>
      </c>
      <c r="E141" s="7">
        <v>17.5</v>
      </c>
      <c r="F141" s="7">
        <v>1.0</v>
      </c>
      <c r="G141" s="8">
        <v>0.0</v>
      </c>
      <c r="H141" s="7">
        <v>59.6</v>
      </c>
      <c r="I141" s="7">
        <f t="shared" si="1"/>
        <v>983.4</v>
      </c>
      <c r="J141" s="3"/>
      <c r="K141" s="3" t="s">
        <v>14</v>
      </c>
      <c r="L141" s="3"/>
    </row>
    <row r="142">
      <c r="A142" s="4">
        <v>44062.0</v>
      </c>
      <c r="B142" s="5" t="s">
        <v>217</v>
      </c>
      <c r="C142" s="9" t="s">
        <v>218</v>
      </c>
      <c r="D142" s="3" t="s">
        <v>13</v>
      </c>
      <c r="E142" s="7">
        <v>17.5</v>
      </c>
      <c r="F142" s="7">
        <v>1.0</v>
      </c>
      <c r="G142" s="8">
        <v>0.0</v>
      </c>
      <c r="H142" s="7">
        <v>0.546</v>
      </c>
      <c r="I142" s="7">
        <f t="shared" si="1"/>
        <v>9.009</v>
      </c>
      <c r="J142" s="3" t="s">
        <v>150</v>
      </c>
      <c r="K142" s="3" t="s">
        <v>17</v>
      </c>
      <c r="L142" s="3"/>
    </row>
    <row r="143">
      <c r="A143" s="4">
        <v>44062.0</v>
      </c>
      <c r="B143" s="5" t="s">
        <v>219</v>
      </c>
      <c r="C143" s="9" t="s">
        <v>220</v>
      </c>
      <c r="D143" s="3" t="s">
        <v>13</v>
      </c>
      <c r="E143" s="7">
        <v>17.5</v>
      </c>
      <c r="F143" s="7">
        <v>1.0</v>
      </c>
      <c r="G143" s="8">
        <v>0.0</v>
      </c>
      <c r="H143" s="7">
        <v>25.2</v>
      </c>
      <c r="I143" s="7">
        <f t="shared" si="1"/>
        <v>415.8</v>
      </c>
      <c r="J143" s="3" t="s">
        <v>150</v>
      </c>
      <c r="K143" s="3" t="s">
        <v>17</v>
      </c>
      <c r="L143" s="3"/>
    </row>
    <row r="144">
      <c r="A144" s="4">
        <v>44062.0</v>
      </c>
      <c r="B144" s="5" t="s">
        <v>221</v>
      </c>
      <c r="C144" s="11" t="s">
        <v>221</v>
      </c>
      <c r="D144" s="3" t="s">
        <v>13</v>
      </c>
      <c r="E144" s="7">
        <v>17.5</v>
      </c>
      <c r="F144" s="7">
        <v>1.0</v>
      </c>
      <c r="G144" s="8">
        <v>0.0</v>
      </c>
      <c r="H144" s="7">
        <v>54.6</v>
      </c>
      <c r="I144" s="7">
        <f t="shared" si="1"/>
        <v>900.9</v>
      </c>
      <c r="J144" s="3"/>
      <c r="K144" s="3" t="s">
        <v>14</v>
      </c>
      <c r="L144" s="3"/>
    </row>
    <row r="145">
      <c r="A145" s="4">
        <v>44062.0</v>
      </c>
      <c r="B145" s="5" t="s">
        <v>222</v>
      </c>
      <c r="C145" s="11" t="s">
        <v>222</v>
      </c>
      <c r="D145" s="3" t="s">
        <v>13</v>
      </c>
      <c r="E145" s="7">
        <v>17.5</v>
      </c>
      <c r="F145" s="7">
        <v>1.0</v>
      </c>
      <c r="G145" s="8">
        <v>0.0</v>
      </c>
      <c r="H145" s="7">
        <v>10.4</v>
      </c>
      <c r="I145" s="7">
        <f t="shared" si="1"/>
        <v>171.6</v>
      </c>
      <c r="J145" s="3"/>
      <c r="K145" s="3" t="s">
        <v>14</v>
      </c>
      <c r="L145" s="3"/>
    </row>
    <row r="146">
      <c r="A146" s="4">
        <v>44062.0</v>
      </c>
      <c r="B146" s="5" t="s">
        <v>223</v>
      </c>
      <c r="C146" s="9" t="s">
        <v>224</v>
      </c>
      <c r="D146" s="3" t="s">
        <v>13</v>
      </c>
      <c r="E146" s="7">
        <v>17.5</v>
      </c>
      <c r="F146" s="7">
        <v>1.0</v>
      </c>
      <c r="G146" s="8">
        <v>0.0</v>
      </c>
      <c r="H146" s="7">
        <v>55.6</v>
      </c>
      <c r="I146" s="7">
        <f t="shared" si="1"/>
        <v>917.4</v>
      </c>
      <c r="J146" s="3" t="s">
        <v>150</v>
      </c>
      <c r="K146" s="3" t="s">
        <v>17</v>
      </c>
      <c r="L146" s="3"/>
    </row>
    <row r="147">
      <c r="A147" s="4">
        <v>44062.0</v>
      </c>
      <c r="B147" s="5" t="s">
        <v>225</v>
      </c>
      <c r="C147" s="9" t="s">
        <v>226</v>
      </c>
      <c r="D147" s="3" t="s">
        <v>13</v>
      </c>
      <c r="E147" s="7">
        <v>17.5</v>
      </c>
      <c r="F147" s="7">
        <v>1.0</v>
      </c>
      <c r="G147" s="8">
        <v>0.0</v>
      </c>
      <c r="H147" s="7">
        <v>33.0</v>
      </c>
      <c r="I147" s="7">
        <f t="shared" si="1"/>
        <v>544.5</v>
      </c>
      <c r="J147" s="3" t="s">
        <v>150</v>
      </c>
      <c r="K147" s="3" t="s">
        <v>17</v>
      </c>
      <c r="L147" s="3"/>
    </row>
    <row r="148">
      <c r="A148" s="4">
        <v>44062.0</v>
      </c>
      <c r="B148" s="5" t="s">
        <v>227</v>
      </c>
      <c r="C148" s="11" t="s">
        <v>227</v>
      </c>
      <c r="D148" s="3" t="s">
        <v>13</v>
      </c>
      <c r="E148" s="7">
        <v>17.5</v>
      </c>
      <c r="F148" s="7">
        <v>1.0</v>
      </c>
      <c r="G148" s="8">
        <v>0.0</v>
      </c>
      <c r="H148" s="7">
        <v>48.2</v>
      </c>
      <c r="I148" s="7">
        <f t="shared" si="1"/>
        <v>795.3</v>
      </c>
      <c r="J148" s="3"/>
      <c r="K148" s="3" t="s">
        <v>14</v>
      </c>
      <c r="L148" s="3"/>
    </row>
    <row r="149">
      <c r="A149" s="4">
        <v>44062.0</v>
      </c>
      <c r="B149" s="5" t="s">
        <v>228</v>
      </c>
      <c r="C149" s="11" t="s">
        <v>228</v>
      </c>
      <c r="D149" s="3" t="s">
        <v>13</v>
      </c>
      <c r="E149" s="7">
        <v>17.5</v>
      </c>
      <c r="F149" s="7">
        <v>1.0</v>
      </c>
      <c r="G149" s="8">
        <v>0.0</v>
      </c>
      <c r="H149" s="7">
        <v>93.4</v>
      </c>
      <c r="I149" s="7">
        <f t="shared" si="1"/>
        <v>1541.1</v>
      </c>
      <c r="J149" s="3"/>
      <c r="K149" s="3" t="s">
        <v>14</v>
      </c>
      <c r="L149" s="3"/>
    </row>
    <row r="150">
      <c r="A150" s="4">
        <v>44062.0</v>
      </c>
      <c r="B150" s="5" t="s">
        <v>229</v>
      </c>
      <c r="C150" s="9" t="s">
        <v>230</v>
      </c>
      <c r="D150" s="3" t="s">
        <v>13</v>
      </c>
      <c r="E150" s="7">
        <v>17.5</v>
      </c>
      <c r="F150" s="7">
        <v>1.0</v>
      </c>
      <c r="G150" s="8">
        <v>0.0</v>
      </c>
      <c r="H150" s="7">
        <v>73.0</v>
      </c>
      <c r="I150" s="7">
        <f t="shared" si="1"/>
        <v>1204.5</v>
      </c>
      <c r="J150" s="3" t="s">
        <v>150</v>
      </c>
      <c r="K150" s="3" t="s">
        <v>17</v>
      </c>
      <c r="L150" s="3"/>
    </row>
    <row r="151">
      <c r="A151" s="4">
        <v>44062.0</v>
      </c>
      <c r="B151" s="5" t="s">
        <v>231</v>
      </c>
      <c r="C151" s="9" t="s">
        <v>232</v>
      </c>
      <c r="D151" s="3" t="s">
        <v>13</v>
      </c>
      <c r="E151" s="7">
        <v>17.5</v>
      </c>
      <c r="F151" s="7">
        <v>1.0</v>
      </c>
      <c r="G151" s="8">
        <v>0.0</v>
      </c>
      <c r="H151" s="7">
        <v>33.4</v>
      </c>
      <c r="I151" s="7">
        <f t="shared" si="1"/>
        <v>551.1</v>
      </c>
      <c r="J151" s="3" t="s">
        <v>150</v>
      </c>
      <c r="K151" s="3" t="s">
        <v>17</v>
      </c>
      <c r="L151" s="3"/>
    </row>
    <row r="152">
      <c r="A152" s="4">
        <v>44062.0</v>
      </c>
      <c r="B152" s="5" t="s">
        <v>233</v>
      </c>
      <c r="C152" s="11" t="s">
        <v>233</v>
      </c>
      <c r="D152" s="3" t="s">
        <v>13</v>
      </c>
      <c r="E152" s="7">
        <v>17.5</v>
      </c>
      <c r="F152" s="7">
        <v>1.0</v>
      </c>
      <c r="G152" s="8">
        <v>0.0</v>
      </c>
      <c r="H152" s="7">
        <v>72.8</v>
      </c>
      <c r="I152" s="7">
        <f t="shared" si="1"/>
        <v>1201.2</v>
      </c>
      <c r="J152" s="3"/>
      <c r="K152" s="3" t="s">
        <v>14</v>
      </c>
      <c r="L152" s="3"/>
    </row>
    <row r="153">
      <c r="A153" s="4">
        <v>44062.0</v>
      </c>
      <c r="B153" s="5" t="s">
        <v>234</v>
      </c>
      <c r="C153" s="11" t="s">
        <v>234</v>
      </c>
      <c r="D153" s="3" t="s">
        <v>13</v>
      </c>
      <c r="E153" s="7">
        <v>17.5</v>
      </c>
      <c r="F153" s="7">
        <v>1.0</v>
      </c>
      <c r="G153" s="8">
        <v>0.0</v>
      </c>
      <c r="H153" s="7">
        <v>69.6</v>
      </c>
      <c r="I153" s="7">
        <f t="shared" si="1"/>
        <v>1148.4</v>
      </c>
      <c r="J153" s="3"/>
      <c r="K153" s="3" t="s">
        <v>14</v>
      </c>
      <c r="L153" s="3"/>
    </row>
    <row r="154">
      <c r="A154" s="4">
        <v>44062.0</v>
      </c>
      <c r="B154" s="5" t="s">
        <v>235</v>
      </c>
      <c r="C154" s="6" t="s">
        <v>236</v>
      </c>
      <c r="D154" s="3" t="s">
        <v>13</v>
      </c>
      <c r="E154" s="7">
        <v>17.5</v>
      </c>
      <c r="F154" s="7">
        <v>1.0</v>
      </c>
      <c r="G154" s="8">
        <v>0.0</v>
      </c>
      <c r="H154" s="7">
        <v>29.0</v>
      </c>
      <c r="I154" s="7">
        <f t="shared" si="1"/>
        <v>478.5</v>
      </c>
      <c r="J154" s="3"/>
      <c r="K154" s="3" t="s">
        <v>14</v>
      </c>
      <c r="L154" s="3"/>
    </row>
    <row r="155">
      <c r="A155" s="4">
        <v>44062.0</v>
      </c>
      <c r="B155" s="5" t="s">
        <v>237</v>
      </c>
      <c r="C155" s="12" t="s">
        <v>237</v>
      </c>
      <c r="D155" s="3" t="s">
        <v>13</v>
      </c>
      <c r="E155" s="7">
        <v>17.5</v>
      </c>
      <c r="F155" s="7">
        <v>1.0</v>
      </c>
      <c r="G155" s="8">
        <v>0.0</v>
      </c>
      <c r="H155" s="7">
        <v>82.0</v>
      </c>
      <c r="I155" s="7">
        <f t="shared" si="1"/>
        <v>1353</v>
      </c>
      <c r="J155" s="3" t="s">
        <v>150</v>
      </c>
      <c r="K155" s="3" t="s">
        <v>17</v>
      </c>
      <c r="L155" s="3"/>
    </row>
    <row r="156">
      <c r="A156" s="4">
        <v>44062.0</v>
      </c>
      <c r="B156" s="5" t="s">
        <v>238</v>
      </c>
      <c r="C156" s="12" t="s">
        <v>238</v>
      </c>
      <c r="D156" s="3" t="s">
        <v>13</v>
      </c>
      <c r="E156" s="7">
        <v>17.5</v>
      </c>
      <c r="F156" s="7">
        <v>1.0</v>
      </c>
      <c r="G156" s="8">
        <v>0.0</v>
      </c>
      <c r="H156" s="7">
        <v>42.0</v>
      </c>
      <c r="I156" s="7">
        <f t="shared" si="1"/>
        <v>693</v>
      </c>
      <c r="J156" s="3" t="s">
        <v>150</v>
      </c>
      <c r="K156" s="3" t="s">
        <v>17</v>
      </c>
      <c r="L156" s="3"/>
    </row>
    <row r="157">
      <c r="A157" s="4">
        <v>44062.0</v>
      </c>
      <c r="B157" s="5" t="s">
        <v>239</v>
      </c>
      <c r="C157" s="11" t="s">
        <v>239</v>
      </c>
      <c r="D157" s="3" t="s">
        <v>13</v>
      </c>
      <c r="E157" s="7">
        <v>17.5</v>
      </c>
      <c r="F157" s="7">
        <v>1.0</v>
      </c>
      <c r="G157" s="8">
        <v>0.0</v>
      </c>
      <c r="H157" s="7">
        <v>43.8</v>
      </c>
      <c r="I157" s="7">
        <f t="shared" si="1"/>
        <v>722.7</v>
      </c>
      <c r="J157" s="3"/>
      <c r="K157" s="3" t="s">
        <v>14</v>
      </c>
      <c r="L157" s="3"/>
    </row>
    <row r="158">
      <c r="A158" s="4">
        <v>44062.0</v>
      </c>
      <c r="B158" s="15" t="s">
        <v>240</v>
      </c>
      <c r="C158" s="1" t="s">
        <v>241</v>
      </c>
      <c r="D158" s="3" t="s">
        <v>13</v>
      </c>
      <c r="E158" s="7">
        <v>17.5</v>
      </c>
      <c r="F158" s="7">
        <v>1.0</v>
      </c>
      <c r="G158" s="8">
        <v>0.0</v>
      </c>
      <c r="H158" s="7">
        <v>0.192</v>
      </c>
      <c r="I158" s="7">
        <f>H158*(E158-F158)</f>
        <v>3.168</v>
      </c>
      <c r="J158" s="3"/>
      <c r="K158" s="3"/>
      <c r="L158" s="3"/>
    </row>
    <row r="159">
      <c r="A159" s="4">
        <v>44062.0</v>
      </c>
      <c r="B159" s="5" t="s">
        <v>242</v>
      </c>
      <c r="C159" s="6" t="s">
        <v>243</v>
      </c>
      <c r="D159" s="3" t="s">
        <v>13</v>
      </c>
      <c r="E159" s="7">
        <v>17.5</v>
      </c>
      <c r="F159" s="7">
        <v>1.0</v>
      </c>
      <c r="G159" s="8">
        <v>0.0</v>
      </c>
      <c r="H159" s="7">
        <v>64.8</v>
      </c>
      <c r="I159" s="7">
        <f t="shared" ref="I159:I162" si="2">(E159-F159)*H159</f>
        <v>1069.2</v>
      </c>
      <c r="J159" s="3"/>
      <c r="K159" s="3" t="s">
        <v>17</v>
      </c>
      <c r="L159" s="3"/>
    </row>
    <row r="160">
      <c r="A160" s="20">
        <v>44056.0</v>
      </c>
      <c r="B160" s="15" t="s">
        <v>240</v>
      </c>
      <c r="C160" s="3" t="s">
        <v>244</v>
      </c>
      <c r="D160" s="3" t="s">
        <v>245</v>
      </c>
      <c r="E160" s="7">
        <v>45.0</v>
      </c>
      <c r="F160" s="7">
        <v>1.0</v>
      </c>
      <c r="G160" s="8">
        <v>0.0</v>
      </c>
      <c r="H160" s="7">
        <v>1.84</v>
      </c>
      <c r="I160" s="7">
        <f t="shared" si="2"/>
        <v>80.96</v>
      </c>
      <c r="J160" s="3" t="s">
        <v>246</v>
      </c>
      <c r="K160" s="3" t="s">
        <v>17</v>
      </c>
      <c r="L160" s="7">
        <f>17.5*H160</f>
        <v>32.2</v>
      </c>
    </row>
    <row r="161">
      <c r="A161" s="4">
        <v>44062.0</v>
      </c>
      <c r="B161" s="5" t="s">
        <v>247</v>
      </c>
      <c r="C161" s="11" t="s">
        <v>247</v>
      </c>
      <c r="D161" s="3" t="s">
        <v>13</v>
      </c>
      <c r="E161" s="7">
        <v>17.5</v>
      </c>
      <c r="F161" s="7">
        <v>1.0</v>
      </c>
      <c r="G161" s="8">
        <v>0.0</v>
      </c>
      <c r="H161" s="7">
        <v>41.8</v>
      </c>
      <c r="I161" s="7">
        <f t="shared" si="2"/>
        <v>689.7</v>
      </c>
      <c r="J161" s="3"/>
      <c r="K161" s="3" t="s">
        <v>14</v>
      </c>
      <c r="L161" s="3"/>
    </row>
    <row r="162">
      <c r="A162" s="4">
        <v>44062.0</v>
      </c>
      <c r="B162" s="15" t="s">
        <v>248</v>
      </c>
      <c r="C162" s="12" t="s">
        <v>248</v>
      </c>
      <c r="D162" s="3" t="s">
        <v>13</v>
      </c>
      <c r="E162" s="7">
        <v>17.5</v>
      </c>
      <c r="F162" s="7">
        <v>1.0</v>
      </c>
      <c r="G162" s="8">
        <v>0.0</v>
      </c>
      <c r="H162" s="7">
        <v>5.86</v>
      </c>
      <c r="I162" s="7">
        <f t="shared" si="2"/>
        <v>96.69</v>
      </c>
      <c r="J162" s="3" t="s">
        <v>150</v>
      </c>
      <c r="K162" s="3" t="s">
        <v>17</v>
      </c>
      <c r="L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  <row r="1001">
      <c r="C1001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18" width="28.86"/>
    <col customWidth="1" min="22" max="23" width="15.71"/>
    <col customWidth="1" min="29" max="29" width="29.86"/>
    <col customWidth="1" min="34" max="34" width="18.0"/>
    <col customWidth="1" min="35" max="35" width="19.14"/>
  </cols>
  <sheetData>
    <row r="1">
      <c r="A1" s="38" t="s">
        <v>0</v>
      </c>
      <c r="B1" s="5" t="s">
        <v>2</v>
      </c>
      <c r="C1" s="2" t="s">
        <v>273</v>
      </c>
      <c r="D1" s="2" t="s">
        <v>302</v>
      </c>
      <c r="E1" s="38" t="s">
        <v>264</v>
      </c>
      <c r="F1" s="38" t="s">
        <v>265</v>
      </c>
      <c r="G1" s="38" t="s">
        <v>266</v>
      </c>
      <c r="H1" s="38" t="s">
        <v>404</v>
      </c>
      <c r="I1" s="38" t="s">
        <v>405</v>
      </c>
      <c r="J1" s="38" t="s">
        <v>406</v>
      </c>
      <c r="K1" s="38" t="s">
        <v>407</v>
      </c>
      <c r="L1" s="38" t="s">
        <v>304</v>
      </c>
      <c r="M1" s="38" t="s">
        <v>408</v>
      </c>
      <c r="N1" s="38" t="s">
        <v>409</v>
      </c>
      <c r="O1" s="38" t="s">
        <v>410</v>
      </c>
      <c r="P1" s="38" t="s">
        <v>411</v>
      </c>
      <c r="Q1" s="57" t="s">
        <v>412</v>
      </c>
      <c r="R1" s="38" t="s">
        <v>413</v>
      </c>
      <c r="S1" s="38" t="s">
        <v>414</v>
      </c>
      <c r="T1" s="38" t="s">
        <v>415</v>
      </c>
      <c r="U1" s="38" t="s">
        <v>416</v>
      </c>
      <c r="V1" s="38" t="s">
        <v>305</v>
      </c>
      <c r="W1" s="38" t="s">
        <v>306</v>
      </c>
      <c r="X1" s="38" t="s">
        <v>307</v>
      </c>
      <c r="Y1" s="3" t="s">
        <v>3</v>
      </c>
      <c r="Z1" s="3" t="s">
        <v>4</v>
      </c>
      <c r="AA1" s="3" t="s">
        <v>278</v>
      </c>
      <c r="AB1" s="3" t="s">
        <v>279</v>
      </c>
      <c r="AC1" s="1" t="s">
        <v>417</v>
      </c>
      <c r="AD1" s="1" t="s">
        <v>418</v>
      </c>
      <c r="AE1" s="38" t="s">
        <v>419</v>
      </c>
      <c r="AF1" s="1" t="s">
        <v>420</v>
      </c>
      <c r="AG1" s="1" t="s">
        <v>421</v>
      </c>
      <c r="AH1" s="38" t="s">
        <v>422</v>
      </c>
      <c r="AI1" s="38" t="s">
        <v>423</v>
      </c>
      <c r="AJ1" s="38" t="s">
        <v>424</v>
      </c>
      <c r="AL1" s="1"/>
      <c r="AM1" s="1"/>
      <c r="AQ1" s="38"/>
    </row>
    <row r="2">
      <c r="B2" s="5" t="s">
        <v>84</v>
      </c>
      <c r="C2" s="26">
        <v>1.0</v>
      </c>
      <c r="D2" s="58">
        <v>10.0</v>
      </c>
      <c r="E2" s="59">
        <v>1.0</v>
      </c>
      <c r="F2" s="59" t="s">
        <v>250</v>
      </c>
      <c r="G2" s="59">
        <v>1.0</v>
      </c>
      <c r="H2" s="38">
        <v>25.0</v>
      </c>
      <c r="I2" s="38" t="s">
        <v>250</v>
      </c>
      <c r="J2" s="38">
        <v>1.0</v>
      </c>
      <c r="K2" s="38" t="s">
        <v>425</v>
      </c>
      <c r="L2" s="38" t="s">
        <v>426</v>
      </c>
      <c r="M2" s="38">
        <v>60.0</v>
      </c>
      <c r="N2" s="38">
        <v>1.0</v>
      </c>
      <c r="O2" s="38">
        <v>0.16</v>
      </c>
      <c r="P2" s="38">
        <f t="shared" ref="P2:P160" si="1">O2*(M2-N2)</f>
        <v>9.44</v>
      </c>
      <c r="Q2" s="60">
        <v>10.0</v>
      </c>
      <c r="R2" s="38">
        <f t="shared" ref="R2:R160" si="2">Q2*O2</f>
        <v>1.6</v>
      </c>
      <c r="S2" s="38">
        <v>1.0</v>
      </c>
      <c r="T2" s="38" t="s">
        <v>250</v>
      </c>
      <c r="U2" s="38">
        <v>1.0</v>
      </c>
      <c r="V2" s="38" t="s">
        <v>427</v>
      </c>
      <c r="W2" s="38">
        <v>701.0</v>
      </c>
      <c r="X2" s="38">
        <v>12.0</v>
      </c>
      <c r="Y2" s="38" t="s">
        <v>428</v>
      </c>
      <c r="Z2" s="38">
        <v>30.0</v>
      </c>
      <c r="AB2" s="38">
        <v>1.0</v>
      </c>
      <c r="AC2" s="38">
        <v>0.164</v>
      </c>
      <c r="AD2" s="39">
        <f t="shared" ref="AD2:AD160" si="3">AC2*(Z2-AA2-AB2)</f>
        <v>4.756</v>
      </c>
      <c r="AE2" s="38">
        <v>6.0</v>
      </c>
      <c r="AF2" s="38" t="s">
        <v>428</v>
      </c>
      <c r="AG2" s="38">
        <v>40.0</v>
      </c>
      <c r="AH2" s="38">
        <v>1.0</v>
      </c>
      <c r="AI2" s="38">
        <v>0.47</v>
      </c>
      <c r="AJ2" s="61">
        <f t="shared" ref="AJ2:AJ26" si="4">(AG2-AH2)*AI2</f>
        <v>18.33</v>
      </c>
    </row>
    <row r="3">
      <c r="B3" s="5" t="s">
        <v>99</v>
      </c>
      <c r="C3" s="26">
        <v>2.0</v>
      </c>
      <c r="D3" s="58">
        <v>10.0</v>
      </c>
      <c r="E3" s="59">
        <v>1.0</v>
      </c>
      <c r="F3" s="59" t="s">
        <v>251</v>
      </c>
      <c r="G3" s="59">
        <v>1.0</v>
      </c>
      <c r="H3" s="38">
        <v>25.0</v>
      </c>
      <c r="I3" s="38" t="s">
        <v>250</v>
      </c>
      <c r="J3" s="38">
        <v>1.0</v>
      </c>
      <c r="K3" s="38" t="s">
        <v>429</v>
      </c>
      <c r="L3" s="38" t="s">
        <v>426</v>
      </c>
      <c r="M3" s="38">
        <v>60.0</v>
      </c>
      <c r="N3" s="38">
        <v>1.0</v>
      </c>
      <c r="O3" s="38">
        <v>5.0E-4</v>
      </c>
      <c r="P3" s="38">
        <f t="shared" si="1"/>
        <v>0.0295</v>
      </c>
      <c r="Q3" s="57">
        <v>20.0</v>
      </c>
      <c r="R3" s="38">
        <f t="shared" si="2"/>
        <v>0.01</v>
      </c>
      <c r="S3" s="38">
        <v>1.0</v>
      </c>
      <c r="T3" s="38" t="s">
        <v>251</v>
      </c>
      <c r="U3" s="38">
        <v>1.0</v>
      </c>
      <c r="V3" s="38" t="s">
        <v>427</v>
      </c>
      <c r="W3" s="38">
        <v>701.0</v>
      </c>
      <c r="X3" s="38">
        <v>12.0</v>
      </c>
      <c r="Y3" s="38" t="s">
        <v>428</v>
      </c>
      <c r="Z3" s="38">
        <v>30.0</v>
      </c>
      <c r="AB3" s="38">
        <v>1.0</v>
      </c>
      <c r="AC3" s="38">
        <v>0.342</v>
      </c>
      <c r="AD3" s="39">
        <f t="shared" si="3"/>
        <v>9.918</v>
      </c>
      <c r="AE3" s="38">
        <v>6.0</v>
      </c>
      <c r="AF3" s="38" t="s">
        <v>428</v>
      </c>
      <c r="AG3" s="38">
        <v>40.0</v>
      </c>
      <c r="AH3" s="38">
        <v>1.0</v>
      </c>
      <c r="AI3" s="38">
        <v>3.18</v>
      </c>
      <c r="AJ3" s="39">
        <f t="shared" si="4"/>
        <v>124.02</v>
      </c>
    </row>
    <row r="4">
      <c r="B4" s="5" t="s">
        <v>100</v>
      </c>
      <c r="C4" s="26">
        <v>3.0</v>
      </c>
      <c r="D4" s="58">
        <v>10.0</v>
      </c>
      <c r="E4" s="59">
        <v>1.0</v>
      </c>
      <c r="F4" s="59" t="s">
        <v>252</v>
      </c>
      <c r="G4" s="59">
        <v>1.0</v>
      </c>
      <c r="H4" s="38">
        <v>25.0</v>
      </c>
      <c r="I4" s="38" t="s">
        <v>250</v>
      </c>
      <c r="J4" s="38">
        <v>1.0</v>
      </c>
      <c r="K4" s="38" t="s">
        <v>430</v>
      </c>
      <c r="L4" s="38" t="s">
        <v>426</v>
      </c>
      <c r="M4" s="38">
        <v>60.0</v>
      </c>
      <c r="N4" s="38">
        <v>1.0</v>
      </c>
      <c r="O4" s="38">
        <v>5.0E-4</v>
      </c>
      <c r="P4" s="38">
        <f t="shared" si="1"/>
        <v>0.0295</v>
      </c>
      <c r="Q4" s="57">
        <v>20.0</v>
      </c>
      <c r="R4" s="38">
        <f t="shared" si="2"/>
        <v>0.01</v>
      </c>
      <c r="S4" s="38">
        <v>1.0</v>
      </c>
      <c r="T4" s="38" t="s">
        <v>252</v>
      </c>
      <c r="U4" s="38">
        <v>1.0</v>
      </c>
      <c r="V4" s="38" t="s">
        <v>427</v>
      </c>
      <c r="W4" s="38">
        <v>701.0</v>
      </c>
      <c r="X4" s="38">
        <v>12.0</v>
      </c>
      <c r="Y4" s="38" t="s">
        <v>428</v>
      </c>
      <c r="Z4" s="38">
        <v>30.0</v>
      </c>
      <c r="AB4" s="38">
        <v>1.0</v>
      </c>
      <c r="AC4" s="38">
        <v>0.246</v>
      </c>
      <c r="AD4" s="39">
        <f t="shared" si="3"/>
        <v>7.134</v>
      </c>
      <c r="AE4" s="38">
        <v>6.0</v>
      </c>
      <c r="AF4" s="38" t="s">
        <v>428</v>
      </c>
      <c r="AG4" s="38">
        <v>40.0</v>
      </c>
      <c r="AH4" s="38">
        <v>1.0</v>
      </c>
      <c r="AI4" s="38">
        <v>1.24</v>
      </c>
      <c r="AJ4" s="61">
        <f t="shared" si="4"/>
        <v>48.36</v>
      </c>
    </row>
    <row r="5">
      <c r="B5" s="5" t="s">
        <v>103</v>
      </c>
      <c r="C5" s="26">
        <v>4.0</v>
      </c>
      <c r="D5" s="58">
        <v>10.0</v>
      </c>
      <c r="E5" s="59">
        <v>1.0</v>
      </c>
      <c r="F5" s="59" t="s">
        <v>253</v>
      </c>
      <c r="G5" s="59">
        <v>1.0</v>
      </c>
      <c r="H5" s="38">
        <v>25.0</v>
      </c>
      <c r="I5" s="38" t="s">
        <v>250</v>
      </c>
      <c r="J5" s="38">
        <v>1.0</v>
      </c>
      <c r="K5" s="38" t="s">
        <v>431</v>
      </c>
      <c r="L5" s="38" t="s">
        <v>426</v>
      </c>
      <c r="M5" s="38">
        <v>60.0</v>
      </c>
      <c r="N5" s="38">
        <v>1.0</v>
      </c>
      <c r="O5" s="38">
        <v>5.0E-4</v>
      </c>
      <c r="P5" s="38">
        <f t="shared" si="1"/>
        <v>0.0295</v>
      </c>
      <c r="Q5" s="57">
        <v>20.0</v>
      </c>
      <c r="R5" s="38">
        <f t="shared" si="2"/>
        <v>0.01</v>
      </c>
      <c r="S5" s="38">
        <v>1.0</v>
      </c>
      <c r="T5" s="38" t="s">
        <v>253</v>
      </c>
      <c r="U5" s="38">
        <v>1.0</v>
      </c>
      <c r="V5" s="38" t="s">
        <v>427</v>
      </c>
      <c r="W5" s="38">
        <v>701.0</v>
      </c>
      <c r="X5" s="38">
        <v>12.0</v>
      </c>
      <c r="Y5" s="38" t="s">
        <v>428</v>
      </c>
      <c r="Z5" s="38">
        <v>30.0</v>
      </c>
      <c r="AB5" s="38">
        <v>1.0</v>
      </c>
      <c r="AC5" s="38">
        <v>0.424</v>
      </c>
      <c r="AD5" s="39">
        <f t="shared" si="3"/>
        <v>12.296</v>
      </c>
      <c r="AE5" s="38">
        <v>6.0</v>
      </c>
      <c r="AF5" s="38" t="s">
        <v>428</v>
      </c>
      <c r="AG5" s="38">
        <v>40.0</v>
      </c>
      <c r="AH5" s="38">
        <v>1.0</v>
      </c>
      <c r="AI5" s="38">
        <v>0.786</v>
      </c>
      <c r="AJ5" s="61">
        <f t="shared" si="4"/>
        <v>30.654</v>
      </c>
    </row>
    <row r="6">
      <c r="B6" s="5" t="s">
        <v>104</v>
      </c>
      <c r="C6" s="26">
        <v>5.0</v>
      </c>
      <c r="D6" s="58">
        <v>10.0</v>
      </c>
      <c r="E6" s="59">
        <v>1.0</v>
      </c>
      <c r="F6" s="59" t="s">
        <v>254</v>
      </c>
      <c r="G6" s="59">
        <v>1.0</v>
      </c>
      <c r="H6" s="38">
        <v>25.0</v>
      </c>
      <c r="I6" s="38" t="s">
        <v>250</v>
      </c>
      <c r="J6" s="38">
        <v>1.0</v>
      </c>
      <c r="K6" s="38" t="s">
        <v>432</v>
      </c>
      <c r="L6" s="38" t="s">
        <v>426</v>
      </c>
      <c r="M6" s="38">
        <v>60.0</v>
      </c>
      <c r="N6" s="38">
        <v>1.0</v>
      </c>
      <c r="O6" s="38">
        <v>0.13</v>
      </c>
      <c r="P6" s="38">
        <f t="shared" si="1"/>
        <v>7.67</v>
      </c>
      <c r="Q6" s="60">
        <v>10.0</v>
      </c>
      <c r="R6" s="38">
        <f t="shared" si="2"/>
        <v>1.3</v>
      </c>
      <c r="S6" s="38">
        <v>1.0</v>
      </c>
      <c r="T6" s="38" t="s">
        <v>254</v>
      </c>
      <c r="U6" s="38">
        <v>1.0</v>
      </c>
      <c r="V6" s="38" t="s">
        <v>427</v>
      </c>
      <c r="W6" s="38">
        <v>701.0</v>
      </c>
      <c r="X6" s="38">
        <v>12.0</v>
      </c>
      <c r="Y6" s="38" t="s">
        <v>428</v>
      </c>
      <c r="Z6" s="38">
        <v>30.0</v>
      </c>
      <c r="AB6" s="38">
        <v>1.0</v>
      </c>
      <c r="AC6" s="38">
        <v>0.222</v>
      </c>
      <c r="AD6" s="39">
        <f t="shared" si="3"/>
        <v>6.438</v>
      </c>
      <c r="AE6" s="38">
        <v>6.0</v>
      </c>
      <c r="AF6" s="38" t="s">
        <v>428</v>
      </c>
      <c r="AG6" s="38">
        <v>40.0</v>
      </c>
      <c r="AH6" s="38">
        <v>1.0</v>
      </c>
      <c r="AI6" s="38">
        <v>0.416</v>
      </c>
      <c r="AJ6" s="61">
        <f t="shared" si="4"/>
        <v>16.224</v>
      </c>
    </row>
    <row r="7">
      <c r="B7" s="2" t="s">
        <v>106</v>
      </c>
      <c r="C7" s="26">
        <v>6.0</v>
      </c>
      <c r="D7" s="58">
        <v>10.0</v>
      </c>
      <c r="E7" s="59">
        <v>1.0</v>
      </c>
      <c r="F7" s="59" t="s">
        <v>255</v>
      </c>
      <c r="G7" s="59">
        <v>1.0</v>
      </c>
      <c r="H7" s="38">
        <v>25.0</v>
      </c>
      <c r="I7" s="38" t="s">
        <v>250</v>
      </c>
      <c r="J7" s="38">
        <v>1.0</v>
      </c>
      <c r="K7" s="38" t="s">
        <v>433</v>
      </c>
      <c r="L7" s="38" t="s">
        <v>426</v>
      </c>
      <c r="M7" s="38">
        <v>60.0</v>
      </c>
      <c r="N7" s="38">
        <v>1.0</v>
      </c>
      <c r="O7" s="38">
        <v>5.0E-4</v>
      </c>
      <c r="P7" s="38">
        <f t="shared" si="1"/>
        <v>0.0295</v>
      </c>
      <c r="Q7" s="57">
        <v>20.0</v>
      </c>
      <c r="R7" s="38">
        <f t="shared" si="2"/>
        <v>0.01</v>
      </c>
      <c r="S7" s="38">
        <v>1.0</v>
      </c>
      <c r="T7" s="38" t="s">
        <v>255</v>
      </c>
      <c r="U7" s="38">
        <v>1.0</v>
      </c>
      <c r="V7" s="38" t="s">
        <v>427</v>
      </c>
      <c r="W7" s="38">
        <v>701.0</v>
      </c>
      <c r="X7" s="38">
        <v>12.0</v>
      </c>
      <c r="Y7" s="38" t="s">
        <v>428</v>
      </c>
      <c r="Z7" s="38">
        <v>30.0</v>
      </c>
      <c r="AB7" s="38">
        <v>1.0</v>
      </c>
      <c r="AC7" s="38">
        <v>0.578</v>
      </c>
      <c r="AD7" s="39">
        <f t="shared" si="3"/>
        <v>16.762</v>
      </c>
      <c r="AE7" s="38">
        <v>6.0</v>
      </c>
      <c r="AF7" s="38" t="s">
        <v>428</v>
      </c>
      <c r="AG7" s="38">
        <v>40.0</v>
      </c>
      <c r="AH7" s="38">
        <v>1.0</v>
      </c>
      <c r="AI7" s="38">
        <v>1.35</v>
      </c>
      <c r="AJ7" s="61">
        <f t="shared" si="4"/>
        <v>52.65</v>
      </c>
    </row>
    <row r="8">
      <c r="B8" s="5" t="s">
        <v>116</v>
      </c>
      <c r="C8" s="26">
        <v>7.0</v>
      </c>
      <c r="D8" s="58">
        <v>10.0</v>
      </c>
      <c r="E8" s="59">
        <v>1.0</v>
      </c>
      <c r="F8" s="59" t="s">
        <v>256</v>
      </c>
      <c r="G8" s="59">
        <v>1.0</v>
      </c>
      <c r="H8" s="38">
        <v>25.0</v>
      </c>
      <c r="I8" s="38" t="s">
        <v>250</v>
      </c>
      <c r="J8" s="38">
        <v>1.0</v>
      </c>
      <c r="K8" s="38" t="s">
        <v>434</v>
      </c>
      <c r="L8" s="38" t="s">
        <v>426</v>
      </c>
      <c r="M8" s="38">
        <v>60.0</v>
      </c>
      <c r="N8" s="38">
        <v>1.0</v>
      </c>
      <c r="O8" s="38">
        <v>5.0E-4</v>
      </c>
      <c r="P8" s="38">
        <f t="shared" si="1"/>
        <v>0.0295</v>
      </c>
      <c r="Q8" s="57">
        <v>20.0</v>
      </c>
      <c r="R8" s="38">
        <f t="shared" si="2"/>
        <v>0.01</v>
      </c>
      <c r="S8" s="38">
        <v>1.0</v>
      </c>
      <c r="T8" s="38" t="s">
        <v>256</v>
      </c>
      <c r="U8" s="38">
        <v>1.0</v>
      </c>
      <c r="V8" s="38" t="s">
        <v>427</v>
      </c>
      <c r="W8" s="38">
        <v>701.0</v>
      </c>
      <c r="X8" s="38">
        <v>12.0</v>
      </c>
      <c r="Y8" s="38" t="s">
        <v>428</v>
      </c>
      <c r="Z8" s="38">
        <v>30.0</v>
      </c>
      <c r="AB8" s="38">
        <v>1.0</v>
      </c>
      <c r="AC8" s="38">
        <v>0.74</v>
      </c>
      <c r="AD8" s="39">
        <f t="shared" si="3"/>
        <v>21.46</v>
      </c>
      <c r="AE8" s="38">
        <v>6.0</v>
      </c>
      <c r="AF8" s="38" t="s">
        <v>428</v>
      </c>
      <c r="AG8" s="38">
        <v>40.0</v>
      </c>
      <c r="AH8" s="38">
        <v>1.0</v>
      </c>
      <c r="AI8" s="38">
        <v>0.786</v>
      </c>
      <c r="AJ8" s="61">
        <f t="shared" si="4"/>
        <v>30.654</v>
      </c>
    </row>
    <row r="9">
      <c r="B9" s="5" t="s">
        <v>134</v>
      </c>
      <c r="C9" s="26">
        <v>8.0</v>
      </c>
      <c r="D9" s="58">
        <v>10.0</v>
      </c>
      <c r="E9" s="59">
        <v>1.0</v>
      </c>
      <c r="F9" s="59" t="s">
        <v>257</v>
      </c>
      <c r="G9" s="59">
        <v>1.0</v>
      </c>
      <c r="H9" s="38">
        <v>25.0</v>
      </c>
      <c r="I9" s="38" t="s">
        <v>250</v>
      </c>
      <c r="J9" s="38">
        <v>1.0</v>
      </c>
      <c r="K9" s="38" t="s">
        <v>435</v>
      </c>
      <c r="L9" s="38" t="s">
        <v>426</v>
      </c>
      <c r="M9" s="38">
        <v>60.0</v>
      </c>
      <c r="N9" s="38">
        <v>1.0</v>
      </c>
      <c r="O9" s="38">
        <v>5.0E-4</v>
      </c>
      <c r="P9" s="38">
        <f t="shared" si="1"/>
        <v>0.0295</v>
      </c>
      <c r="Q9" s="57">
        <v>20.0</v>
      </c>
      <c r="R9" s="38">
        <f t="shared" si="2"/>
        <v>0.01</v>
      </c>
      <c r="S9" s="38">
        <v>1.0</v>
      </c>
      <c r="T9" s="38" t="s">
        <v>257</v>
      </c>
      <c r="U9" s="38">
        <v>1.0</v>
      </c>
      <c r="V9" s="38" t="s">
        <v>427</v>
      </c>
      <c r="W9" s="38">
        <v>701.0</v>
      </c>
      <c r="X9" s="38">
        <v>12.0</v>
      </c>
      <c r="Y9" s="38" t="s">
        <v>428</v>
      </c>
      <c r="Z9" s="38">
        <v>30.0</v>
      </c>
      <c r="AB9" s="38">
        <v>1.0</v>
      </c>
      <c r="AC9" s="38">
        <v>0.75</v>
      </c>
      <c r="AD9" s="39">
        <f t="shared" si="3"/>
        <v>21.75</v>
      </c>
      <c r="AE9" s="38">
        <v>6.0</v>
      </c>
      <c r="AF9" s="38" t="s">
        <v>428</v>
      </c>
      <c r="AG9" s="38">
        <v>40.0</v>
      </c>
      <c r="AH9" s="38">
        <v>1.0</v>
      </c>
      <c r="AI9" s="38">
        <v>1.69</v>
      </c>
      <c r="AJ9" s="61">
        <f t="shared" si="4"/>
        <v>65.91</v>
      </c>
    </row>
    <row r="10">
      <c r="B10" s="5" t="s">
        <v>149</v>
      </c>
      <c r="C10" s="26">
        <v>9.0</v>
      </c>
      <c r="D10" s="58">
        <v>10.0</v>
      </c>
      <c r="E10" s="38">
        <v>1.0</v>
      </c>
      <c r="F10" s="38" t="s">
        <v>250</v>
      </c>
      <c r="G10" s="38">
        <v>2.0</v>
      </c>
      <c r="H10" s="38">
        <v>25.0</v>
      </c>
      <c r="I10" s="38" t="s">
        <v>250</v>
      </c>
      <c r="J10" s="38">
        <v>1.0</v>
      </c>
      <c r="K10" s="38" t="s">
        <v>436</v>
      </c>
      <c r="L10" s="38" t="s">
        <v>426</v>
      </c>
      <c r="M10" s="38">
        <v>60.0</v>
      </c>
      <c r="N10" s="38">
        <v>1.0</v>
      </c>
      <c r="O10" s="38">
        <v>5.0E-4</v>
      </c>
      <c r="P10" s="38">
        <f t="shared" si="1"/>
        <v>0.0295</v>
      </c>
      <c r="Q10" s="62">
        <v>20.0</v>
      </c>
      <c r="R10" s="38">
        <f t="shared" si="2"/>
        <v>0.01</v>
      </c>
      <c r="S10" s="38">
        <v>1.0</v>
      </c>
      <c r="T10" s="38" t="s">
        <v>250</v>
      </c>
      <c r="U10" s="38">
        <v>2.0</v>
      </c>
      <c r="V10" s="38" t="s">
        <v>427</v>
      </c>
      <c r="W10" s="38">
        <v>701.0</v>
      </c>
      <c r="X10" s="38">
        <v>12.0</v>
      </c>
      <c r="Y10" s="38" t="s">
        <v>428</v>
      </c>
      <c r="Z10" s="38">
        <v>30.0</v>
      </c>
      <c r="AB10" s="38">
        <v>1.0</v>
      </c>
      <c r="AC10" s="38">
        <v>0.354</v>
      </c>
      <c r="AD10" s="39">
        <f t="shared" si="3"/>
        <v>10.266</v>
      </c>
      <c r="AE10" s="38">
        <v>6.0</v>
      </c>
      <c r="AF10" s="38" t="s">
        <v>428</v>
      </c>
      <c r="AG10" s="38">
        <v>40.0</v>
      </c>
      <c r="AH10" s="38">
        <v>1.0</v>
      </c>
      <c r="AI10" s="38">
        <v>0.994</v>
      </c>
      <c r="AJ10" s="61">
        <f t="shared" si="4"/>
        <v>38.766</v>
      </c>
    </row>
    <row r="11">
      <c r="B11" s="2" t="s">
        <v>157</v>
      </c>
      <c r="C11" s="26">
        <v>10.0</v>
      </c>
      <c r="D11" s="58">
        <v>10.0</v>
      </c>
      <c r="E11" s="59">
        <v>1.0</v>
      </c>
      <c r="F11" s="59" t="s">
        <v>251</v>
      </c>
      <c r="G11" s="59">
        <v>2.0</v>
      </c>
      <c r="H11" s="38">
        <v>25.0</v>
      </c>
      <c r="I11" s="38" t="s">
        <v>250</v>
      </c>
      <c r="J11" s="38">
        <v>1.0</v>
      </c>
      <c r="K11" s="38" t="s">
        <v>437</v>
      </c>
      <c r="L11" s="38" t="s">
        <v>426</v>
      </c>
      <c r="M11" s="38">
        <v>60.0</v>
      </c>
      <c r="N11" s="38">
        <v>1.0</v>
      </c>
      <c r="O11" s="38">
        <v>5.0E-4</v>
      </c>
      <c r="P11" s="38">
        <f t="shared" si="1"/>
        <v>0.0295</v>
      </c>
      <c r="Q11" s="57">
        <v>20.0</v>
      </c>
      <c r="R11" s="38">
        <f t="shared" si="2"/>
        <v>0.01</v>
      </c>
      <c r="S11" s="38">
        <v>1.0</v>
      </c>
      <c r="T11" s="38" t="s">
        <v>251</v>
      </c>
      <c r="U11" s="38">
        <v>2.0</v>
      </c>
      <c r="V11" s="38" t="s">
        <v>427</v>
      </c>
      <c r="W11" s="38">
        <v>701.0</v>
      </c>
      <c r="X11" s="38">
        <v>12.0</v>
      </c>
      <c r="Y11" s="38" t="s">
        <v>428</v>
      </c>
      <c r="Z11" s="38">
        <v>30.0</v>
      </c>
      <c r="AB11" s="38">
        <v>1.0</v>
      </c>
      <c r="AC11" s="38" t="s">
        <v>170</v>
      </c>
      <c r="AD11" s="39" t="str">
        <f t="shared" si="3"/>
        <v>#VALUE!</v>
      </c>
      <c r="AE11" s="38">
        <v>6.0</v>
      </c>
      <c r="AF11" s="38" t="s">
        <v>428</v>
      </c>
      <c r="AG11" s="38">
        <v>40.0</v>
      </c>
      <c r="AH11" s="38">
        <v>1.0</v>
      </c>
      <c r="AI11" s="38">
        <v>0.592</v>
      </c>
      <c r="AJ11" s="61">
        <f t="shared" si="4"/>
        <v>23.088</v>
      </c>
    </row>
    <row r="12">
      <c r="A12" s="63"/>
      <c r="B12" s="15" t="s">
        <v>162</v>
      </c>
      <c r="C12" s="30">
        <v>11.0</v>
      </c>
      <c r="D12" s="64">
        <v>10.0</v>
      </c>
      <c r="E12" s="59">
        <v>1.0</v>
      </c>
      <c r="F12" s="59" t="s">
        <v>250</v>
      </c>
      <c r="G12" s="59">
        <v>3.0</v>
      </c>
      <c r="H12" s="59">
        <v>25.0</v>
      </c>
      <c r="I12" s="59" t="s">
        <v>250</v>
      </c>
      <c r="J12" s="59">
        <v>2.0</v>
      </c>
      <c r="K12" s="59" t="s">
        <v>425</v>
      </c>
      <c r="L12" s="59" t="s">
        <v>426</v>
      </c>
      <c r="M12" s="59">
        <v>60.0</v>
      </c>
      <c r="N12" s="59">
        <v>1.0</v>
      </c>
      <c r="O12" s="59">
        <v>6.2</v>
      </c>
      <c r="P12" s="59">
        <f t="shared" si="1"/>
        <v>365.8</v>
      </c>
      <c r="Q12" s="65">
        <v>1.0</v>
      </c>
      <c r="R12" s="59">
        <f t="shared" si="2"/>
        <v>6.2</v>
      </c>
      <c r="S12" s="59">
        <v>3.0</v>
      </c>
      <c r="T12" s="59" t="s">
        <v>257</v>
      </c>
      <c r="U12" s="59">
        <v>6.0</v>
      </c>
      <c r="V12" s="59" t="s">
        <v>438</v>
      </c>
      <c r="W12" s="59">
        <v>702.0</v>
      </c>
      <c r="X12" s="59">
        <v>8.0</v>
      </c>
      <c r="Y12" s="59" t="s">
        <v>428</v>
      </c>
      <c r="Z12" s="59">
        <v>30.0</v>
      </c>
      <c r="AA12" s="63"/>
      <c r="AB12" s="59">
        <v>1.0</v>
      </c>
      <c r="AC12" s="59">
        <v>7.24</v>
      </c>
      <c r="AD12" s="63">
        <f t="shared" si="3"/>
        <v>209.96</v>
      </c>
      <c r="AE12" s="38">
        <v>6.0</v>
      </c>
      <c r="AF12" s="59" t="s">
        <v>428</v>
      </c>
      <c r="AG12" s="38">
        <v>40.0</v>
      </c>
      <c r="AH12" s="38">
        <v>1.0</v>
      </c>
      <c r="AI12" s="38">
        <v>1.22</v>
      </c>
      <c r="AJ12" s="61">
        <f t="shared" si="4"/>
        <v>47.58</v>
      </c>
      <c r="AN12" s="38">
        <v>10.0</v>
      </c>
      <c r="AO12" s="38" t="s">
        <v>285</v>
      </c>
      <c r="AP12" s="38" t="s">
        <v>439</v>
      </c>
      <c r="AQ12" s="38">
        <v>1.0</v>
      </c>
    </row>
    <row r="13">
      <c r="B13" s="5" t="s">
        <v>163</v>
      </c>
      <c r="C13" s="26">
        <v>12.0</v>
      </c>
      <c r="D13" s="58">
        <v>10.0</v>
      </c>
      <c r="E13" s="59">
        <v>1.0</v>
      </c>
      <c r="F13" s="59" t="s">
        <v>251</v>
      </c>
      <c r="G13" s="59">
        <v>3.0</v>
      </c>
      <c r="H13" s="38">
        <v>25.0</v>
      </c>
      <c r="I13" s="38" t="s">
        <v>250</v>
      </c>
      <c r="J13" s="38">
        <v>2.0</v>
      </c>
      <c r="K13" s="38" t="s">
        <v>429</v>
      </c>
      <c r="L13" s="38" t="s">
        <v>426</v>
      </c>
      <c r="M13" s="38">
        <v>60.0</v>
      </c>
      <c r="N13" s="38">
        <v>1.0</v>
      </c>
      <c r="O13" s="38">
        <v>5.0E-4</v>
      </c>
      <c r="P13" s="38">
        <f t="shared" si="1"/>
        <v>0.0295</v>
      </c>
      <c r="Q13" s="57">
        <v>20.0</v>
      </c>
      <c r="R13" s="38">
        <f t="shared" si="2"/>
        <v>0.01</v>
      </c>
      <c r="S13" s="38">
        <v>1.0</v>
      </c>
      <c r="T13" s="38" t="s">
        <v>253</v>
      </c>
      <c r="U13" s="38">
        <v>2.0</v>
      </c>
      <c r="V13" s="38" t="s">
        <v>438</v>
      </c>
      <c r="W13" s="38">
        <v>702.0</v>
      </c>
      <c r="X13" s="38">
        <v>12.0</v>
      </c>
      <c r="Y13" s="38" t="s">
        <v>428</v>
      </c>
      <c r="Z13" s="38">
        <v>30.0</v>
      </c>
      <c r="AB13" s="38">
        <v>1.0</v>
      </c>
      <c r="AC13" s="38">
        <v>0.102</v>
      </c>
      <c r="AD13" s="39">
        <f t="shared" si="3"/>
        <v>2.958</v>
      </c>
      <c r="AE13" s="38">
        <v>6.0</v>
      </c>
      <c r="AF13" s="38" t="s">
        <v>428</v>
      </c>
      <c r="AG13" s="38">
        <v>40.0</v>
      </c>
      <c r="AH13" s="38">
        <v>1.0</v>
      </c>
      <c r="AI13" s="38">
        <v>0.188</v>
      </c>
      <c r="AJ13" s="61">
        <f t="shared" si="4"/>
        <v>7.332</v>
      </c>
    </row>
    <row r="14">
      <c r="B14" s="2" t="s">
        <v>166</v>
      </c>
      <c r="C14" s="26">
        <v>13.0</v>
      </c>
      <c r="D14" s="58">
        <v>10.0</v>
      </c>
      <c r="E14" s="59">
        <v>1.0</v>
      </c>
      <c r="F14" s="59" t="s">
        <v>252</v>
      </c>
      <c r="G14" s="59">
        <v>3.0</v>
      </c>
      <c r="H14" s="38">
        <v>25.0</v>
      </c>
      <c r="I14" s="38" t="s">
        <v>250</v>
      </c>
      <c r="J14" s="38">
        <v>2.0</v>
      </c>
      <c r="K14" s="38" t="s">
        <v>430</v>
      </c>
      <c r="L14" s="38" t="s">
        <v>426</v>
      </c>
      <c r="M14" s="38">
        <v>60.0</v>
      </c>
      <c r="N14" s="38">
        <v>1.0</v>
      </c>
      <c r="O14" s="38">
        <v>5.0E-4</v>
      </c>
      <c r="P14" s="38">
        <f t="shared" si="1"/>
        <v>0.0295</v>
      </c>
      <c r="Q14" s="57">
        <v>20.0</v>
      </c>
      <c r="R14" s="38">
        <f t="shared" si="2"/>
        <v>0.01</v>
      </c>
      <c r="S14" s="38">
        <v>1.0</v>
      </c>
      <c r="T14" s="38" t="s">
        <v>254</v>
      </c>
      <c r="U14" s="38">
        <v>2.0</v>
      </c>
      <c r="V14" s="38" t="s">
        <v>438</v>
      </c>
      <c r="W14" s="38">
        <v>702.0</v>
      </c>
      <c r="X14" s="38">
        <v>12.0</v>
      </c>
      <c r="Y14" s="38" t="s">
        <v>428</v>
      </c>
      <c r="Z14" s="38">
        <v>30.0</v>
      </c>
      <c r="AB14" s="38">
        <v>1.0</v>
      </c>
      <c r="AC14" s="38">
        <v>0.164</v>
      </c>
      <c r="AD14" s="39">
        <f t="shared" si="3"/>
        <v>4.756</v>
      </c>
      <c r="AE14" s="38">
        <v>6.0</v>
      </c>
      <c r="AF14" s="38" t="s">
        <v>428</v>
      </c>
      <c r="AG14" s="38">
        <v>40.0</v>
      </c>
      <c r="AH14" s="38">
        <v>1.0</v>
      </c>
      <c r="AI14" s="38">
        <v>0.67</v>
      </c>
      <c r="AJ14" s="61">
        <f t="shared" si="4"/>
        <v>26.13</v>
      </c>
    </row>
    <row r="15">
      <c r="B15" s="5" t="s">
        <v>175</v>
      </c>
      <c r="C15" s="26">
        <v>14.0</v>
      </c>
      <c r="D15" s="58">
        <v>10.0</v>
      </c>
      <c r="E15" s="59">
        <v>1.0</v>
      </c>
      <c r="F15" s="59" t="s">
        <v>253</v>
      </c>
      <c r="G15" s="59">
        <v>3.0</v>
      </c>
      <c r="H15" s="38">
        <v>25.0</v>
      </c>
      <c r="I15" s="38" t="s">
        <v>250</v>
      </c>
      <c r="J15" s="38">
        <v>2.0</v>
      </c>
      <c r="K15" s="38" t="s">
        <v>431</v>
      </c>
      <c r="L15" s="38" t="s">
        <v>426</v>
      </c>
      <c r="M15" s="38">
        <v>60.0</v>
      </c>
      <c r="N15" s="38">
        <v>1.0</v>
      </c>
      <c r="O15" s="38">
        <v>5.0E-4</v>
      </c>
      <c r="P15" s="38">
        <f t="shared" si="1"/>
        <v>0.0295</v>
      </c>
      <c r="Q15" s="57">
        <v>20.0</v>
      </c>
      <c r="R15" s="38">
        <f t="shared" si="2"/>
        <v>0.01</v>
      </c>
      <c r="S15" s="38">
        <v>1.0</v>
      </c>
      <c r="T15" s="38" t="s">
        <v>255</v>
      </c>
      <c r="U15" s="38">
        <v>2.0</v>
      </c>
      <c r="V15" s="38" t="s">
        <v>438</v>
      </c>
      <c r="W15" s="38">
        <v>702.0</v>
      </c>
      <c r="X15" s="38">
        <v>12.0</v>
      </c>
      <c r="Y15" s="38" t="s">
        <v>428</v>
      </c>
      <c r="Z15" s="38">
        <v>30.0</v>
      </c>
      <c r="AB15" s="38">
        <v>1.0</v>
      </c>
      <c r="AC15" s="38">
        <v>0.162</v>
      </c>
      <c r="AD15" s="39">
        <f t="shared" si="3"/>
        <v>4.698</v>
      </c>
      <c r="AE15" s="38">
        <v>6.0</v>
      </c>
      <c r="AF15" s="38" t="s">
        <v>428</v>
      </c>
      <c r="AG15" s="38">
        <v>40.0</v>
      </c>
      <c r="AH15" s="38">
        <v>1.0</v>
      </c>
      <c r="AI15" s="38">
        <v>1.98</v>
      </c>
      <c r="AJ15" s="61">
        <f t="shared" si="4"/>
        <v>77.22</v>
      </c>
    </row>
    <row r="16">
      <c r="B16" s="5" t="s">
        <v>206</v>
      </c>
      <c r="C16" s="26">
        <v>15.0</v>
      </c>
      <c r="D16" s="58">
        <v>10.0</v>
      </c>
      <c r="E16" s="59">
        <v>1.0</v>
      </c>
      <c r="F16" s="59" t="s">
        <v>254</v>
      </c>
      <c r="G16" s="59">
        <v>3.0</v>
      </c>
      <c r="H16" s="38">
        <v>25.0</v>
      </c>
      <c r="I16" s="38" t="s">
        <v>250</v>
      </c>
      <c r="J16" s="38">
        <v>2.0</v>
      </c>
      <c r="K16" s="38" t="s">
        <v>432</v>
      </c>
      <c r="L16" s="38" t="s">
        <v>426</v>
      </c>
      <c r="M16" s="38">
        <v>60.0</v>
      </c>
      <c r="N16" s="38">
        <v>1.0</v>
      </c>
      <c r="O16" s="38">
        <v>5.0E-4</v>
      </c>
      <c r="P16" s="38">
        <f t="shared" si="1"/>
        <v>0.0295</v>
      </c>
      <c r="Q16" s="57">
        <v>20.0</v>
      </c>
      <c r="R16" s="38">
        <f t="shared" si="2"/>
        <v>0.01</v>
      </c>
      <c r="S16" s="38">
        <v>1.0</v>
      </c>
      <c r="T16" s="38" t="s">
        <v>256</v>
      </c>
      <c r="U16" s="38">
        <v>2.0</v>
      </c>
      <c r="V16" s="38" t="s">
        <v>438</v>
      </c>
      <c r="W16" s="38">
        <v>702.0</v>
      </c>
      <c r="X16" s="38">
        <v>12.0</v>
      </c>
      <c r="Y16" s="38" t="s">
        <v>428</v>
      </c>
      <c r="Z16" s="38">
        <v>30.0</v>
      </c>
      <c r="AB16" s="38">
        <v>1.0</v>
      </c>
      <c r="AC16" s="38">
        <v>0.136</v>
      </c>
      <c r="AD16" s="39">
        <f t="shared" si="3"/>
        <v>3.944</v>
      </c>
      <c r="AE16" s="38">
        <v>6.0</v>
      </c>
      <c r="AF16" s="38" t="s">
        <v>428</v>
      </c>
      <c r="AG16" s="38">
        <v>40.0</v>
      </c>
      <c r="AH16" s="38">
        <v>1.0</v>
      </c>
      <c r="AI16" s="38">
        <v>1.37</v>
      </c>
      <c r="AJ16" s="61">
        <f t="shared" si="4"/>
        <v>53.43</v>
      </c>
    </row>
    <row r="17">
      <c r="B17" s="2" t="s">
        <v>218</v>
      </c>
      <c r="C17" s="26">
        <v>16.0</v>
      </c>
      <c r="D17" s="58">
        <v>10.0</v>
      </c>
      <c r="E17" s="59">
        <v>1.0</v>
      </c>
      <c r="F17" s="59" t="s">
        <v>255</v>
      </c>
      <c r="G17" s="59">
        <v>3.0</v>
      </c>
      <c r="H17" s="38">
        <v>25.0</v>
      </c>
      <c r="I17" s="38" t="s">
        <v>250</v>
      </c>
      <c r="J17" s="38">
        <v>2.0</v>
      </c>
      <c r="K17" s="38" t="s">
        <v>433</v>
      </c>
      <c r="L17" s="38" t="s">
        <v>426</v>
      </c>
      <c r="M17" s="38">
        <v>60.0</v>
      </c>
      <c r="N17" s="38">
        <v>1.0</v>
      </c>
      <c r="O17" s="38">
        <v>5.0E-4</v>
      </c>
      <c r="P17" s="38">
        <f t="shared" si="1"/>
        <v>0.0295</v>
      </c>
      <c r="Q17" s="57">
        <v>20.0</v>
      </c>
      <c r="R17" s="38">
        <f t="shared" si="2"/>
        <v>0.01</v>
      </c>
      <c r="S17" s="38">
        <v>1.0</v>
      </c>
      <c r="T17" s="38" t="s">
        <v>257</v>
      </c>
      <c r="U17" s="38">
        <v>2.0</v>
      </c>
      <c r="V17" s="38" t="s">
        <v>438</v>
      </c>
      <c r="W17" s="38">
        <v>702.0</v>
      </c>
      <c r="X17" s="38">
        <v>12.0</v>
      </c>
      <c r="Y17" s="38" t="s">
        <v>428</v>
      </c>
      <c r="Z17" s="38">
        <v>30.0</v>
      </c>
      <c r="AB17" s="38">
        <v>1.0</v>
      </c>
      <c r="AC17" s="38" t="s">
        <v>170</v>
      </c>
      <c r="AD17" s="39" t="str">
        <f t="shared" si="3"/>
        <v>#VALUE!</v>
      </c>
      <c r="AE17" s="38">
        <v>6.0</v>
      </c>
      <c r="AF17" s="38" t="s">
        <v>428</v>
      </c>
      <c r="AG17" s="38">
        <v>40.0</v>
      </c>
      <c r="AH17" s="38">
        <v>1.0</v>
      </c>
      <c r="AI17" s="38">
        <v>0.47</v>
      </c>
      <c r="AJ17" s="61">
        <f t="shared" si="4"/>
        <v>18.33</v>
      </c>
    </row>
    <row r="18">
      <c r="B18" s="5" t="s">
        <v>58</v>
      </c>
      <c r="C18" s="26">
        <v>17.0</v>
      </c>
      <c r="D18" s="58">
        <v>100.0</v>
      </c>
      <c r="E18" s="59">
        <v>1.0</v>
      </c>
      <c r="F18" s="59" t="s">
        <v>256</v>
      </c>
      <c r="G18" s="59">
        <v>3.0</v>
      </c>
      <c r="H18" s="38">
        <v>25.0</v>
      </c>
      <c r="I18" s="38" t="s">
        <v>250</v>
      </c>
      <c r="J18" s="38">
        <v>2.0</v>
      </c>
      <c r="K18" s="38" t="s">
        <v>434</v>
      </c>
      <c r="L18" s="38" t="s">
        <v>440</v>
      </c>
      <c r="M18" s="38">
        <v>60.0</v>
      </c>
      <c r="N18" s="38">
        <v>1.0</v>
      </c>
      <c r="O18" s="38">
        <v>0.476</v>
      </c>
      <c r="P18" s="38">
        <f t="shared" si="1"/>
        <v>28.084</v>
      </c>
      <c r="Q18" s="57">
        <v>20.0</v>
      </c>
      <c r="R18" s="38">
        <f t="shared" si="2"/>
        <v>9.52</v>
      </c>
      <c r="S18" s="38">
        <v>2.0</v>
      </c>
      <c r="T18" s="38" t="s">
        <v>250</v>
      </c>
      <c r="U18" s="38">
        <v>1.0</v>
      </c>
      <c r="V18" s="38" t="s">
        <v>438</v>
      </c>
      <c r="W18" s="38">
        <v>702.0</v>
      </c>
      <c r="X18" s="38">
        <v>8.0</v>
      </c>
      <c r="Y18" s="38" t="s">
        <v>428</v>
      </c>
      <c r="Z18" s="38">
        <v>30.0</v>
      </c>
      <c r="AB18" s="38">
        <v>1.0</v>
      </c>
      <c r="AC18" s="38">
        <v>3.4</v>
      </c>
      <c r="AD18" s="39">
        <f t="shared" si="3"/>
        <v>98.6</v>
      </c>
      <c r="AE18" s="38">
        <v>6.0</v>
      </c>
      <c r="AF18" s="38" t="s">
        <v>428</v>
      </c>
      <c r="AG18" s="38">
        <v>40.0</v>
      </c>
      <c r="AH18" s="38">
        <v>1.0</v>
      </c>
      <c r="AI18" s="38">
        <v>8.78</v>
      </c>
      <c r="AJ18" s="39">
        <f t="shared" si="4"/>
        <v>342.42</v>
      </c>
    </row>
    <row r="19">
      <c r="B19" s="5" t="s">
        <v>59</v>
      </c>
      <c r="C19" s="26">
        <v>18.0</v>
      </c>
      <c r="D19" s="58">
        <v>100.0</v>
      </c>
      <c r="E19" s="59">
        <v>1.0</v>
      </c>
      <c r="F19" s="59" t="s">
        <v>257</v>
      </c>
      <c r="G19" s="59">
        <v>3.0</v>
      </c>
      <c r="H19" s="38">
        <v>25.0</v>
      </c>
      <c r="I19" s="38" t="s">
        <v>250</v>
      </c>
      <c r="J19" s="38">
        <v>2.0</v>
      </c>
      <c r="K19" s="38" t="s">
        <v>435</v>
      </c>
      <c r="L19" s="38" t="s">
        <v>440</v>
      </c>
      <c r="M19" s="38">
        <v>60.0</v>
      </c>
      <c r="N19" s="38">
        <v>1.0</v>
      </c>
      <c r="O19" s="38">
        <v>0.586</v>
      </c>
      <c r="P19" s="38">
        <f t="shared" si="1"/>
        <v>34.574</v>
      </c>
      <c r="Q19" s="57">
        <v>20.0</v>
      </c>
      <c r="R19" s="38">
        <f t="shared" si="2"/>
        <v>11.72</v>
      </c>
      <c r="S19" s="38">
        <v>2.0</v>
      </c>
      <c r="T19" s="38" t="s">
        <v>251</v>
      </c>
      <c r="U19" s="38">
        <v>1.0</v>
      </c>
      <c r="V19" s="38" t="s">
        <v>438</v>
      </c>
      <c r="W19" s="38">
        <v>702.0</v>
      </c>
      <c r="X19" s="38">
        <v>8.0</v>
      </c>
      <c r="Y19" s="38" t="s">
        <v>428</v>
      </c>
      <c r="Z19" s="38">
        <v>30.0</v>
      </c>
      <c r="AB19" s="38">
        <v>1.0</v>
      </c>
      <c r="AC19" s="38">
        <v>0.222</v>
      </c>
      <c r="AD19" s="39">
        <f t="shared" si="3"/>
        <v>6.438</v>
      </c>
      <c r="AE19" s="38">
        <v>6.0</v>
      </c>
      <c r="AF19" s="38" t="s">
        <v>428</v>
      </c>
      <c r="AG19" s="38">
        <v>40.0</v>
      </c>
      <c r="AH19" s="38">
        <v>1.0</v>
      </c>
      <c r="AI19" s="38">
        <v>0.982</v>
      </c>
      <c r="AJ19" s="61">
        <f t="shared" si="4"/>
        <v>38.298</v>
      </c>
    </row>
    <row r="20">
      <c r="B20" s="2" t="s">
        <v>55</v>
      </c>
      <c r="C20" s="26">
        <v>19.0</v>
      </c>
      <c r="D20" s="58">
        <v>100.0</v>
      </c>
      <c r="E20" s="59">
        <v>1.0</v>
      </c>
      <c r="F20" s="59" t="s">
        <v>250</v>
      </c>
      <c r="G20" s="59">
        <v>4.0</v>
      </c>
      <c r="H20" s="38">
        <v>25.0</v>
      </c>
      <c r="I20" s="38" t="s">
        <v>250</v>
      </c>
      <c r="J20" s="38">
        <v>2.0</v>
      </c>
      <c r="K20" s="38" t="s">
        <v>436</v>
      </c>
      <c r="L20" s="38" t="s">
        <v>440</v>
      </c>
      <c r="M20" s="38">
        <v>60.0</v>
      </c>
      <c r="N20" s="38">
        <v>1.0</v>
      </c>
      <c r="O20" s="38">
        <v>0.214</v>
      </c>
      <c r="P20" s="38">
        <f t="shared" si="1"/>
        <v>12.626</v>
      </c>
      <c r="Q20" s="57">
        <v>20.0</v>
      </c>
      <c r="R20" s="38">
        <f t="shared" si="2"/>
        <v>4.28</v>
      </c>
      <c r="S20" s="38">
        <v>2.0</v>
      </c>
      <c r="T20" s="38" t="s">
        <v>252</v>
      </c>
      <c r="U20" s="38">
        <v>1.0</v>
      </c>
      <c r="V20" s="38" t="s">
        <v>438</v>
      </c>
      <c r="W20" s="38">
        <v>702.0</v>
      </c>
      <c r="X20" s="38">
        <v>8.0</v>
      </c>
      <c r="Y20" s="38" t="s">
        <v>428</v>
      </c>
      <c r="Z20" s="38">
        <v>30.0</v>
      </c>
      <c r="AB20" s="38">
        <v>1.0</v>
      </c>
      <c r="AC20" s="38">
        <v>0.18</v>
      </c>
      <c r="AD20" s="39">
        <f t="shared" si="3"/>
        <v>5.22</v>
      </c>
      <c r="AE20" s="38">
        <v>6.0</v>
      </c>
      <c r="AF20" s="38" t="s">
        <v>428</v>
      </c>
      <c r="AG20" s="38">
        <v>40.0</v>
      </c>
      <c r="AH20" s="38">
        <v>1.0</v>
      </c>
      <c r="AI20" s="38">
        <v>1.73</v>
      </c>
      <c r="AJ20" s="61">
        <f t="shared" si="4"/>
        <v>67.47</v>
      </c>
    </row>
    <row r="21">
      <c r="B21" s="2" t="s">
        <v>57</v>
      </c>
      <c r="C21" s="26">
        <v>20.0</v>
      </c>
      <c r="D21" s="58">
        <v>100.0</v>
      </c>
      <c r="E21" s="59">
        <v>1.0</v>
      </c>
      <c r="F21" s="59" t="s">
        <v>251</v>
      </c>
      <c r="G21" s="59">
        <v>4.0</v>
      </c>
      <c r="H21" s="38">
        <v>25.0</v>
      </c>
      <c r="I21" s="38" t="s">
        <v>250</v>
      </c>
      <c r="J21" s="38">
        <v>2.0</v>
      </c>
      <c r="K21" s="38" t="s">
        <v>437</v>
      </c>
      <c r="L21" s="38" t="s">
        <v>440</v>
      </c>
      <c r="M21" s="38">
        <v>60.0</v>
      </c>
      <c r="N21" s="38">
        <v>1.0</v>
      </c>
      <c r="O21" s="38">
        <v>0.39</v>
      </c>
      <c r="P21" s="38">
        <f t="shared" si="1"/>
        <v>23.01</v>
      </c>
      <c r="Q21" s="57">
        <v>20.0</v>
      </c>
      <c r="R21" s="38">
        <f t="shared" si="2"/>
        <v>7.8</v>
      </c>
      <c r="S21" s="38">
        <v>2.0</v>
      </c>
      <c r="T21" s="38" t="s">
        <v>253</v>
      </c>
      <c r="U21" s="38">
        <v>1.0</v>
      </c>
      <c r="V21" s="38" t="s">
        <v>438</v>
      </c>
      <c r="W21" s="38">
        <v>702.0</v>
      </c>
      <c r="X21" s="38">
        <v>8.0</v>
      </c>
      <c r="Y21" s="38" t="s">
        <v>428</v>
      </c>
      <c r="Z21" s="38">
        <v>30.0</v>
      </c>
      <c r="AB21" s="38">
        <v>1.0</v>
      </c>
      <c r="AC21" s="38">
        <v>1.78</v>
      </c>
      <c r="AD21" s="39">
        <f t="shared" si="3"/>
        <v>51.62</v>
      </c>
      <c r="AE21" s="38">
        <v>6.0</v>
      </c>
      <c r="AF21" s="38" t="s">
        <v>428</v>
      </c>
      <c r="AG21" s="38">
        <v>40.0</v>
      </c>
      <c r="AH21" s="38">
        <v>1.0</v>
      </c>
      <c r="AI21" s="38">
        <v>0.412</v>
      </c>
      <c r="AJ21" s="61">
        <f t="shared" si="4"/>
        <v>16.068</v>
      </c>
    </row>
    <row r="22">
      <c r="B22" s="5" t="s">
        <v>60</v>
      </c>
      <c r="C22" s="26">
        <v>21.0</v>
      </c>
      <c r="D22" s="58">
        <v>100.0</v>
      </c>
      <c r="E22" s="59">
        <v>1.0</v>
      </c>
      <c r="F22" s="59" t="s">
        <v>250</v>
      </c>
      <c r="G22" s="59">
        <v>5.0</v>
      </c>
      <c r="H22" s="38">
        <v>25.0</v>
      </c>
      <c r="I22" s="38" t="s">
        <v>250</v>
      </c>
      <c r="J22" s="38">
        <v>3.0</v>
      </c>
      <c r="K22" s="38" t="s">
        <v>425</v>
      </c>
      <c r="L22" s="38" t="s">
        <v>440</v>
      </c>
      <c r="M22" s="38">
        <v>60.0</v>
      </c>
      <c r="N22" s="38">
        <v>1.0</v>
      </c>
      <c r="O22" s="38">
        <v>0.354</v>
      </c>
      <c r="P22" s="38">
        <f t="shared" si="1"/>
        <v>20.886</v>
      </c>
      <c r="Q22" s="57">
        <v>20.0</v>
      </c>
      <c r="R22" s="38">
        <f t="shared" si="2"/>
        <v>7.08</v>
      </c>
      <c r="S22" s="38">
        <v>2.0</v>
      </c>
      <c r="T22" s="38" t="s">
        <v>254</v>
      </c>
      <c r="U22" s="38">
        <v>1.0</v>
      </c>
      <c r="V22" s="38" t="s">
        <v>441</v>
      </c>
      <c r="W22" s="38">
        <v>703.0</v>
      </c>
      <c r="X22" s="38">
        <v>8.0</v>
      </c>
      <c r="Y22" s="38" t="s">
        <v>428</v>
      </c>
      <c r="Z22" s="38">
        <v>30.0</v>
      </c>
      <c r="AA22" s="38">
        <v>3.0</v>
      </c>
      <c r="AB22" s="38">
        <v>1.0</v>
      </c>
      <c r="AC22" s="38">
        <v>1.7</v>
      </c>
      <c r="AD22" s="39">
        <f t="shared" si="3"/>
        <v>44.2</v>
      </c>
      <c r="AE22" s="38">
        <v>6.0</v>
      </c>
      <c r="AF22" s="38" t="s">
        <v>428</v>
      </c>
      <c r="AG22" s="38">
        <v>40.0</v>
      </c>
      <c r="AH22" s="38">
        <v>1.0</v>
      </c>
      <c r="AI22" s="38">
        <v>0.546</v>
      </c>
      <c r="AJ22" s="61">
        <f t="shared" si="4"/>
        <v>21.294</v>
      </c>
    </row>
    <row r="23">
      <c r="B23" s="5" t="s">
        <v>61</v>
      </c>
      <c r="C23" s="26">
        <v>22.0</v>
      </c>
      <c r="D23" s="58">
        <v>100.0</v>
      </c>
      <c r="E23" s="59">
        <v>1.0</v>
      </c>
      <c r="F23" s="59" t="s">
        <v>251</v>
      </c>
      <c r="G23" s="59">
        <v>5.0</v>
      </c>
      <c r="H23" s="38">
        <v>25.0</v>
      </c>
      <c r="I23" s="38" t="s">
        <v>250</v>
      </c>
      <c r="J23" s="38">
        <v>3.0</v>
      </c>
      <c r="K23" s="38" t="s">
        <v>429</v>
      </c>
      <c r="L23" s="38" t="s">
        <v>440</v>
      </c>
      <c r="M23" s="38">
        <v>60.0</v>
      </c>
      <c r="N23" s="38">
        <v>1.0</v>
      </c>
      <c r="O23" s="38">
        <v>0.384</v>
      </c>
      <c r="P23" s="38">
        <f t="shared" si="1"/>
        <v>22.656</v>
      </c>
      <c r="Q23" s="57">
        <v>20.0</v>
      </c>
      <c r="R23" s="38">
        <f t="shared" si="2"/>
        <v>7.68</v>
      </c>
      <c r="S23" s="38">
        <v>2.0</v>
      </c>
      <c r="T23" s="38" t="s">
        <v>255</v>
      </c>
      <c r="U23" s="38">
        <v>1.0</v>
      </c>
      <c r="V23" s="38" t="s">
        <v>441</v>
      </c>
      <c r="W23" s="38">
        <v>703.0</v>
      </c>
      <c r="X23" s="38">
        <v>8.0</v>
      </c>
      <c r="Y23" s="38" t="s">
        <v>428</v>
      </c>
      <c r="Z23" s="38">
        <v>30.0</v>
      </c>
      <c r="AB23" s="38">
        <v>1.0</v>
      </c>
      <c r="AC23" s="38">
        <v>0.718</v>
      </c>
      <c r="AD23" s="39">
        <f t="shared" si="3"/>
        <v>20.822</v>
      </c>
      <c r="AE23" s="38">
        <v>6.0</v>
      </c>
      <c r="AF23" s="38" t="s">
        <v>428</v>
      </c>
      <c r="AG23" s="38">
        <v>40.0</v>
      </c>
      <c r="AH23" s="38">
        <v>1.0</v>
      </c>
      <c r="AI23" s="38">
        <v>3.3</v>
      </c>
      <c r="AJ23" s="39">
        <f t="shared" si="4"/>
        <v>128.7</v>
      </c>
    </row>
    <row r="24">
      <c r="B24" s="5" t="s">
        <v>62</v>
      </c>
      <c r="C24" s="26">
        <v>23.0</v>
      </c>
      <c r="D24" s="58">
        <v>100.0</v>
      </c>
      <c r="E24" s="59">
        <v>1.0</v>
      </c>
      <c r="F24" s="59" t="s">
        <v>252</v>
      </c>
      <c r="G24" s="59">
        <v>5.0</v>
      </c>
      <c r="H24" s="38">
        <v>25.0</v>
      </c>
      <c r="I24" s="38" t="s">
        <v>250</v>
      </c>
      <c r="J24" s="38">
        <v>3.0</v>
      </c>
      <c r="K24" s="38" t="s">
        <v>430</v>
      </c>
      <c r="L24" s="38" t="s">
        <v>440</v>
      </c>
      <c r="M24" s="38">
        <v>60.0</v>
      </c>
      <c r="N24" s="38">
        <v>1.0</v>
      </c>
      <c r="O24" s="38">
        <v>0.504</v>
      </c>
      <c r="P24" s="38">
        <f t="shared" si="1"/>
        <v>29.736</v>
      </c>
      <c r="Q24" s="57">
        <v>20.0</v>
      </c>
      <c r="R24" s="38">
        <f t="shared" si="2"/>
        <v>10.08</v>
      </c>
      <c r="S24" s="38">
        <v>2.0</v>
      </c>
      <c r="T24" s="38" t="s">
        <v>256</v>
      </c>
      <c r="U24" s="38">
        <v>1.0</v>
      </c>
      <c r="V24" s="38" t="s">
        <v>441</v>
      </c>
      <c r="W24" s="38">
        <v>703.0</v>
      </c>
      <c r="X24" s="38">
        <v>8.0</v>
      </c>
      <c r="Y24" s="38" t="s">
        <v>428</v>
      </c>
      <c r="Z24" s="38">
        <v>30.0</v>
      </c>
      <c r="AB24" s="38">
        <v>1.0</v>
      </c>
      <c r="AC24" s="38">
        <v>0.262</v>
      </c>
      <c r="AD24" s="39">
        <f t="shared" si="3"/>
        <v>7.598</v>
      </c>
      <c r="AE24" s="38">
        <v>6.0</v>
      </c>
      <c r="AF24" s="38" t="s">
        <v>428</v>
      </c>
      <c r="AG24" s="38">
        <v>40.0</v>
      </c>
      <c r="AH24" s="38">
        <v>1.0</v>
      </c>
      <c r="AI24" s="38">
        <v>6.52</v>
      </c>
      <c r="AJ24" s="39">
        <f t="shared" si="4"/>
        <v>254.28</v>
      </c>
    </row>
    <row r="25">
      <c r="B25" s="5" t="s">
        <v>63</v>
      </c>
      <c r="C25" s="26">
        <v>24.0</v>
      </c>
      <c r="D25" s="58">
        <v>100.0</v>
      </c>
      <c r="E25" s="59">
        <v>1.0</v>
      </c>
      <c r="F25" s="59" t="s">
        <v>253</v>
      </c>
      <c r="G25" s="59">
        <v>5.0</v>
      </c>
      <c r="H25" s="38">
        <v>25.0</v>
      </c>
      <c r="I25" s="38" t="s">
        <v>250</v>
      </c>
      <c r="J25" s="38">
        <v>3.0</v>
      </c>
      <c r="K25" s="38" t="s">
        <v>431</v>
      </c>
      <c r="L25" s="38" t="s">
        <v>440</v>
      </c>
      <c r="M25" s="38">
        <v>60.0</v>
      </c>
      <c r="N25" s="38">
        <v>1.0</v>
      </c>
      <c r="O25" s="38">
        <v>0.364</v>
      </c>
      <c r="P25" s="38">
        <f t="shared" si="1"/>
        <v>21.476</v>
      </c>
      <c r="Q25" s="57">
        <v>20.0</v>
      </c>
      <c r="R25" s="38">
        <f t="shared" si="2"/>
        <v>7.28</v>
      </c>
      <c r="S25" s="38">
        <v>2.0</v>
      </c>
      <c r="T25" s="38" t="s">
        <v>257</v>
      </c>
      <c r="U25" s="38">
        <v>1.0</v>
      </c>
      <c r="V25" s="38" t="s">
        <v>441</v>
      </c>
      <c r="W25" s="38">
        <v>703.0</v>
      </c>
      <c r="X25" s="38">
        <v>8.0</v>
      </c>
      <c r="Y25" s="38" t="s">
        <v>428</v>
      </c>
      <c r="Z25" s="38">
        <v>30.0</v>
      </c>
      <c r="AB25" s="38">
        <v>1.0</v>
      </c>
      <c r="AC25" s="38">
        <v>1.01</v>
      </c>
      <c r="AD25" s="39">
        <f t="shared" si="3"/>
        <v>29.29</v>
      </c>
      <c r="AE25" s="38">
        <v>6.0</v>
      </c>
      <c r="AF25" s="38" t="s">
        <v>428</v>
      </c>
      <c r="AG25" s="38">
        <v>40.0</v>
      </c>
      <c r="AH25" s="38">
        <v>1.0</v>
      </c>
      <c r="AI25" s="38">
        <v>2.72</v>
      </c>
      <c r="AJ25" s="39">
        <f t="shared" si="4"/>
        <v>106.08</v>
      </c>
    </row>
    <row r="26">
      <c r="B26" s="5" t="s">
        <v>64</v>
      </c>
      <c r="C26" s="26">
        <v>25.0</v>
      </c>
      <c r="D26" s="58">
        <v>100.0</v>
      </c>
      <c r="E26" s="38">
        <v>1.0</v>
      </c>
      <c r="F26" s="38" t="s">
        <v>254</v>
      </c>
      <c r="G26" s="38">
        <v>5.0</v>
      </c>
      <c r="H26" s="38">
        <v>25.0</v>
      </c>
      <c r="I26" s="38" t="s">
        <v>250</v>
      </c>
      <c r="J26" s="38">
        <v>3.0</v>
      </c>
      <c r="K26" s="38" t="s">
        <v>432</v>
      </c>
      <c r="L26" s="38" t="s">
        <v>440</v>
      </c>
      <c r="M26" s="38">
        <v>60.0</v>
      </c>
      <c r="N26" s="38">
        <v>1.0</v>
      </c>
      <c r="O26" s="38">
        <v>0.346</v>
      </c>
      <c r="P26" s="38">
        <f t="shared" si="1"/>
        <v>20.414</v>
      </c>
      <c r="Q26" s="62">
        <v>20.0</v>
      </c>
      <c r="R26" s="38">
        <f t="shared" si="2"/>
        <v>6.92</v>
      </c>
      <c r="S26" s="38">
        <v>2.0</v>
      </c>
      <c r="T26" s="38" t="s">
        <v>250</v>
      </c>
      <c r="U26" s="38">
        <v>2.0</v>
      </c>
      <c r="V26" s="38" t="s">
        <v>441</v>
      </c>
      <c r="W26" s="38">
        <v>703.0</v>
      </c>
      <c r="X26" s="38">
        <v>8.0</v>
      </c>
      <c r="Y26" s="38" t="s">
        <v>428</v>
      </c>
      <c r="Z26" s="38">
        <v>30.0</v>
      </c>
      <c r="AA26" s="38">
        <v>3.0</v>
      </c>
      <c r="AB26" s="38">
        <v>1.0</v>
      </c>
      <c r="AC26" s="38">
        <v>7.08</v>
      </c>
      <c r="AD26" s="39">
        <f t="shared" si="3"/>
        <v>184.08</v>
      </c>
      <c r="AE26" s="38">
        <v>6.0</v>
      </c>
      <c r="AF26" s="38" t="s">
        <v>428</v>
      </c>
      <c r="AG26" s="38">
        <v>40.0</v>
      </c>
      <c r="AH26" s="38">
        <v>1.0</v>
      </c>
      <c r="AI26" s="38">
        <v>4.8</v>
      </c>
      <c r="AJ26" s="39">
        <f t="shared" si="4"/>
        <v>187.2</v>
      </c>
    </row>
    <row r="27">
      <c r="A27" s="66"/>
      <c r="B27" s="67" t="s">
        <v>65</v>
      </c>
      <c r="C27" s="68">
        <v>26.0</v>
      </c>
      <c r="D27" s="69">
        <v>100.0</v>
      </c>
      <c r="E27" s="70">
        <v>1.0</v>
      </c>
      <c r="F27" s="70" t="s">
        <v>255</v>
      </c>
      <c r="G27" s="70">
        <v>5.0</v>
      </c>
      <c r="H27" s="70">
        <v>25.0</v>
      </c>
      <c r="I27" s="70" t="s">
        <v>250</v>
      </c>
      <c r="J27" s="70">
        <v>3.0</v>
      </c>
      <c r="K27" s="70" t="s">
        <v>433</v>
      </c>
      <c r="L27" s="70" t="s">
        <v>440</v>
      </c>
      <c r="M27" s="70">
        <v>60.0</v>
      </c>
      <c r="N27" s="70">
        <v>1.0</v>
      </c>
      <c r="O27" s="70">
        <v>5.0E-4</v>
      </c>
      <c r="P27" s="70">
        <f t="shared" si="1"/>
        <v>0.0295</v>
      </c>
      <c r="Q27" s="71">
        <v>20.0</v>
      </c>
      <c r="R27" s="70">
        <f t="shared" si="2"/>
        <v>0.01</v>
      </c>
      <c r="S27" s="70">
        <v>1.0</v>
      </c>
      <c r="T27" s="70" t="s">
        <v>250</v>
      </c>
      <c r="U27" s="70">
        <v>3.0</v>
      </c>
      <c r="V27" s="70" t="s">
        <v>441</v>
      </c>
      <c r="W27" s="70">
        <v>703.0</v>
      </c>
      <c r="X27" s="70">
        <v>8.0</v>
      </c>
      <c r="Y27" s="70" t="s">
        <v>428</v>
      </c>
      <c r="Z27" s="70">
        <v>30.0</v>
      </c>
      <c r="AA27" s="66"/>
      <c r="AB27" s="70">
        <v>1.0</v>
      </c>
      <c r="AC27" s="70">
        <v>0.224</v>
      </c>
      <c r="AD27" s="66">
        <f t="shared" si="3"/>
        <v>6.496</v>
      </c>
      <c r="AE27" s="70">
        <v>6.0</v>
      </c>
      <c r="AF27" s="70" t="s">
        <v>428</v>
      </c>
      <c r="AG27" s="70">
        <v>40.0</v>
      </c>
      <c r="AH27" s="70">
        <v>1.0</v>
      </c>
      <c r="AI27" s="38" t="s">
        <v>442</v>
      </c>
    </row>
    <row r="28">
      <c r="B28" s="5" t="s">
        <v>67</v>
      </c>
      <c r="C28" s="26">
        <v>27.0</v>
      </c>
      <c r="D28" s="58">
        <v>100.0</v>
      </c>
      <c r="E28" s="59">
        <v>1.0</v>
      </c>
      <c r="F28" s="59" t="s">
        <v>256</v>
      </c>
      <c r="G28" s="59">
        <v>5.0</v>
      </c>
      <c r="H28" s="38">
        <v>25.0</v>
      </c>
      <c r="I28" s="38" t="s">
        <v>250</v>
      </c>
      <c r="J28" s="38">
        <v>3.0</v>
      </c>
      <c r="K28" s="38" t="s">
        <v>434</v>
      </c>
      <c r="L28" s="38" t="s">
        <v>440</v>
      </c>
      <c r="M28" s="38">
        <v>60.0</v>
      </c>
      <c r="N28" s="38">
        <v>1.0</v>
      </c>
      <c r="O28" s="38">
        <v>0.576</v>
      </c>
      <c r="P28" s="38">
        <f t="shared" si="1"/>
        <v>33.984</v>
      </c>
      <c r="Q28" s="57">
        <v>20.0</v>
      </c>
      <c r="R28" s="38">
        <f t="shared" si="2"/>
        <v>11.52</v>
      </c>
      <c r="S28" s="38">
        <v>2.0</v>
      </c>
      <c r="T28" s="38" t="s">
        <v>252</v>
      </c>
      <c r="U28" s="38">
        <v>2.0</v>
      </c>
      <c r="V28" s="38" t="s">
        <v>441</v>
      </c>
      <c r="W28" s="38">
        <v>703.0</v>
      </c>
      <c r="X28" s="38">
        <v>8.0</v>
      </c>
      <c r="Y28" s="38" t="s">
        <v>428</v>
      </c>
      <c r="Z28" s="38">
        <v>30.0</v>
      </c>
      <c r="AB28" s="38">
        <v>1.0</v>
      </c>
      <c r="AC28" s="38">
        <v>0.702</v>
      </c>
      <c r="AD28" s="39">
        <f t="shared" si="3"/>
        <v>20.358</v>
      </c>
      <c r="AE28" s="38">
        <v>6.0</v>
      </c>
      <c r="AF28" s="38" t="s">
        <v>428</v>
      </c>
      <c r="AG28" s="38">
        <v>40.0</v>
      </c>
      <c r="AH28" s="38">
        <v>1.0</v>
      </c>
      <c r="AI28" s="38">
        <v>0.488</v>
      </c>
      <c r="AJ28" s="61">
        <f t="shared" ref="AJ28:AJ160" si="5">(AG28-AH28)*AI28</f>
        <v>19.032</v>
      </c>
    </row>
    <row r="29">
      <c r="B29" s="5" t="s">
        <v>68</v>
      </c>
      <c r="C29" s="26">
        <v>28.0</v>
      </c>
      <c r="D29" s="58">
        <v>100.0</v>
      </c>
      <c r="E29" s="59">
        <v>1.0</v>
      </c>
      <c r="F29" s="59" t="s">
        <v>257</v>
      </c>
      <c r="G29" s="59">
        <v>5.0</v>
      </c>
      <c r="H29" s="38">
        <v>25.0</v>
      </c>
      <c r="I29" s="38" t="s">
        <v>250</v>
      </c>
      <c r="J29" s="38">
        <v>3.0</v>
      </c>
      <c r="K29" s="38" t="s">
        <v>435</v>
      </c>
      <c r="L29" s="38" t="s">
        <v>440</v>
      </c>
      <c r="M29" s="38">
        <v>60.0</v>
      </c>
      <c r="N29" s="38">
        <v>1.0</v>
      </c>
      <c r="O29" s="38">
        <v>0.448</v>
      </c>
      <c r="P29" s="38">
        <f t="shared" si="1"/>
        <v>26.432</v>
      </c>
      <c r="Q29" s="57">
        <v>20.0</v>
      </c>
      <c r="R29" s="38">
        <f t="shared" si="2"/>
        <v>8.96</v>
      </c>
      <c r="S29" s="38">
        <v>2.0</v>
      </c>
      <c r="T29" s="38" t="s">
        <v>253</v>
      </c>
      <c r="U29" s="38">
        <v>2.0</v>
      </c>
      <c r="V29" s="38" t="s">
        <v>441</v>
      </c>
      <c r="W29" s="38">
        <v>703.0</v>
      </c>
      <c r="X29" s="38">
        <v>8.0</v>
      </c>
      <c r="Y29" s="38" t="s">
        <v>428</v>
      </c>
      <c r="Z29" s="38">
        <v>30.0</v>
      </c>
      <c r="AB29" s="38">
        <v>1.0</v>
      </c>
      <c r="AC29" s="38" t="s">
        <v>170</v>
      </c>
      <c r="AD29" s="39" t="str">
        <f t="shared" si="3"/>
        <v>#VALUE!</v>
      </c>
      <c r="AE29" s="38">
        <v>6.0</v>
      </c>
      <c r="AF29" s="38" t="s">
        <v>428</v>
      </c>
      <c r="AG29" s="38">
        <v>40.0</v>
      </c>
      <c r="AH29" s="38">
        <v>1.0</v>
      </c>
      <c r="AI29" s="38">
        <v>1.31</v>
      </c>
      <c r="AJ29" s="61">
        <f t="shared" si="5"/>
        <v>51.09</v>
      </c>
    </row>
    <row r="30">
      <c r="B30" s="5" t="s">
        <v>71</v>
      </c>
      <c r="C30" s="26">
        <v>29.0</v>
      </c>
      <c r="D30" s="58">
        <v>100.0</v>
      </c>
      <c r="E30" s="59">
        <v>1.0</v>
      </c>
      <c r="F30" s="59" t="s">
        <v>250</v>
      </c>
      <c r="G30" s="59">
        <v>6.0</v>
      </c>
      <c r="H30" s="38">
        <v>25.0</v>
      </c>
      <c r="I30" s="38" t="s">
        <v>250</v>
      </c>
      <c r="J30" s="38">
        <v>3.0</v>
      </c>
      <c r="K30" s="38" t="s">
        <v>436</v>
      </c>
      <c r="L30" s="38" t="s">
        <v>440</v>
      </c>
      <c r="M30" s="38">
        <v>60.0</v>
      </c>
      <c r="N30" s="38">
        <v>1.0</v>
      </c>
      <c r="O30" s="38">
        <v>0.38</v>
      </c>
      <c r="P30" s="38">
        <f t="shared" si="1"/>
        <v>22.42</v>
      </c>
      <c r="Q30" s="62">
        <v>20.0</v>
      </c>
      <c r="R30" s="38">
        <f t="shared" si="2"/>
        <v>7.6</v>
      </c>
      <c r="S30" s="38">
        <v>2.0</v>
      </c>
      <c r="T30" s="38" t="s">
        <v>254</v>
      </c>
      <c r="U30" s="38">
        <v>2.0</v>
      </c>
      <c r="V30" s="38" t="s">
        <v>441</v>
      </c>
      <c r="W30" s="38">
        <v>703.0</v>
      </c>
      <c r="X30" s="38">
        <v>8.0</v>
      </c>
      <c r="Y30" s="38" t="s">
        <v>428</v>
      </c>
      <c r="Z30" s="38">
        <v>30.0</v>
      </c>
      <c r="AB30" s="38">
        <v>1.0</v>
      </c>
      <c r="AC30" s="38">
        <v>1.18</v>
      </c>
      <c r="AD30" s="39">
        <f t="shared" si="3"/>
        <v>34.22</v>
      </c>
      <c r="AE30" s="38">
        <v>6.0</v>
      </c>
      <c r="AF30" s="38" t="s">
        <v>428</v>
      </c>
      <c r="AG30" s="38">
        <v>40.0</v>
      </c>
      <c r="AH30" s="38">
        <v>1.0</v>
      </c>
      <c r="AI30" s="38">
        <v>2.26</v>
      </c>
      <c r="AJ30" s="39">
        <f t="shared" si="5"/>
        <v>88.14</v>
      </c>
    </row>
    <row r="31">
      <c r="B31" s="14" t="s">
        <v>72</v>
      </c>
      <c r="C31" s="26">
        <v>30.0</v>
      </c>
      <c r="D31" s="58">
        <v>100.0</v>
      </c>
      <c r="E31" s="59">
        <v>1.0</v>
      </c>
      <c r="F31" s="59" t="s">
        <v>251</v>
      </c>
      <c r="G31" s="59">
        <v>6.0</v>
      </c>
      <c r="H31" s="38">
        <v>25.0</v>
      </c>
      <c r="I31" s="38" t="s">
        <v>250</v>
      </c>
      <c r="J31" s="38">
        <v>3.0</v>
      </c>
      <c r="K31" s="38" t="s">
        <v>437</v>
      </c>
      <c r="L31" s="38" t="s">
        <v>440</v>
      </c>
      <c r="M31" s="38">
        <v>60.0</v>
      </c>
      <c r="N31" s="38">
        <v>1.0</v>
      </c>
      <c r="O31" s="38">
        <v>0.392</v>
      </c>
      <c r="P31" s="38">
        <f t="shared" si="1"/>
        <v>23.128</v>
      </c>
      <c r="Q31" s="57">
        <v>20.0</v>
      </c>
      <c r="R31" s="38">
        <f t="shared" si="2"/>
        <v>7.84</v>
      </c>
      <c r="S31" s="38">
        <v>2.0</v>
      </c>
      <c r="T31" s="38" t="s">
        <v>255</v>
      </c>
      <c r="U31" s="38">
        <v>2.0</v>
      </c>
      <c r="V31" s="38" t="s">
        <v>441</v>
      </c>
      <c r="W31" s="38">
        <v>703.0</v>
      </c>
      <c r="X31" s="38">
        <v>8.0</v>
      </c>
      <c r="Y31" s="38" t="s">
        <v>428</v>
      </c>
      <c r="Z31" s="38">
        <v>30.0</v>
      </c>
      <c r="AB31" s="38">
        <v>1.0</v>
      </c>
      <c r="AC31" s="38">
        <v>1.67</v>
      </c>
      <c r="AD31" s="39">
        <f t="shared" si="3"/>
        <v>48.43</v>
      </c>
      <c r="AE31" s="38">
        <v>6.0</v>
      </c>
      <c r="AF31" s="38" t="s">
        <v>428</v>
      </c>
      <c r="AG31" s="38">
        <v>40.0</v>
      </c>
      <c r="AH31" s="38">
        <v>1.0</v>
      </c>
      <c r="AI31" s="38">
        <v>1.94</v>
      </c>
      <c r="AJ31" s="61">
        <f t="shared" si="5"/>
        <v>75.66</v>
      </c>
    </row>
    <row r="32">
      <c r="B32" s="5" t="s">
        <v>73</v>
      </c>
      <c r="C32" s="26">
        <v>31.0</v>
      </c>
      <c r="D32" s="58">
        <v>100.0</v>
      </c>
      <c r="E32" s="59">
        <v>1.0</v>
      </c>
      <c r="F32" s="59" t="s">
        <v>250</v>
      </c>
      <c r="G32" s="59">
        <v>7.0</v>
      </c>
      <c r="H32" s="38">
        <v>25.0</v>
      </c>
      <c r="I32" s="38" t="s">
        <v>250</v>
      </c>
      <c r="J32" s="38">
        <v>4.0</v>
      </c>
      <c r="K32" s="38" t="s">
        <v>425</v>
      </c>
      <c r="L32" s="38" t="s">
        <v>440</v>
      </c>
      <c r="M32" s="38">
        <v>60.0</v>
      </c>
      <c r="N32" s="38">
        <v>1.0</v>
      </c>
      <c r="O32" s="38">
        <v>0.376</v>
      </c>
      <c r="P32" s="38">
        <f t="shared" si="1"/>
        <v>22.184</v>
      </c>
      <c r="Q32" s="57">
        <v>20.0</v>
      </c>
      <c r="R32" s="38">
        <f t="shared" si="2"/>
        <v>7.52</v>
      </c>
      <c r="S32" s="38">
        <v>2.0</v>
      </c>
      <c r="T32" s="38" t="s">
        <v>256</v>
      </c>
      <c r="U32" s="38">
        <v>2.0</v>
      </c>
      <c r="V32" s="38" t="s">
        <v>443</v>
      </c>
      <c r="W32" s="38">
        <v>704.0</v>
      </c>
      <c r="X32" s="38">
        <v>8.0</v>
      </c>
      <c r="Y32" s="38" t="s">
        <v>428</v>
      </c>
      <c r="Z32" s="38">
        <v>30.0</v>
      </c>
      <c r="AB32" s="38">
        <v>1.0</v>
      </c>
      <c r="AC32" s="38">
        <v>2.26</v>
      </c>
      <c r="AD32" s="39">
        <f t="shared" si="3"/>
        <v>65.54</v>
      </c>
      <c r="AE32" s="38">
        <v>6.0</v>
      </c>
      <c r="AF32" s="38" t="s">
        <v>428</v>
      </c>
      <c r="AG32" s="38">
        <v>40.0</v>
      </c>
      <c r="AH32" s="38">
        <v>1.0</v>
      </c>
      <c r="AI32" s="38">
        <v>6.98</v>
      </c>
      <c r="AJ32" s="39">
        <f t="shared" si="5"/>
        <v>272.22</v>
      </c>
    </row>
    <row r="33">
      <c r="B33" s="2" t="s">
        <v>70</v>
      </c>
      <c r="C33" s="26">
        <v>32.0</v>
      </c>
      <c r="D33" s="58">
        <v>100.0</v>
      </c>
      <c r="E33" s="59">
        <v>1.0</v>
      </c>
      <c r="F33" s="59" t="s">
        <v>251</v>
      </c>
      <c r="G33" s="59">
        <v>7.0</v>
      </c>
      <c r="H33" s="38">
        <v>25.0</v>
      </c>
      <c r="I33" s="38" t="s">
        <v>250</v>
      </c>
      <c r="J33" s="38">
        <v>4.0</v>
      </c>
      <c r="K33" s="38" t="s">
        <v>429</v>
      </c>
      <c r="L33" s="38" t="s">
        <v>440</v>
      </c>
      <c r="M33" s="38">
        <v>60.0</v>
      </c>
      <c r="N33" s="38">
        <v>1.0</v>
      </c>
      <c r="O33" s="38">
        <v>0.326</v>
      </c>
      <c r="P33" s="38">
        <f t="shared" si="1"/>
        <v>19.234</v>
      </c>
      <c r="Q33" s="62">
        <v>20.0</v>
      </c>
      <c r="R33" s="38">
        <f t="shared" si="2"/>
        <v>6.52</v>
      </c>
      <c r="S33" s="38">
        <v>2.0</v>
      </c>
      <c r="T33" s="38" t="s">
        <v>257</v>
      </c>
      <c r="U33" s="38">
        <v>2.0</v>
      </c>
      <c r="V33" s="38" t="s">
        <v>443</v>
      </c>
      <c r="W33" s="38">
        <v>704.0</v>
      </c>
      <c r="X33" s="38">
        <v>8.0</v>
      </c>
      <c r="Y33" s="38" t="s">
        <v>428</v>
      </c>
      <c r="Z33" s="38">
        <v>30.0</v>
      </c>
      <c r="AB33" s="38">
        <v>1.0</v>
      </c>
      <c r="AC33" s="38">
        <v>0.25</v>
      </c>
      <c r="AD33" s="39">
        <f t="shared" si="3"/>
        <v>7.25</v>
      </c>
      <c r="AE33" s="38">
        <v>6.0</v>
      </c>
      <c r="AF33" s="38" t="s">
        <v>428</v>
      </c>
      <c r="AG33" s="38">
        <v>40.0</v>
      </c>
      <c r="AH33" s="38">
        <v>1.0</v>
      </c>
      <c r="AI33" s="38">
        <v>1.15</v>
      </c>
      <c r="AJ33" s="61">
        <f t="shared" si="5"/>
        <v>44.85</v>
      </c>
    </row>
    <row r="34">
      <c r="B34" s="5" t="s">
        <v>76</v>
      </c>
      <c r="C34" s="26">
        <v>33.0</v>
      </c>
      <c r="D34" s="58">
        <v>100.0</v>
      </c>
      <c r="E34" s="59">
        <v>1.0</v>
      </c>
      <c r="F34" s="59" t="s">
        <v>252</v>
      </c>
      <c r="G34" s="59">
        <v>7.0</v>
      </c>
      <c r="H34" s="38">
        <v>25.0</v>
      </c>
      <c r="I34" s="38" t="s">
        <v>250</v>
      </c>
      <c r="J34" s="38">
        <v>4.0</v>
      </c>
      <c r="K34" s="38" t="s">
        <v>430</v>
      </c>
      <c r="L34" s="38" t="s">
        <v>440</v>
      </c>
      <c r="M34" s="38">
        <v>60.0</v>
      </c>
      <c r="N34" s="38">
        <v>1.0</v>
      </c>
      <c r="O34" s="38">
        <v>0.286</v>
      </c>
      <c r="P34" s="38">
        <f t="shared" si="1"/>
        <v>16.874</v>
      </c>
      <c r="Q34" s="57">
        <v>20.0</v>
      </c>
      <c r="R34" s="38">
        <f t="shared" si="2"/>
        <v>5.72</v>
      </c>
      <c r="S34" s="38">
        <v>2.0</v>
      </c>
      <c r="T34" s="38" t="s">
        <v>250</v>
      </c>
      <c r="U34" s="38">
        <v>3.0</v>
      </c>
      <c r="V34" s="38" t="s">
        <v>443</v>
      </c>
      <c r="W34" s="38">
        <v>704.0</v>
      </c>
      <c r="X34" s="38">
        <v>8.0</v>
      </c>
      <c r="Y34" s="38" t="s">
        <v>428</v>
      </c>
      <c r="Z34" s="38">
        <v>30.0</v>
      </c>
      <c r="AB34" s="38">
        <v>1.0</v>
      </c>
      <c r="AC34" s="38" t="s">
        <v>170</v>
      </c>
      <c r="AD34" s="39" t="str">
        <f t="shared" si="3"/>
        <v>#VALUE!</v>
      </c>
      <c r="AE34" s="38">
        <v>6.0</v>
      </c>
      <c r="AF34" s="38" t="s">
        <v>428</v>
      </c>
      <c r="AG34" s="38">
        <v>40.0</v>
      </c>
      <c r="AH34" s="38">
        <v>1.0</v>
      </c>
      <c r="AI34" s="38">
        <v>0.574</v>
      </c>
      <c r="AJ34" s="61">
        <f t="shared" si="5"/>
        <v>22.386</v>
      </c>
    </row>
    <row r="35">
      <c r="B35" s="5" t="s">
        <v>77</v>
      </c>
      <c r="C35" s="26">
        <v>34.0</v>
      </c>
      <c r="D35" s="58">
        <v>100.0</v>
      </c>
      <c r="E35" s="59">
        <v>1.0</v>
      </c>
      <c r="F35" s="59" t="s">
        <v>253</v>
      </c>
      <c r="G35" s="59">
        <v>7.0</v>
      </c>
      <c r="H35" s="38">
        <v>25.0</v>
      </c>
      <c r="I35" s="38" t="s">
        <v>250</v>
      </c>
      <c r="J35" s="38">
        <v>4.0</v>
      </c>
      <c r="K35" s="38" t="s">
        <v>431</v>
      </c>
      <c r="L35" s="38" t="s">
        <v>440</v>
      </c>
      <c r="M35" s="38">
        <v>60.0</v>
      </c>
      <c r="N35" s="38">
        <v>1.0</v>
      </c>
      <c r="O35" s="38">
        <v>0.554</v>
      </c>
      <c r="P35" s="38">
        <f t="shared" si="1"/>
        <v>32.686</v>
      </c>
      <c r="Q35" s="57">
        <v>20.0</v>
      </c>
      <c r="R35" s="38">
        <f t="shared" si="2"/>
        <v>11.08</v>
      </c>
      <c r="S35" s="38">
        <v>2.0</v>
      </c>
      <c r="T35" s="38" t="s">
        <v>251</v>
      </c>
      <c r="U35" s="38">
        <v>3.0</v>
      </c>
      <c r="V35" s="38" t="s">
        <v>443</v>
      </c>
      <c r="W35" s="38">
        <v>704.0</v>
      </c>
      <c r="X35" s="38">
        <v>8.0</v>
      </c>
      <c r="Y35" s="38" t="s">
        <v>428</v>
      </c>
      <c r="Z35" s="38">
        <v>30.0</v>
      </c>
      <c r="AB35" s="38">
        <v>1.0</v>
      </c>
      <c r="AC35" s="38">
        <v>0.706</v>
      </c>
      <c r="AD35" s="39">
        <f t="shared" si="3"/>
        <v>20.474</v>
      </c>
      <c r="AE35" s="38">
        <v>6.0</v>
      </c>
      <c r="AF35" s="38" t="s">
        <v>428</v>
      </c>
      <c r="AG35" s="38">
        <v>40.0</v>
      </c>
      <c r="AH35" s="38">
        <v>1.0</v>
      </c>
      <c r="AI35" s="38">
        <v>1.76</v>
      </c>
      <c r="AJ35" s="61">
        <f t="shared" si="5"/>
        <v>68.64</v>
      </c>
    </row>
    <row r="36">
      <c r="B36" s="5" t="s">
        <v>78</v>
      </c>
      <c r="C36" s="26">
        <v>35.0</v>
      </c>
      <c r="D36" s="58">
        <v>100.0</v>
      </c>
      <c r="E36" s="59">
        <v>1.0</v>
      </c>
      <c r="F36" s="59" t="s">
        <v>254</v>
      </c>
      <c r="G36" s="59">
        <v>7.0</v>
      </c>
      <c r="H36" s="38">
        <v>25.0</v>
      </c>
      <c r="I36" s="38" t="s">
        <v>250</v>
      </c>
      <c r="J36" s="38">
        <v>4.0</v>
      </c>
      <c r="K36" s="38" t="s">
        <v>432</v>
      </c>
      <c r="L36" s="38" t="s">
        <v>440</v>
      </c>
      <c r="M36" s="38">
        <v>60.0</v>
      </c>
      <c r="N36" s="38">
        <v>1.0</v>
      </c>
      <c r="O36" s="38">
        <v>0.28</v>
      </c>
      <c r="P36" s="38">
        <f t="shared" si="1"/>
        <v>16.52</v>
      </c>
      <c r="Q36" s="62">
        <v>20.0</v>
      </c>
      <c r="R36" s="38">
        <f t="shared" si="2"/>
        <v>5.6</v>
      </c>
      <c r="S36" s="38">
        <v>2.0</v>
      </c>
      <c r="T36" s="38" t="s">
        <v>252</v>
      </c>
      <c r="U36" s="38">
        <v>3.0</v>
      </c>
      <c r="V36" s="38" t="s">
        <v>443</v>
      </c>
      <c r="W36" s="38">
        <v>704.0</v>
      </c>
      <c r="X36" s="38">
        <v>8.0</v>
      </c>
      <c r="Y36" s="38" t="s">
        <v>428</v>
      </c>
      <c r="Z36" s="38">
        <v>30.0</v>
      </c>
      <c r="AB36" s="38">
        <v>1.0</v>
      </c>
      <c r="AC36" s="38">
        <v>0.166</v>
      </c>
      <c r="AD36" s="39">
        <f t="shared" si="3"/>
        <v>4.814</v>
      </c>
      <c r="AE36" s="38">
        <v>6.0</v>
      </c>
      <c r="AF36" s="38" t="s">
        <v>428</v>
      </c>
      <c r="AG36" s="38">
        <v>40.0</v>
      </c>
      <c r="AH36" s="38">
        <v>1.0</v>
      </c>
      <c r="AI36" s="38">
        <v>0.464</v>
      </c>
      <c r="AJ36" s="61">
        <f t="shared" si="5"/>
        <v>18.096</v>
      </c>
    </row>
    <row r="37">
      <c r="B37" s="2" t="s">
        <v>75</v>
      </c>
      <c r="C37" s="26">
        <v>36.0</v>
      </c>
      <c r="D37" s="58">
        <v>100.0</v>
      </c>
      <c r="E37" s="59">
        <v>1.0</v>
      </c>
      <c r="F37" s="59" t="s">
        <v>255</v>
      </c>
      <c r="G37" s="59">
        <v>7.0</v>
      </c>
      <c r="H37" s="38">
        <v>25.0</v>
      </c>
      <c r="I37" s="38" t="s">
        <v>250</v>
      </c>
      <c r="J37" s="38">
        <v>4.0</v>
      </c>
      <c r="K37" s="38" t="s">
        <v>433</v>
      </c>
      <c r="L37" s="38" t="s">
        <v>440</v>
      </c>
      <c r="M37" s="38">
        <v>60.0</v>
      </c>
      <c r="N37" s="38">
        <v>1.0</v>
      </c>
      <c r="O37" s="38">
        <v>0.32</v>
      </c>
      <c r="P37" s="38">
        <f t="shared" si="1"/>
        <v>18.88</v>
      </c>
      <c r="Q37" s="57">
        <v>20.0</v>
      </c>
      <c r="R37" s="38">
        <f t="shared" si="2"/>
        <v>6.4</v>
      </c>
      <c r="S37" s="38">
        <v>2.0</v>
      </c>
      <c r="T37" s="38" t="s">
        <v>253</v>
      </c>
      <c r="U37" s="38">
        <v>3.0</v>
      </c>
      <c r="V37" s="38" t="s">
        <v>443</v>
      </c>
      <c r="W37" s="38">
        <v>704.0</v>
      </c>
      <c r="X37" s="38">
        <v>8.0</v>
      </c>
      <c r="Y37" s="38" t="s">
        <v>428</v>
      </c>
      <c r="Z37" s="38">
        <v>30.0</v>
      </c>
      <c r="AB37" s="38">
        <v>1.0</v>
      </c>
      <c r="AC37" s="38">
        <v>0.244</v>
      </c>
      <c r="AD37" s="39">
        <f t="shared" si="3"/>
        <v>7.076</v>
      </c>
      <c r="AE37" s="38">
        <v>6.0</v>
      </c>
      <c r="AF37" s="38" t="s">
        <v>428</v>
      </c>
      <c r="AG37" s="38">
        <v>40.0</v>
      </c>
      <c r="AH37" s="38">
        <v>1.0</v>
      </c>
      <c r="AI37" s="38">
        <v>0.702</v>
      </c>
      <c r="AJ37" s="61">
        <f t="shared" si="5"/>
        <v>27.378</v>
      </c>
    </row>
    <row r="38">
      <c r="B38" s="5" t="s">
        <v>81</v>
      </c>
      <c r="C38" s="26">
        <v>37.0</v>
      </c>
      <c r="D38" s="58">
        <v>100.0</v>
      </c>
      <c r="E38" s="59">
        <v>1.0</v>
      </c>
      <c r="F38" s="59" t="s">
        <v>256</v>
      </c>
      <c r="G38" s="59">
        <v>7.0</v>
      </c>
      <c r="H38" s="38">
        <v>25.0</v>
      </c>
      <c r="I38" s="38" t="s">
        <v>250</v>
      </c>
      <c r="J38" s="38">
        <v>4.0</v>
      </c>
      <c r="K38" s="38" t="s">
        <v>434</v>
      </c>
      <c r="L38" s="38" t="s">
        <v>440</v>
      </c>
      <c r="M38" s="38">
        <v>60.0</v>
      </c>
      <c r="N38" s="38">
        <v>1.0</v>
      </c>
      <c r="O38" s="38">
        <v>0.358</v>
      </c>
      <c r="P38" s="38">
        <f t="shared" si="1"/>
        <v>21.122</v>
      </c>
      <c r="Q38" s="57">
        <v>20.0</v>
      </c>
      <c r="R38" s="38">
        <f t="shared" si="2"/>
        <v>7.16</v>
      </c>
      <c r="S38" s="38">
        <v>2.0</v>
      </c>
      <c r="T38" s="38" t="s">
        <v>254</v>
      </c>
      <c r="U38" s="38">
        <v>3.0</v>
      </c>
      <c r="V38" s="38" t="s">
        <v>443</v>
      </c>
      <c r="W38" s="38">
        <v>704.0</v>
      </c>
      <c r="X38" s="38">
        <v>8.0</v>
      </c>
      <c r="Y38" s="38" t="s">
        <v>428</v>
      </c>
      <c r="Z38" s="38">
        <v>30.0</v>
      </c>
      <c r="AB38" s="38">
        <v>1.0</v>
      </c>
      <c r="AC38" s="38">
        <v>1.82</v>
      </c>
      <c r="AD38" s="39">
        <f t="shared" si="3"/>
        <v>52.78</v>
      </c>
      <c r="AE38" s="38">
        <v>6.0</v>
      </c>
      <c r="AF38" s="38" t="s">
        <v>428</v>
      </c>
      <c r="AG38" s="38">
        <v>40.0</v>
      </c>
      <c r="AH38" s="38">
        <v>1.0</v>
      </c>
      <c r="AI38" s="38">
        <v>2.26</v>
      </c>
      <c r="AJ38" s="39">
        <f t="shared" si="5"/>
        <v>88.14</v>
      </c>
    </row>
    <row r="39">
      <c r="B39" s="5" t="s">
        <v>85</v>
      </c>
      <c r="C39" s="26">
        <v>38.0</v>
      </c>
      <c r="D39" s="58">
        <v>100.0</v>
      </c>
      <c r="E39" s="59">
        <v>1.0</v>
      </c>
      <c r="F39" s="59" t="s">
        <v>257</v>
      </c>
      <c r="G39" s="59">
        <v>7.0</v>
      </c>
      <c r="H39" s="38">
        <v>25.0</v>
      </c>
      <c r="I39" s="38" t="s">
        <v>250</v>
      </c>
      <c r="J39" s="38">
        <v>4.0</v>
      </c>
      <c r="K39" s="38" t="s">
        <v>435</v>
      </c>
      <c r="L39" s="38" t="s">
        <v>440</v>
      </c>
      <c r="M39" s="38">
        <v>60.0</v>
      </c>
      <c r="N39" s="38">
        <v>1.0</v>
      </c>
      <c r="O39" s="38">
        <v>0.468</v>
      </c>
      <c r="P39" s="38">
        <f t="shared" si="1"/>
        <v>27.612</v>
      </c>
      <c r="Q39" s="62">
        <v>20.0</v>
      </c>
      <c r="R39" s="38">
        <f t="shared" si="2"/>
        <v>9.36</v>
      </c>
      <c r="S39" s="38">
        <v>2.0</v>
      </c>
      <c r="T39" s="38" t="s">
        <v>255</v>
      </c>
      <c r="U39" s="38">
        <v>3.0</v>
      </c>
      <c r="V39" s="38" t="s">
        <v>443</v>
      </c>
      <c r="W39" s="38">
        <v>704.0</v>
      </c>
      <c r="X39" s="38">
        <v>8.0</v>
      </c>
      <c r="Y39" s="38" t="s">
        <v>428</v>
      </c>
      <c r="Z39" s="38">
        <v>30.0</v>
      </c>
      <c r="AB39" s="38">
        <v>1.0</v>
      </c>
      <c r="AC39" s="38">
        <v>0.112</v>
      </c>
      <c r="AD39" s="39">
        <f t="shared" si="3"/>
        <v>3.248</v>
      </c>
      <c r="AE39" s="38">
        <v>6.0</v>
      </c>
      <c r="AF39" s="38" t="s">
        <v>428</v>
      </c>
      <c r="AG39" s="38">
        <v>40.0</v>
      </c>
      <c r="AH39" s="38">
        <v>1.0</v>
      </c>
      <c r="AI39" s="38">
        <v>2.04</v>
      </c>
      <c r="AJ39" s="39">
        <f t="shared" si="5"/>
        <v>79.56</v>
      </c>
    </row>
    <row r="40">
      <c r="B40" s="5" t="s">
        <v>86</v>
      </c>
      <c r="C40" s="26">
        <v>39.0</v>
      </c>
      <c r="D40" s="58">
        <v>100.0</v>
      </c>
      <c r="E40" s="59">
        <v>1.0</v>
      </c>
      <c r="F40" s="59" t="s">
        <v>250</v>
      </c>
      <c r="G40" s="59">
        <v>8.0</v>
      </c>
      <c r="H40" s="38">
        <v>25.0</v>
      </c>
      <c r="I40" s="38" t="s">
        <v>250</v>
      </c>
      <c r="J40" s="38">
        <v>4.0</v>
      </c>
      <c r="K40" s="38" t="s">
        <v>436</v>
      </c>
      <c r="L40" s="38" t="s">
        <v>440</v>
      </c>
      <c r="M40" s="38">
        <v>60.0</v>
      </c>
      <c r="N40" s="38">
        <v>1.0</v>
      </c>
      <c r="O40" s="38">
        <v>0.364</v>
      </c>
      <c r="P40" s="38">
        <f t="shared" si="1"/>
        <v>21.476</v>
      </c>
      <c r="Q40" s="57">
        <v>20.0</v>
      </c>
      <c r="R40" s="38">
        <f t="shared" si="2"/>
        <v>7.28</v>
      </c>
      <c r="S40" s="38">
        <v>2.0</v>
      </c>
      <c r="T40" s="38" t="s">
        <v>256</v>
      </c>
      <c r="U40" s="38">
        <v>3.0</v>
      </c>
      <c r="V40" s="38" t="s">
        <v>443</v>
      </c>
      <c r="W40" s="38">
        <v>704.0</v>
      </c>
      <c r="X40" s="38">
        <v>8.0</v>
      </c>
      <c r="Y40" s="38" t="s">
        <v>428</v>
      </c>
      <c r="Z40" s="38">
        <v>30.0</v>
      </c>
      <c r="AB40" s="38">
        <v>1.0</v>
      </c>
      <c r="AC40" s="38">
        <v>0.87</v>
      </c>
      <c r="AD40" s="39">
        <f t="shared" si="3"/>
        <v>25.23</v>
      </c>
      <c r="AE40" s="38">
        <v>6.0</v>
      </c>
      <c r="AF40" s="38" t="s">
        <v>428</v>
      </c>
      <c r="AG40" s="38">
        <v>40.0</v>
      </c>
      <c r="AH40" s="38">
        <v>1.0</v>
      </c>
      <c r="AI40" s="38">
        <v>2.64</v>
      </c>
      <c r="AJ40" s="39">
        <f t="shared" si="5"/>
        <v>102.96</v>
      </c>
    </row>
    <row r="41">
      <c r="B41" s="5" t="s">
        <v>87</v>
      </c>
      <c r="C41" s="26">
        <v>40.0</v>
      </c>
      <c r="D41" s="58">
        <v>100.0</v>
      </c>
      <c r="E41" s="59">
        <v>1.0</v>
      </c>
      <c r="F41" s="59" t="s">
        <v>251</v>
      </c>
      <c r="G41" s="59">
        <v>8.0</v>
      </c>
      <c r="H41" s="38">
        <v>25.0</v>
      </c>
      <c r="I41" s="38" t="s">
        <v>250</v>
      </c>
      <c r="J41" s="38">
        <v>4.0</v>
      </c>
      <c r="K41" s="38" t="s">
        <v>437</v>
      </c>
      <c r="L41" s="38" t="s">
        <v>440</v>
      </c>
      <c r="M41" s="38">
        <v>60.0</v>
      </c>
      <c r="N41" s="38">
        <v>1.0</v>
      </c>
      <c r="O41" s="38">
        <v>0.312</v>
      </c>
      <c r="P41" s="38">
        <f t="shared" si="1"/>
        <v>18.408</v>
      </c>
      <c r="Q41" s="57">
        <v>20.0</v>
      </c>
      <c r="R41" s="38">
        <f t="shared" si="2"/>
        <v>6.24</v>
      </c>
      <c r="S41" s="38">
        <v>2.0</v>
      </c>
      <c r="T41" s="38" t="s">
        <v>257</v>
      </c>
      <c r="U41" s="38">
        <v>3.0</v>
      </c>
      <c r="V41" s="38" t="s">
        <v>443</v>
      </c>
      <c r="W41" s="38">
        <v>704.0</v>
      </c>
      <c r="X41" s="38">
        <v>8.0</v>
      </c>
      <c r="Y41" s="38" t="s">
        <v>428</v>
      </c>
      <c r="Z41" s="38">
        <v>30.0</v>
      </c>
      <c r="AB41" s="38">
        <v>1.0</v>
      </c>
      <c r="AC41" s="38">
        <v>0.918</v>
      </c>
      <c r="AD41" s="39">
        <f t="shared" si="3"/>
        <v>26.622</v>
      </c>
      <c r="AE41" s="38">
        <v>6.0</v>
      </c>
      <c r="AF41" s="38" t="s">
        <v>428</v>
      </c>
      <c r="AG41" s="38">
        <v>40.0</v>
      </c>
      <c r="AH41" s="38">
        <v>1.0</v>
      </c>
      <c r="AI41" s="38">
        <v>2.28</v>
      </c>
      <c r="AJ41" s="39">
        <f t="shared" si="5"/>
        <v>88.92</v>
      </c>
    </row>
    <row r="42">
      <c r="B42" s="5" t="s">
        <v>90</v>
      </c>
      <c r="C42" s="26">
        <v>41.0</v>
      </c>
      <c r="D42" s="58">
        <v>100.0</v>
      </c>
      <c r="E42" s="70">
        <v>2.0</v>
      </c>
      <c r="F42" s="70" t="s">
        <v>250</v>
      </c>
      <c r="G42" s="70">
        <v>1.0</v>
      </c>
      <c r="H42" s="38">
        <v>25.0</v>
      </c>
      <c r="I42" s="38" t="s">
        <v>250</v>
      </c>
      <c r="J42" s="38">
        <v>5.0</v>
      </c>
      <c r="K42" s="38" t="s">
        <v>425</v>
      </c>
      <c r="L42" s="38" t="s">
        <v>440</v>
      </c>
      <c r="M42" s="38">
        <v>60.0</v>
      </c>
      <c r="N42" s="38">
        <v>1.0</v>
      </c>
      <c r="O42" s="38">
        <v>0.14</v>
      </c>
      <c r="P42" s="38">
        <f t="shared" si="1"/>
        <v>8.26</v>
      </c>
      <c r="Q42" s="57">
        <v>20.0</v>
      </c>
      <c r="R42" s="38">
        <f t="shared" si="2"/>
        <v>2.8</v>
      </c>
      <c r="S42" s="38">
        <v>2.0</v>
      </c>
      <c r="T42" s="38" t="s">
        <v>250</v>
      </c>
      <c r="U42" s="38">
        <v>4.0</v>
      </c>
      <c r="V42" s="38" t="s">
        <v>444</v>
      </c>
      <c r="W42" s="38">
        <v>705.0</v>
      </c>
      <c r="X42" s="38">
        <v>8.0</v>
      </c>
      <c r="Y42" s="38" t="s">
        <v>428</v>
      </c>
      <c r="Z42" s="38">
        <v>30.0</v>
      </c>
      <c r="AB42" s="38">
        <v>1.0</v>
      </c>
      <c r="AC42" s="38">
        <v>1.55</v>
      </c>
      <c r="AD42" s="39">
        <f t="shared" si="3"/>
        <v>44.95</v>
      </c>
      <c r="AE42" s="38">
        <v>6.0</v>
      </c>
      <c r="AF42" s="38" t="s">
        <v>428</v>
      </c>
      <c r="AG42" s="38">
        <v>40.0</v>
      </c>
      <c r="AH42" s="38">
        <v>1.0</v>
      </c>
      <c r="AI42" s="38">
        <v>1.41</v>
      </c>
      <c r="AJ42" s="61">
        <f t="shared" si="5"/>
        <v>54.99</v>
      </c>
    </row>
    <row r="43">
      <c r="B43" s="5" t="s">
        <v>91</v>
      </c>
      <c r="C43" s="26">
        <v>42.0</v>
      </c>
      <c r="D43" s="58">
        <v>100.0</v>
      </c>
      <c r="E43" s="70">
        <v>2.0</v>
      </c>
      <c r="F43" s="70" t="s">
        <v>251</v>
      </c>
      <c r="G43" s="70">
        <v>1.0</v>
      </c>
      <c r="H43" s="38">
        <v>25.0</v>
      </c>
      <c r="I43" s="38" t="s">
        <v>250</v>
      </c>
      <c r="J43" s="38">
        <v>5.0</v>
      </c>
      <c r="K43" s="38" t="s">
        <v>429</v>
      </c>
      <c r="L43" s="38" t="s">
        <v>440</v>
      </c>
      <c r="M43" s="38">
        <v>60.0</v>
      </c>
      <c r="N43" s="38">
        <v>1.0</v>
      </c>
      <c r="O43" s="38">
        <v>0.13</v>
      </c>
      <c r="P43" s="38">
        <f t="shared" si="1"/>
        <v>7.67</v>
      </c>
      <c r="Q43" s="57">
        <v>20.0</v>
      </c>
      <c r="R43" s="38">
        <f t="shared" si="2"/>
        <v>2.6</v>
      </c>
      <c r="S43" s="38">
        <v>2.0</v>
      </c>
      <c r="T43" s="38" t="s">
        <v>251</v>
      </c>
      <c r="U43" s="38">
        <v>4.0</v>
      </c>
      <c r="V43" s="38" t="s">
        <v>444</v>
      </c>
      <c r="W43" s="38">
        <v>705.0</v>
      </c>
      <c r="X43" s="38">
        <v>8.0</v>
      </c>
      <c r="Y43" s="38" t="s">
        <v>428</v>
      </c>
      <c r="Z43" s="38">
        <v>30.0</v>
      </c>
      <c r="AB43" s="38">
        <v>1.0</v>
      </c>
      <c r="AC43" s="38">
        <v>1.13</v>
      </c>
      <c r="AD43" s="39">
        <f t="shared" si="3"/>
        <v>32.77</v>
      </c>
      <c r="AE43" s="38">
        <v>6.0</v>
      </c>
      <c r="AF43" s="38" t="s">
        <v>428</v>
      </c>
      <c r="AG43" s="38">
        <v>40.0</v>
      </c>
      <c r="AH43" s="38">
        <v>1.0</v>
      </c>
      <c r="AI43" s="38">
        <v>2.08</v>
      </c>
      <c r="AJ43" s="39">
        <f t="shared" si="5"/>
        <v>81.12</v>
      </c>
    </row>
    <row r="44">
      <c r="B44" s="5" t="s">
        <v>92</v>
      </c>
      <c r="C44" s="26">
        <v>43.0</v>
      </c>
      <c r="D44" s="58">
        <v>100.0</v>
      </c>
      <c r="E44" s="70">
        <v>2.0</v>
      </c>
      <c r="F44" s="70" t="s">
        <v>252</v>
      </c>
      <c r="G44" s="70">
        <v>1.0</v>
      </c>
      <c r="H44" s="38">
        <v>25.0</v>
      </c>
      <c r="I44" s="38" t="s">
        <v>250</v>
      </c>
      <c r="J44" s="38">
        <v>5.0</v>
      </c>
      <c r="K44" s="38" t="s">
        <v>430</v>
      </c>
      <c r="L44" s="38" t="s">
        <v>440</v>
      </c>
      <c r="M44" s="38">
        <v>60.0</v>
      </c>
      <c r="N44" s="38">
        <v>1.0</v>
      </c>
      <c r="O44" s="38">
        <v>0.158</v>
      </c>
      <c r="P44" s="38">
        <f t="shared" si="1"/>
        <v>9.322</v>
      </c>
      <c r="Q44" s="57">
        <v>20.0</v>
      </c>
      <c r="R44" s="38">
        <f t="shared" si="2"/>
        <v>3.16</v>
      </c>
      <c r="S44" s="38">
        <v>2.0</v>
      </c>
      <c r="T44" s="38" t="s">
        <v>252</v>
      </c>
      <c r="U44" s="38">
        <v>4.0</v>
      </c>
      <c r="V44" s="38" t="s">
        <v>444</v>
      </c>
      <c r="W44" s="38">
        <v>705.0</v>
      </c>
      <c r="X44" s="38">
        <v>8.0</v>
      </c>
      <c r="Y44" s="38" t="s">
        <v>428</v>
      </c>
      <c r="Z44" s="38">
        <v>30.0</v>
      </c>
      <c r="AB44" s="38">
        <v>1.0</v>
      </c>
      <c r="AC44" s="38">
        <v>0.194</v>
      </c>
      <c r="AD44" s="39">
        <f t="shared" si="3"/>
        <v>5.626</v>
      </c>
      <c r="AE44" s="38">
        <v>6.0</v>
      </c>
      <c r="AF44" s="38" t="s">
        <v>428</v>
      </c>
      <c r="AG44" s="38">
        <v>40.0</v>
      </c>
      <c r="AH44" s="38">
        <v>1.0</v>
      </c>
      <c r="AI44" s="38">
        <v>0.95</v>
      </c>
      <c r="AJ44" s="61">
        <f t="shared" si="5"/>
        <v>37.05</v>
      </c>
    </row>
    <row r="45">
      <c r="B45" s="2" t="s">
        <v>89</v>
      </c>
      <c r="C45" s="26">
        <v>44.0</v>
      </c>
      <c r="D45" s="58">
        <v>100.0</v>
      </c>
      <c r="E45" s="70">
        <v>2.0</v>
      </c>
      <c r="F45" s="70" t="s">
        <v>253</v>
      </c>
      <c r="G45" s="70">
        <v>1.0</v>
      </c>
      <c r="H45" s="38">
        <v>25.0</v>
      </c>
      <c r="I45" s="38" t="s">
        <v>250</v>
      </c>
      <c r="J45" s="38">
        <v>5.0</v>
      </c>
      <c r="K45" s="38" t="s">
        <v>431</v>
      </c>
      <c r="L45" s="38" t="s">
        <v>440</v>
      </c>
      <c r="M45" s="38">
        <v>60.0</v>
      </c>
      <c r="N45" s="38">
        <v>1.0</v>
      </c>
      <c r="O45" s="38">
        <v>0.1</v>
      </c>
      <c r="P45" s="38">
        <f t="shared" si="1"/>
        <v>5.9</v>
      </c>
      <c r="Q45" s="57">
        <v>20.0</v>
      </c>
      <c r="R45" s="38">
        <f t="shared" si="2"/>
        <v>2</v>
      </c>
      <c r="S45" s="38">
        <v>2.0</v>
      </c>
      <c r="T45" s="38" t="s">
        <v>253</v>
      </c>
      <c r="U45" s="38">
        <v>4.0</v>
      </c>
      <c r="V45" s="38" t="s">
        <v>444</v>
      </c>
      <c r="W45" s="38">
        <v>705.0</v>
      </c>
      <c r="X45" s="38">
        <v>8.0</v>
      </c>
      <c r="Y45" s="38" t="s">
        <v>428</v>
      </c>
      <c r="Z45" s="38">
        <v>30.0</v>
      </c>
      <c r="AB45" s="38">
        <v>1.0</v>
      </c>
      <c r="AC45" s="38">
        <v>0.594</v>
      </c>
      <c r="AD45" s="39">
        <f t="shared" si="3"/>
        <v>17.226</v>
      </c>
      <c r="AE45" s="38">
        <v>6.0</v>
      </c>
      <c r="AF45" s="38" t="s">
        <v>428</v>
      </c>
      <c r="AG45" s="38">
        <v>40.0</v>
      </c>
      <c r="AH45" s="38">
        <v>1.0</v>
      </c>
      <c r="AI45" s="38">
        <v>1.33</v>
      </c>
      <c r="AJ45" s="61">
        <f t="shared" si="5"/>
        <v>51.87</v>
      </c>
    </row>
    <row r="46">
      <c r="B46" s="5" t="s">
        <v>93</v>
      </c>
      <c r="C46" s="26">
        <v>45.0</v>
      </c>
      <c r="D46" s="58">
        <v>100.0</v>
      </c>
      <c r="E46" s="70">
        <v>2.0</v>
      </c>
      <c r="F46" s="70" t="s">
        <v>254</v>
      </c>
      <c r="G46" s="70">
        <v>1.0</v>
      </c>
      <c r="H46" s="38">
        <v>25.0</v>
      </c>
      <c r="I46" s="38" t="s">
        <v>250</v>
      </c>
      <c r="J46" s="38">
        <v>5.0</v>
      </c>
      <c r="K46" s="38" t="s">
        <v>432</v>
      </c>
      <c r="L46" s="38" t="s">
        <v>440</v>
      </c>
      <c r="M46" s="38">
        <v>60.0</v>
      </c>
      <c r="N46" s="38">
        <v>1.0</v>
      </c>
      <c r="O46" s="38">
        <v>0.278</v>
      </c>
      <c r="P46" s="38">
        <f t="shared" si="1"/>
        <v>16.402</v>
      </c>
      <c r="Q46" s="57">
        <v>20.0</v>
      </c>
      <c r="R46" s="38">
        <f t="shared" si="2"/>
        <v>5.56</v>
      </c>
      <c r="S46" s="38">
        <v>2.0</v>
      </c>
      <c r="T46" s="38" t="s">
        <v>254</v>
      </c>
      <c r="U46" s="38">
        <v>4.0</v>
      </c>
      <c r="V46" s="38" t="s">
        <v>444</v>
      </c>
      <c r="W46" s="38">
        <v>705.0</v>
      </c>
      <c r="X46" s="38">
        <v>8.0</v>
      </c>
      <c r="Y46" s="38" t="s">
        <v>428</v>
      </c>
      <c r="Z46" s="38">
        <v>30.0</v>
      </c>
      <c r="AB46" s="38">
        <v>1.0</v>
      </c>
      <c r="AC46" s="38">
        <v>1.23</v>
      </c>
      <c r="AD46" s="39">
        <f t="shared" si="3"/>
        <v>35.67</v>
      </c>
      <c r="AE46" s="38">
        <v>6.0</v>
      </c>
      <c r="AF46" s="38" t="s">
        <v>428</v>
      </c>
      <c r="AG46" s="38">
        <v>40.0</v>
      </c>
      <c r="AH46" s="38">
        <v>1.0</v>
      </c>
      <c r="AI46" s="38">
        <v>1.1</v>
      </c>
      <c r="AJ46" s="61">
        <f t="shared" si="5"/>
        <v>42.9</v>
      </c>
    </row>
    <row r="47">
      <c r="B47" s="5" t="s">
        <v>94</v>
      </c>
      <c r="C47" s="26">
        <v>46.0</v>
      </c>
      <c r="D47" s="58">
        <v>100.0</v>
      </c>
      <c r="E47" s="70">
        <v>2.0</v>
      </c>
      <c r="F47" s="70" t="s">
        <v>255</v>
      </c>
      <c r="G47" s="70">
        <v>1.0</v>
      </c>
      <c r="H47" s="38">
        <v>25.0</v>
      </c>
      <c r="I47" s="38" t="s">
        <v>250</v>
      </c>
      <c r="J47" s="38">
        <v>5.0</v>
      </c>
      <c r="K47" s="38" t="s">
        <v>433</v>
      </c>
      <c r="L47" s="38" t="s">
        <v>440</v>
      </c>
      <c r="M47" s="38">
        <v>60.0</v>
      </c>
      <c r="N47" s="38">
        <v>1.0</v>
      </c>
      <c r="O47" s="38">
        <v>0.24</v>
      </c>
      <c r="P47" s="38">
        <f t="shared" si="1"/>
        <v>14.16</v>
      </c>
      <c r="Q47" s="57">
        <v>20.0</v>
      </c>
      <c r="R47" s="38">
        <f t="shared" si="2"/>
        <v>4.8</v>
      </c>
      <c r="S47" s="38">
        <v>2.0</v>
      </c>
      <c r="T47" s="38" t="s">
        <v>255</v>
      </c>
      <c r="U47" s="38">
        <v>4.0</v>
      </c>
      <c r="V47" s="38" t="s">
        <v>444</v>
      </c>
      <c r="W47" s="38">
        <v>705.0</v>
      </c>
      <c r="X47" s="38">
        <v>8.0</v>
      </c>
      <c r="Y47" s="38" t="s">
        <v>428</v>
      </c>
      <c r="Z47" s="38">
        <v>30.0</v>
      </c>
      <c r="AB47" s="38">
        <v>1.0</v>
      </c>
      <c r="AC47" s="38">
        <v>0.694</v>
      </c>
      <c r="AD47" s="39">
        <f t="shared" si="3"/>
        <v>20.126</v>
      </c>
      <c r="AE47" s="38">
        <v>6.0</v>
      </c>
      <c r="AF47" s="38" t="s">
        <v>428</v>
      </c>
      <c r="AG47" s="38">
        <v>40.0</v>
      </c>
      <c r="AH47" s="38">
        <v>1.0</v>
      </c>
      <c r="AI47" s="38">
        <v>1.48</v>
      </c>
      <c r="AJ47" s="61">
        <f t="shared" si="5"/>
        <v>57.72</v>
      </c>
    </row>
    <row r="48">
      <c r="B48" s="5" t="s">
        <v>95</v>
      </c>
      <c r="C48" s="26">
        <v>47.0</v>
      </c>
      <c r="D48" s="58">
        <v>100.0</v>
      </c>
      <c r="E48" s="70">
        <v>2.0</v>
      </c>
      <c r="F48" s="70" t="s">
        <v>256</v>
      </c>
      <c r="G48" s="70">
        <v>1.0</v>
      </c>
      <c r="H48" s="38">
        <v>25.0</v>
      </c>
      <c r="I48" s="38" t="s">
        <v>250</v>
      </c>
      <c r="J48" s="38">
        <v>5.0</v>
      </c>
      <c r="K48" s="38" t="s">
        <v>434</v>
      </c>
      <c r="L48" s="38" t="s">
        <v>440</v>
      </c>
      <c r="M48" s="38">
        <v>60.0</v>
      </c>
      <c r="N48" s="38">
        <v>1.0</v>
      </c>
      <c r="O48" s="38">
        <v>0.224</v>
      </c>
      <c r="P48" s="38">
        <f t="shared" si="1"/>
        <v>13.216</v>
      </c>
      <c r="Q48" s="57">
        <v>20.0</v>
      </c>
      <c r="R48" s="38">
        <f t="shared" si="2"/>
        <v>4.48</v>
      </c>
      <c r="S48" s="38">
        <v>2.0</v>
      </c>
      <c r="T48" s="38" t="s">
        <v>256</v>
      </c>
      <c r="U48" s="38">
        <v>4.0</v>
      </c>
      <c r="V48" s="38" t="s">
        <v>444</v>
      </c>
      <c r="W48" s="38">
        <v>705.0</v>
      </c>
      <c r="X48" s="38">
        <v>8.0</v>
      </c>
      <c r="Y48" s="38" t="s">
        <v>428</v>
      </c>
      <c r="Z48" s="38">
        <v>30.0</v>
      </c>
      <c r="AB48" s="38">
        <v>1.0</v>
      </c>
      <c r="AC48" s="38">
        <v>0.448</v>
      </c>
      <c r="AD48" s="39">
        <f t="shared" si="3"/>
        <v>12.992</v>
      </c>
      <c r="AE48" s="38">
        <v>6.0</v>
      </c>
      <c r="AF48" s="38" t="s">
        <v>428</v>
      </c>
      <c r="AG48" s="38">
        <v>40.0</v>
      </c>
      <c r="AH48" s="38">
        <v>1.0</v>
      </c>
      <c r="AI48" s="38">
        <v>1.34</v>
      </c>
      <c r="AJ48" s="61">
        <f t="shared" si="5"/>
        <v>52.26</v>
      </c>
    </row>
    <row r="49">
      <c r="B49" s="5" t="s">
        <v>96</v>
      </c>
      <c r="C49" s="26">
        <v>48.0</v>
      </c>
      <c r="D49" s="58">
        <v>100.0</v>
      </c>
      <c r="E49" s="70">
        <v>2.0</v>
      </c>
      <c r="F49" s="70" t="s">
        <v>257</v>
      </c>
      <c r="G49" s="70">
        <v>1.0</v>
      </c>
      <c r="H49" s="38">
        <v>25.0</v>
      </c>
      <c r="I49" s="38" t="s">
        <v>250</v>
      </c>
      <c r="J49" s="38">
        <v>5.0</v>
      </c>
      <c r="K49" s="38" t="s">
        <v>435</v>
      </c>
      <c r="L49" s="38" t="s">
        <v>440</v>
      </c>
      <c r="M49" s="38">
        <v>60.0</v>
      </c>
      <c r="N49" s="38">
        <v>1.0</v>
      </c>
      <c r="O49" s="38">
        <v>0.364</v>
      </c>
      <c r="P49" s="38">
        <f t="shared" si="1"/>
        <v>21.476</v>
      </c>
      <c r="Q49" s="57">
        <v>20.0</v>
      </c>
      <c r="R49" s="38">
        <f t="shared" si="2"/>
        <v>7.28</v>
      </c>
      <c r="S49" s="38">
        <v>2.0</v>
      </c>
      <c r="T49" s="38" t="s">
        <v>257</v>
      </c>
      <c r="U49" s="38">
        <v>4.0</v>
      </c>
      <c r="V49" s="38" t="s">
        <v>444</v>
      </c>
      <c r="W49" s="38">
        <v>705.0</v>
      </c>
      <c r="X49" s="38">
        <v>8.0</v>
      </c>
      <c r="Y49" s="38" t="s">
        <v>428</v>
      </c>
      <c r="Z49" s="38">
        <v>30.0</v>
      </c>
      <c r="AB49" s="38">
        <v>1.0</v>
      </c>
      <c r="AC49" s="38">
        <v>0.126</v>
      </c>
      <c r="AD49" s="39">
        <f t="shared" si="3"/>
        <v>3.654</v>
      </c>
      <c r="AE49" s="38">
        <v>6.0</v>
      </c>
      <c r="AF49" s="38" t="s">
        <v>428</v>
      </c>
      <c r="AG49" s="38">
        <v>40.0</v>
      </c>
      <c r="AH49" s="38">
        <v>1.0</v>
      </c>
      <c r="AI49" s="38">
        <v>2.12</v>
      </c>
      <c r="AJ49" s="39">
        <f t="shared" si="5"/>
        <v>82.68</v>
      </c>
    </row>
    <row r="50">
      <c r="B50" s="5" t="s">
        <v>97</v>
      </c>
      <c r="C50" s="26">
        <v>49.0</v>
      </c>
      <c r="D50" s="58">
        <v>100.0</v>
      </c>
      <c r="E50" s="70">
        <v>2.0</v>
      </c>
      <c r="F50" s="70" t="s">
        <v>250</v>
      </c>
      <c r="G50" s="70">
        <v>2.0</v>
      </c>
      <c r="H50" s="38">
        <v>25.0</v>
      </c>
      <c r="I50" s="38" t="s">
        <v>250</v>
      </c>
      <c r="J50" s="38">
        <v>5.0</v>
      </c>
      <c r="K50" s="38" t="s">
        <v>436</v>
      </c>
      <c r="L50" s="38" t="s">
        <v>440</v>
      </c>
      <c r="M50" s="38">
        <v>60.0</v>
      </c>
      <c r="N50" s="38">
        <v>1.0</v>
      </c>
      <c r="O50" s="38">
        <v>0.228</v>
      </c>
      <c r="P50" s="38">
        <f t="shared" si="1"/>
        <v>13.452</v>
      </c>
      <c r="Q50" s="57">
        <v>20.0</v>
      </c>
      <c r="R50" s="38">
        <f t="shared" si="2"/>
        <v>4.56</v>
      </c>
      <c r="S50" s="38">
        <v>2.0</v>
      </c>
      <c r="T50" s="38" t="s">
        <v>250</v>
      </c>
      <c r="U50" s="38">
        <v>5.0</v>
      </c>
      <c r="V50" s="38" t="s">
        <v>444</v>
      </c>
      <c r="W50" s="38">
        <v>705.0</v>
      </c>
      <c r="X50" s="38">
        <v>8.0</v>
      </c>
      <c r="Y50" s="38" t="s">
        <v>428</v>
      </c>
      <c r="Z50" s="38">
        <v>30.0</v>
      </c>
      <c r="AB50" s="38">
        <v>1.0</v>
      </c>
      <c r="AC50" s="38">
        <v>0.318</v>
      </c>
      <c r="AD50" s="39">
        <f t="shared" si="3"/>
        <v>9.222</v>
      </c>
      <c r="AE50" s="38">
        <v>6.0</v>
      </c>
      <c r="AF50" s="38" t="s">
        <v>428</v>
      </c>
      <c r="AG50" s="38">
        <v>40.0</v>
      </c>
      <c r="AH50" s="38">
        <v>1.0</v>
      </c>
      <c r="AI50" s="38">
        <v>0.66</v>
      </c>
      <c r="AJ50" s="61">
        <f t="shared" si="5"/>
        <v>25.74</v>
      </c>
    </row>
    <row r="51">
      <c r="B51" s="5" t="s">
        <v>98</v>
      </c>
      <c r="C51" s="26">
        <v>50.0</v>
      </c>
      <c r="D51" s="58">
        <v>100.0</v>
      </c>
      <c r="E51" s="70">
        <v>2.0</v>
      </c>
      <c r="F51" s="70" t="s">
        <v>251</v>
      </c>
      <c r="G51" s="70">
        <v>2.0</v>
      </c>
      <c r="H51" s="38">
        <v>25.0</v>
      </c>
      <c r="I51" s="38" t="s">
        <v>250</v>
      </c>
      <c r="J51" s="38">
        <v>5.0</v>
      </c>
      <c r="K51" s="38" t="s">
        <v>437</v>
      </c>
      <c r="L51" s="38" t="s">
        <v>440</v>
      </c>
      <c r="M51" s="38">
        <v>60.0</v>
      </c>
      <c r="N51" s="38">
        <v>1.0</v>
      </c>
      <c r="O51" s="38">
        <v>0.252</v>
      </c>
      <c r="P51" s="38">
        <f t="shared" si="1"/>
        <v>14.868</v>
      </c>
      <c r="Q51" s="57">
        <v>20.0</v>
      </c>
      <c r="R51" s="38">
        <f t="shared" si="2"/>
        <v>5.04</v>
      </c>
      <c r="S51" s="38">
        <v>2.0</v>
      </c>
      <c r="T51" s="38" t="s">
        <v>251</v>
      </c>
      <c r="U51" s="38">
        <v>5.0</v>
      </c>
      <c r="V51" s="38" t="s">
        <v>444</v>
      </c>
      <c r="W51" s="38">
        <v>705.0</v>
      </c>
      <c r="X51" s="38">
        <v>8.0</v>
      </c>
      <c r="Y51" s="38" t="s">
        <v>428</v>
      </c>
      <c r="Z51" s="38">
        <v>30.0</v>
      </c>
      <c r="AB51" s="38">
        <v>1.0</v>
      </c>
      <c r="AC51" s="38">
        <v>0.704</v>
      </c>
      <c r="AD51" s="39">
        <f t="shared" si="3"/>
        <v>20.416</v>
      </c>
      <c r="AE51" s="38">
        <v>6.0</v>
      </c>
      <c r="AF51" s="38" t="s">
        <v>428</v>
      </c>
      <c r="AG51" s="38">
        <v>40.0</v>
      </c>
      <c r="AH51" s="38">
        <v>1.0</v>
      </c>
      <c r="AI51" s="38">
        <v>1.58</v>
      </c>
      <c r="AJ51" s="61">
        <f t="shared" si="5"/>
        <v>61.62</v>
      </c>
    </row>
    <row r="52">
      <c r="B52" s="5" t="s">
        <v>101</v>
      </c>
      <c r="C52" s="26">
        <v>51.0</v>
      </c>
      <c r="D52" s="58">
        <v>100.0</v>
      </c>
      <c r="E52" s="70">
        <v>2.0</v>
      </c>
      <c r="F52" s="70" t="s">
        <v>250</v>
      </c>
      <c r="G52" s="70">
        <v>3.0</v>
      </c>
      <c r="H52" s="38">
        <v>25.0</v>
      </c>
      <c r="I52" s="38" t="s">
        <v>250</v>
      </c>
      <c r="J52" s="38">
        <v>6.0</v>
      </c>
      <c r="K52" s="38" t="s">
        <v>425</v>
      </c>
      <c r="L52" s="38" t="s">
        <v>440</v>
      </c>
      <c r="M52" s="38">
        <v>60.0</v>
      </c>
      <c r="N52" s="38">
        <v>1.0</v>
      </c>
      <c r="O52" s="38">
        <v>0.492</v>
      </c>
      <c r="P52" s="38">
        <f t="shared" si="1"/>
        <v>29.028</v>
      </c>
      <c r="Q52" s="57">
        <v>20.0</v>
      </c>
      <c r="R52" s="38">
        <f t="shared" si="2"/>
        <v>9.84</v>
      </c>
      <c r="S52" s="38">
        <v>2.0</v>
      </c>
      <c r="T52" s="38" t="s">
        <v>252</v>
      </c>
      <c r="U52" s="38">
        <v>5.0</v>
      </c>
      <c r="V52" s="38" t="s">
        <v>445</v>
      </c>
      <c r="W52" s="38">
        <v>706.0</v>
      </c>
      <c r="X52" s="38">
        <v>8.0</v>
      </c>
      <c r="Y52" s="38" t="s">
        <v>428</v>
      </c>
      <c r="Z52" s="38">
        <v>30.0</v>
      </c>
      <c r="AB52" s="38">
        <v>1.0</v>
      </c>
      <c r="AC52" s="38">
        <v>1.47</v>
      </c>
      <c r="AD52" s="39">
        <f t="shared" si="3"/>
        <v>42.63</v>
      </c>
      <c r="AE52" s="38">
        <v>6.0</v>
      </c>
      <c r="AF52" s="38" t="s">
        <v>428</v>
      </c>
      <c r="AG52" s="38">
        <v>40.0</v>
      </c>
      <c r="AH52" s="38">
        <v>1.0</v>
      </c>
      <c r="AI52" s="38">
        <v>0.882</v>
      </c>
      <c r="AJ52" s="61">
        <f t="shared" si="5"/>
        <v>34.398</v>
      </c>
    </row>
    <row r="53">
      <c r="B53" s="5" t="s">
        <v>102</v>
      </c>
      <c r="C53" s="26">
        <v>52.0</v>
      </c>
      <c r="D53" s="58">
        <v>100.0</v>
      </c>
      <c r="E53" s="70">
        <v>2.0</v>
      </c>
      <c r="F53" s="70" t="s">
        <v>251</v>
      </c>
      <c r="G53" s="70">
        <v>3.0</v>
      </c>
      <c r="H53" s="38">
        <v>25.0</v>
      </c>
      <c r="I53" s="38" t="s">
        <v>250</v>
      </c>
      <c r="J53" s="38">
        <v>6.0</v>
      </c>
      <c r="K53" s="38" t="s">
        <v>429</v>
      </c>
      <c r="L53" s="38" t="s">
        <v>440</v>
      </c>
      <c r="M53" s="38">
        <v>60.0</v>
      </c>
      <c r="N53" s="38">
        <v>1.0</v>
      </c>
      <c r="O53" s="38">
        <v>0.368</v>
      </c>
      <c r="P53" s="38">
        <f t="shared" si="1"/>
        <v>21.712</v>
      </c>
      <c r="Q53" s="57">
        <v>20.0</v>
      </c>
      <c r="R53" s="38">
        <f t="shared" si="2"/>
        <v>7.36</v>
      </c>
      <c r="S53" s="38">
        <v>2.0</v>
      </c>
      <c r="T53" s="38" t="s">
        <v>253</v>
      </c>
      <c r="U53" s="38">
        <v>5.0</v>
      </c>
      <c r="V53" s="38" t="s">
        <v>445</v>
      </c>
      <c r="W53" s="38">
        <v>706.0</v>
      </c>
      <c r="X53" s="38">
        <v>8.0</v>
      </c>
      <c r="Y53" s="38" t="s">
        <v>428</v>
      </c>
      <c r="Z53" s="38">
        <v>30.0</v>
      </c>
      <c r="AB53" s="38">
        <v>1.0</v>
      </c>
      <c r="AC53" s="38">
        <v>0.602</v>
      </c>
      <c r="AD53" s="39">
        <f t="shared" si="3"/>
        <v>17.458</v>
      </c>
      <c r="AE53" s="38">
        <v>6.0</v>
      </c>
      <c r="AF53" s="38" t="s">
        <v>428</v>
      </c>
      <c r="AG53" s="38">
        <v>40.0</v>
      </c>
      <c r="AH53" s="38">
        <v>1.0</v>
      </c>
      <c r="AI53" s="38">
        <v>10.3</v>
      </c>
      <c r="AJ53" s="39">
        <f t="shared" si="5"/>
        <v>401.7</v>
      </c>
    </row>
    <row r="54">
      <c r="B54" s="5" t="s">
        <v>109</v>
      </c>
      <c r="C54" s="26">
        <v>53.0</v>
      </c>
      <c r="D54" s="58">
        <v>100.0</v>
      </c>
      <c r="E54" s="70">
        <v>2.0</v>
      </c>
      <c r="F54" s="70" t="s">
        <v>252</v>
      </c>
      <c r="G54" s="70">
        <v>3.0</v>
      </c>
      <c r="H54" s="38">
        <v>25.0</v>
      </c>
      <c r="I54" s="38" t="s">
        <v>250</v>
      </c>
      <c r="J54" s="38">
        <v>6.0</v>
      </c>
      <c r="K54" s="38" t="s">
        <v>430</v>
      </c>
      <c r="L54" s="38" t="s">
        <v>440</v>
      </c>
      <c r="M54" s="38">
        <v>60.0</v>
      </c>
      <c r="N54" s="38">
        <v>1.0</v>
      </c>
      <c r="O54" s="38">
        <v>0.4</v>
      </c>
      <c r="P54" s="38">
        <f t="shared" si="1"/>
        <v>23.6</v>
      </c>
      <c r="Q54" s="57">
        <v>20.0</v>
      </c>
      <c r="R54" s="38">
        <f t="shared" si="2"/>
        <v>8</v>
      </c>
      <c r="S54" s="38">
        <v>2.0</v>
      </c>
      <c r="T54" s="38" t="s">
        <v>254</v>
      </c>
      <c r="U54" s="38">
        <v>5.0</v>
      </c>
      <c r="V54" s="38" t="s">
        <v>445</v>
      </c>
      <c r="W54" s="38">
        <v>706.0</v>
      </c>
      <c r="X54" s="38">
        <v>8.0</v>
      </c>
      <c r="Y54" s="38" t="s">
        <v>428</v>
      </c>
      <c r="Z54" s="38">
        <v>30.0</v>
      </c>
      <c r="AB54" s="38">
        <v>1.0</v>
      </c>
      <c r="AC54" s="38" t="s">
        <v>170</v>
      </c>
      <c r="AD54" s="39" t="str">
        <f t="shared" si="3"/>
        <v>#VALUE!</v>
      </c>
      <c r="AE54" s="38">
        <v>6.0</v>
      </c>
      <c r="AF54" s="38" t="s">
        <v>428</v>
      </c>
      <c r="AG54" s="38">
        <v>40.0</v>
      </c>
      <c r="AH54" s="38">
        <v>1.0</v>
      </c>
      <c r="AI54" s="38">
        <v>1.59</v>
      </c>
      <c r="AJ54" s="61">
        <f t="shared" si="5"/>
        <v>62.01</v>
      </c>
    </row>
    <row r="55">
      <c r="B55" s="5" t="s">
        <v>110</v>
      </c>
      <c r="C55" s="26">
        <v>54.0</v>
      </c>
      <c r="D55" s="58">
        <v>100.0</v>
      </c>
      <c r="E55" s="70">
        <v>2.0</v>
      </c>
      <c r="F55" s="70" t="s">
        <v>253</v>
      </c>
      <c r="G55" s="70">
        <v>3.0</v>
      </c>
      <c r="H55" s="38">
        <v>25.0</v>
      </c>
      <c r="I55" s="38" t="s">
        <v>250</v>
      </c>
      <c r="J55" s="38">
        <v>6.0</v>
      </c>
      <c r="K55" s="38" t="s">
        <v>431</v>
      </c>
      <c r="L55" s="38" t="s">
        <v>440</v>
      </c>
      <c r="M55" s="38">
        <v>60.0</v>
      </c>
      <c r="N55" s="38">
        <v>1.0</v>
      </c>
      <c r="O55" s="38">
        <v>0.134</v>
      </c>
      <c r="P55" s="38">
        <f t="shared" si="1"/>
        <v>7.906</v>
      </c>
      <c r="Q55" s="57">
        <v>20.0</v>
      </c>
      <c r="R55" s="38">
        <f t="shared" si="2"/>
        <v>2.68</v>
      </c>
      <c r="S55" s="38">
        <v>2.0</v>
      </c>
      <c r="T55" s="38" t="s">
        <v>255</v>
      </c>
      <c r="U55" s="38">
        <v>5.0</v>
      </c>
      <c r="V55" s="38" t="s">
        <v>445</v>
      </c>
      <c r="W55" s="38">
        <v>706.0</v>
      </c>
      <c r="X55" s="38">
        <v>8.0</v>
      </c>
      <c r="Y55" s="38" t="s">
        <v>428</v>
      </c>
      <c r="Z55" s="38">
        <v>30.0</v>
      </c>
      <c r="AB55" s="38">
        <v>1.0</v>
      </c>
      <c r="AC55" s="38" t="s">
        <v>170</v>
      </c>
      <c r="AD55" s="39" t="str">
        <f t="shared" si="3"/>
        <v>#VALUE!</v>
      </c>
      <c r="AE55" s="38">
        <v>6.0</v>
      </c>
      <c r="AF55" s="38" t="s">
        <v>428</v>
      </c>
      <c r="AG55" s="38">
        <v>40.0</v>
      </c>
      <c r="AH55" s="38">
        <v>1.0</v>
      </c>
      <c r="AI55" s="38">
        <v>3.72</v>
      </c>
      <c r="AJ55" s="39">
        <f t="shared" si="5"/>
        <v>145.08</v>
      </c>
    </row>
    <row r="56">
      <c r="B56" s="2" t="s">
        <v>108</v>
      </c>
      <c r="C56" s="26">
        <v>55.0</v>
      </c>
      <c r="D56" s="58">
        <v>100.0</v>
      </c>
      <c r="E56" s="70">
        <v>2.0</v>
      </c>
      <c r="F56" s="70" t="s">
        <v>254</v>
      </c>
      <c r="G56" s="70">
        <v>3.0</v>
      </c>
      <c r="H56" s="38">
        <v>25.0</v>
      </c>
      <c r="I56" s="38" t="s">
        <v>250</v>
      </c>
      <c r="J56" s="38">
        <v>6.0</v>
      </c>
      <c r="K56" s="38" t="s">
        <v>432</v>
      </c>
      <c r="L56" s="38" t="s">
        <v>440</v>
      </c>
      <c r="M56" s="38">
        <v>60.0</v>
      </c>
      <c r="N56" s="38">
        <v>1.0</v>
      </c>
      <c r="O56" s="38">
        <v>0.22</v>
      </c>
      <c r="P56" s="38">
        <f t="shared" si="1"/>
        <v>12.98</v>
      </c>
      <c r="Q56" s="57">
        <v>20.0</v>
      </c>
      <c r="R56" s="38">
        <f t="shared" si="2"/>
        <v>4.4</v>
      </c>
      <c r="S56" s="38">
        <v>2.0</v>
      </c>
      <c r="T56" s="38" t="s">
        <v>256</v>
      </c>
      <c r="U56" s="38">
        <v>5.0</v>
      </c>
      <c r="V56" s="38" t="s">
        <v>445</v>
      </c>
      <c r="W56" s="38">
        <v>706.0</v>
      </c>
      <c r="X56" s="38">
        <v>8.0</v>
      </c>
      <c r="Y56" s="38" t="s">
        <v>428</v>
      </c>
      <c r="Z56" s="38">
        <v>30.0</v>
      </c>
      <c r="AB56" s="38">
        <v>1.0</v>
      </c>
      <c r="AC56" s="38" t="s">
        <v>170</v>
      </c>
      <c r="AD56" s="39" t="str">
        <f t="shared" si="3"/>
        <v>#VALUE!</v>
      </c>
      <c r="AE56" s="38">
        <v>6.0</v>
      </c>
      <c r="AF56" s="38" t="s">
        <v>428</v>
      </c>
      <c r="AG56" s="38">
        <v>40.0</v>
      </c>
      <c r="AH56" s="38">
        <v>1.0</v>
      </c>
      <c r="AI56" s="38">
        <v>1.44</v>
      </c>
      <c r="AJ56" s="61">
        <f t="shared" si="5"/>
        <v>56.16</v>
      </c>
    </row>
    <row r="57">
      <c r="B57" s="2" t="s">
        <v>114</v>
      </c>
      <c r="C57" s="26">
        <v>56.0</v>
      </c>
      <c r="D57" s="58">
        <v>100.0</v>
      </c>
      <c r="E57" s="70">
        <v>2.0</v>
      </c>
      <c r="F57" s="70" t="s">
        <v>255</v>
      </c>
      <c r="G57" s="70">
        <v>3.0</v>
      </c>
      <c r="H57" s="38">
        <v>25.0</v>
      </c>
      <c r="I57" s="38" t="s">
        <v>250</v>
      </c>
      <c r="J57" s="38">
        <v>6.0</v>
      </c>
      <c r="K57" s="38" t="s">
        <v>433</v>
      </c>
      <c r="L57" s="38" t="s">
        <v>440</v>
      </c>
      <c r="M57" s="38">
        <v>60.0</v>
      </c>
      <c r="N57" s="38">
        <v>1.0</v>
      </c>
      <c r="O57" s="38">
        <v>0.362</v>
      </c>
      <c r="P57" s="38">
        <f t="shared" si="1"/>
        <v>21.358</v>
      </c>
      <c r="Q57" s="57">
        <v>20.0</v>
      </c>
      <c r="R57" s="38">
        <f t="shared" si="2"/>
        <v>7.24</v>
      </c>
      <c r="S57" s="38">
        <v>2.0</v>
      </c>
      <c r="T57" s="38" t="s">
        <v>257</v>
      </c>
      <c r="U57" s="38">
        <v>5.0</v>
      </c>
      <c r="V57" s="38" t="s">
        <v>445</v>
      </c>
      <c r="W57" s="38">
        <v>706.0</v>
      </c>
      <c r="X57" s="38">
        <v>8.0</v>
      </c>
      <c r="Y57" s="38" t="s">
        <v>428</v>
      </c>
      <c r="Z57" s="38">
        <v>30.0</v>
      </c>
      <c r="AB57" s="38">
        <v>1.0</v>
      </c>
      <c r="AC57" s="38">
        <v>0.12</v>
      </c>
      <c r="AD57" s="39">
        <f t="shared" si="3"/>
        <v>3.48</v>
      </c>
      <c r="AE57" s="38">
        <v>6.0</v>
      </c>
      <c r="AF57" s="38" t="s">
        <v>428</v>
      </c>
      <c r="AG57" s="38">
        <v>40.0</v>
      </c>
      <c r="AH57" s="38">
        <v>1.0</v>
      </c>
      <c r="AI57" s="38">
        <v>0.472</v>
      </c>
      <c r="AJ57" s="61">
        <f t="shared" si="5"/>
        <v>18.408</v>
      </c>
    </row>
    <row r="58">
      <c r="B58" s="5" t="s">
        <v>121</v>
      </c>
      <c r="C58" s="26">
        <v>57.0</v>
      </c>
      <c r="D58" s="58">
        <v>100.0</v>
      </c>
      <c r="E58" s="70">
        <v>2.0</v>
      </c>
      <c r="F58" s="70" t="s">
        <v>256</v>
      </c>
      <c r="G58" s="70">
        <v>3.0</v>
      </c>
      <c r="H58" s="38">
        <v>25.0</v>
      </c>
      <c r="I58" s="38" t="s">
        <v>250</v>
      </c>
      <c r="J58" s="38">
        <v>6.0</v>
      </c>
      <c r="K58" s="38" t="s">
        <v>434</v>
      </c>
      <c r="L58" s="38" t="s">
        <v>440</v>
      </c>
      <c r="M58" s="38">
        <v>60.0</v>
      </c>
      <c r="N58" s="38">
        <v>1.0</v>
      </c>
      <c r="O58" s="38">
        <v>0.392</v>
      </c>
      <c r="P58" s="38">
        <f t="shared" si="1"/>
        <v>23.128</v>
      </c>
      <c r="Q58" s="57">
        <v>20.0</v>
      </c>
      <c r="R58" s="38">
        <f t="shared" si="2"/>
        <v>7.84</v>
      </c>
      <c r="S58" s="38">
        <v>2.0</v>
      </c>
      <c r="T58" s="38" t="s">
        <v>250</v>
      </c>
      <c r="U58" s="38">
        <v>6.0</v>
      </c>
      <c r="V58" s="38" t="s">
        <v>445</v>
      </c>
      <c r="W58" s="38">
        <v>706.0</v>
      </c>
      <c r="X58" s="38">
        <v>8.0</v>
      </c>
      <c r="Y58" s="38" t="s">
        <v>428</v>
      </c>
      <c r="Z58" s="38">
        <v>30.0</v>
      </c>
      <c r="AB58" s="38">
        <v>1.0</v>
      </c>
      <c r="AC58" s="38">
        <v>2.12</v>
      </c>
      <c r="AD58" s="39">
        <f t="shared" si="3"/>
        <v>61.48</v>
      </c>
      <c r="AE58" s="38">
        <v>6.0</v>
      </c>
      <c r="AF58" s="38" t="s">
        <v>428</v>
      </c>
      <c r="AG58" s="38">
        <v>40.0</v>
      </c>
      <c r="AH58" s="38">
        <v>1.0</v>
      </c>
      <c r="AI58" s="38">
        <v>0.788</v>
      </c>
      <c r="AJ58" s="61">
        <f t="shared" si="5"/>
        <v>30.732</v>
      </c>
    </row>
    <row r="59">
      <c r="B59" s="5" t="s">
        <v>122</v>
      </c>
      <c r="C59" s="26">
        <v>58.0</v>
      </c>
      <c r="D59" s="58">
        <v>100.0</v>
      </c>
      <c r="E59" s="70">
        <v>2.0</v>
      </c>
      <c r="F59" s="70" t="s">
        <v>257</v>
      </c>
      <c r="G59" s="70">
        <v>3.0</v>
      </c>
      <c r="H59" s="38">
        <v>25.0</v>
      </c>
      <c r="I59" s="38" t="s">
        <v>250</v>
      </c>
      <c r="J59" s="38">
        <v>6.0</v>
      </c>
      <c r="K59" s="38" t="s">
        <v>435</v>
      </c>
      <c r="L59" s="38" t="s">
        <v>440</v>
      </c>
      <c r="M59" s="38">
        <v>60.0</v>
      </c>
      <c r="N59" s="38">
        <v>1.0</v>
      </c>
      <c r="O59" s="38">
        <v>0.276</v>
      </c>
      <c r="P59" s="38">
        <f t="shared" si="1"/>
        <v>16.284</v>
      </c>
      <c r="Q59" s="57">
        <v>20.0</v>
      </c>
      <c r="R59" s="38">
        <f t="shared" si="2"/>
        <v>5.52</v>
      </c>
      <c r="S59" s="38">
        <v>2.0</v>
      </c>
      <c r="T59" s="38" t="s">
        <v>251</v>
      </c>
      <c r="U59" s="38">
        <v>6.0</v>
      </c>
      <c r="V59" s="38" t="s">
        <v>445</v>
      </c>
      <c r="W59" s="38">
        <v>706.0</v>
      </c>
      <c r="X59" s="38">
        <v>8.0</v>
      </c>
      <c r="Y59" s="38" t="s">
        <v>428</v>
      </c>
      <c r="Z59" s="38">
        <v>30.0</v>
      </c>
      <c r="AB59" s="38">
        <v>1.0</v>
      </c>
      <c r="AC59" s="38">
        <v>1.12</v>
      </c>
      <c r="AD59" s="39">
        <f t="shared" si="3"/>
        <v>32.48</v>
      </c>
      <c r="AE59" s="38">
        <v>6.0</v>
      </c>
      <c r="AF59" s="38" t="s">
        <v>428</v>
      </c>
      <c r="AG59" s="38">
        <v>40.0</v>
      </c>
      <c r="AH59" s="38">
        <v>1.0</v>
      </c>
      <c r="AI59" s="38">
        <v>2.98</v>
      </c>
      <c r="AJ59" s="39">
        <f t="shared" si="5"/>
        <v>116.22</v>
      </c>
    </row>
    <row r="60">
      <c r="B60" s="2" t="s">
        <v>118</v>
      </c>
      <c r="C60" s="26">
        <v>59.0</v>
      </c>
      <c r="D60" s="58">
        <v>100.0</v>
      </c>
      <c r="E60" s="70">
        <v>2.0</v>
      </c>
      <c r="F60" s="70" t="s">
        <v>250</v>
      </c>
      <c r="G60" s="70">
        <v>4.0</v>
      </c>
      <c r="H60" s="38">
        <v>25.0</v>
      </c>
      <c r="I60" s="38" t="s">
        <v>250</v>
      </c>
      <c r="J60" s="38">
        <v>6.0</v>
      </c>
      <c r="K60" s="38" t="s">
        <v>436</v>
      </c>
      <c r="L60" s="38" t="s">
        <v>440</v>
      </c>
      <c r="M60" s="38">
        <v>60.0</v>
      </c>
      <c r="N60" s="38">
        <v>1.0</v>
      </c>
      <c r="O60" s="38">
        <v>0.33</v>
      </c>
      <c r="P60" s="38">
        <f t="shared" si="1"/>
        <v>19.47</v>
      </c>
      <c r="Q60" s="57">
        <v>20.0</v>
      </c>
      <c r="R60" s="38">
        <f t="shared" si="2"/>
        <v>6.6</v>
      </c>
      <c r="S60" s="38">
        <v>2.0</v>
      </c>
      <c r="T60" s="38" t="s">
        <v>252</v>
      </c>
      <c r="U60" s="38">
        <v>6.0</v>
      </c>
      <c r="V60" s="38" t="s">
        <v>445</v>
      </c>
      <c r="W60" s="38">
        <v>706.0</v>
      </c>
      <c r="X60" s="38">
        <v>8.0</v>
      </c>
      <c r="Y60" s="38" t="s">
        <v>428</v>
      </c>
      <c r="Z60" s="38">
        <v>30.0</v>
      </c>
      <c r="AB60" s="38">
        <v>1.0</v>
      </c>
      <c r="AC60" s="38">
        <v>1.53</v>
      </c>
      <c r="AD60" s="39">
        <f t="shared" si="3"/>
        <v>44.37</v>
      </c>
      <c r="AE60" s="38">
        <v>6.0</v>
      </c>
      <c r="AF60" s="38" t="s">
        <v>428</v>
      </c>
      <c r="AG60" s="38">
        <v>40.0</v>
      </c>
      <c r="AH60" s="38">
        <v>1.0</v>
      </c>
      <c r="AI60" s="38">
        <v>0.946</v>
      </c>
      <c r="AJ60" s="61">
        <f t="shared" si="5"/>
        <v>36.894</v>
      </c>
    </row>
    <row r="61">
      <c r="B61" s="2" t="s">
        <v>120</v>
      </c>
      <c r="C61" s="26">
        <v>60.0</v>
      </c>
      <c r="D61" s="58">
        <v>100.0</v>
      </c>
      <c r="E61" s="70">
        <v>2.0</v>
      </c>
      <c r="F61" s="70" t="s">
        <v>251</v>
      </c>
      <c r="G61" s="70">
        <v>4.0</v>
      </c>
      <c r="H61" s="38">
        <v>25.0</v>
      </c>
      <c r="I61" s="38" t="s">
        <v>250</v>
      </c>
      <c r="J61" s="38">
        <v>6.0</v>
      </c>
      <c r="K61" s="38" t="s">
        <v>437</v>
      </c>
      <c r="L61" s="38" t="s">
        <v>440</v>
      </c>
      <c r="M61" s="38">
        <v>60.0</v>
      </c>
      <c r="N61" s="38">
        <v>1.0</v>
      </c>
      <c r="O61" s="38">
        <v>0.276</v>
      </c>
      <c r="P61" s="38">
        <f t="shared" si="1"/>
        <v>16.284</v>
      </c>
      <c r="Q61" s="57">
        <v>20.0</v>
      </c>
      <c r="R61" s="38">
        <f t="shared" si="2"/>
        <v>5.52</v>
      </c>
      <c r="S61" s="38">
        <v>2.0</v>
      </c>
      <c r="T61" s="38" t="s">
        <v>253</v>
      </c>
      <c r="U61" s="38">
        <v>6.0</v>
      </c>
      <c r="V61" s="38" t="s">
        <v>445</v>
      </c>
      <c r="W61" s="38">
        <v>706.0</v>
      </c>
      <c r="X61" s="38">
        <v>8.0</v>
      </c>
      <c r="Y61" s="38" t="s">
        <v>428</v>
      </c>
      <c r="Z61" s="38">
        <v>30.0</v>
      </c>
      <c r="AB61" s="38">
        <v>1.0</v>
      </c>
      <c r="AC61" s="38">
        <v>0.722</v>
      </c>
      <c r="AD61" s="39">
        <f t="shared" si="3"/>
        <v>20.938</v>
      </c>
      <c r="AE61" s="38">
        <v>6.0</v>
      </c>
      <c r="AF61" s="38" t="s">
        <v>428</v>
      </c>
      <c r="AG61" s="38">
        <v>40.0</v>
      </c>
      <c r="AH61" s="38">
        <v>1.0</v>
      </c>
      <c r="AI61" s="38">
        <v>0.956</v>
      </c>
      <c r="AJ61" s="61">
        <f t="shared" si="5"/>
        <v>37.284</v>
      </c>
    </row>
    <row r="62">
      <c r="B62" s="5" t="s">
        <v>129</v>
      </c>
      <c r="C62" s="26">
        <v>61.0</v>
      </c>
      <c r="D62" s="58">
        <v>100.0</v>
      </c>
      <c r="E62" s="70">
        <v>2.0</v>
      </c>
      <c r="F62" s="70" t="s">
        <v>250</v>
      </c>
      <c r="G62" s="70">
        <v>5.0</v>
      </c>
      <c r="H62" s="38">
        <v>25.0</v>
      </c>
      <c r="I62" s="38" t="s">
        <v>250</v>
      </c>
      <c r="J62" s="38">
        <v>7.0</v>
      </c>
      <c r="K62" s="38" t="s">
        <v>425</v>
      </c>
      <c r="L62" s="38" t="s">
        <v>440</v>
      </c>
      <c r="M62" s="38">
        <v>60.0</v>
      </c>
      <c r="N62" s="38">
        <v>1.0</v>
      </c>
      <c r="O62" s="38">
        <v>0.244</v>
      </c>
      <c r="P62" s="38">
        <f t="shared" si="1"/>
        <v>14.396</v>
      </c>
      <c r="Q62" s="57">
        <v>20.0</v>
      </c>
      <c r="R62" s="38">
        <f t="shared" si="2"/>
        <v>4.88</v>
      </c>
      <c r="S62" s="38">
        <v>2.0</v>
      </c>
      <c r="T62" s="38" t="s">
        <v>254</v>
      </c>
      <c r="U62" s="38">
        <v>6.0</v>
      </c>
      <c r="V62" s="38" t="s">
        <v>446</v>
      </c>
      <c r="W62" s="38">
        <v>707.0</v>
      </c>
      <c r="X62" s="38">
        <v>8.0</v>
      </c>
      <c r="Y62" s="38" t="s">
        <v>428</v>
      </c>
      <c r="Z62" s="38">
        <v>30.0</v>
      </c>
      <c r="AB62" s="38">
        <v>1.0</v>
      </c>
      <c r="AC62" s="38">
        <v>0.304</v>
      </c>
      <c r="AD62" s="39">
        <f t="shared" si="3"/>
        <v>8.816</v>
      </c>
      <c r="AE62" s="38">
        <v>6.0</v>
      </c>
      <c r="AF62" s="38" t="s">
        <v>428</v>
      </c>
      <c r="AG62" s="38">
        <v>40.0</v>
      </c>
      <c r="AH62" s="38">
        <v>1.0</v>
      </c>
      <c r="AI62" s="38">
        <v>0.654</v>
      </c>
      <c r="AJ62" s="61">
        <f t="shared" si="5"/>
        <v>25.506</v>
      </c>
    </row>
    <row r="63">
      <c r="B63" s="2" t="s">
        <v>124</v>
      </c>
      <c r="C63" s="26">
        <v>62.0</v>
      </c>
      <c r="D63" s="58">
        <v>100.0</v>
      </c>
      <c r="E63" s="70">
        <v>2.0</v>
      </c>
      <c r="F63" s="70" t="s">
        <v>251</v>
      </c>
      <c r="G63" s="70">
        <v>5.0</v>
      </c>
      <c r="H63" s="38">
        <v>25.0</v>
      </c>
      <c r="I63" s="38" t="s">
        <v>250</v>
      </c>
      <c r="J63" s="38">
        <v>7.0</v>
      </c>
      <c r="K63" s="38" t="s">
        <v>429</v>
      </c>
      <c r="L63" s="38" t="s">
        <v>440</v>
      </c>
      <c r="M63" s="38">
        <v>60.0</v>
      </c>
      <c r="N63" s="38">
        <v>1.0</v>
      </c>
      <c r="O63" s="38">
        <v>0.452</v>
      </c>
      <c r="P63" s="38">
        <f t="shared" si="1"/>
        <v>26.668</v>
      </c>
      <c r="Q63" s="57">
        <v>20.0</v>
      </c>
      <c r="R63" s="38">
        <f t="shared" si="2"/>
        <v>9.04</v>
      </c>
      <c r="S63" s="38">
        <v>2.0</v>
      </c>
      <c r="T63" s="38" t="s">
        <v>255</v>
      </c>
      <c r="U63" s="38">
        <v>6.0</v>
      </c>
      <c r="V63" s="38" t="s">
        <v>446</v>
      </c>
      <c r="W63" s="38">
        <v>707.0</v>
      </c>
      <c r="X63" s="38">
        <v>8.0</v>
      </c>
      <c r="Y63" s="38" t="s">
        <v>428</v>
      </c>
      <c r="Z63" s="38">
        <v>30.0</v>
      </c>
      <c r="AB63" s="38">
        <v>1.0</v>
      </c>
      <c r="AC63" s="38">
        <v>0.342</v>
      </c>
      <c r="AD63" s="39">
        <f t="shared" si="3"/>
        <v>9.918</v>
      </c>
      <c r="AE63" s="38">
        <v>6.0</v>
      </c>
      <c r="AF63" s="38" t="s">
        <v>428</v>
      </c>
      <c r="AG63" s="38">
        <v>40.0</v>
      </c>
      <c r="AH63" s="38">
        <v>1.0</v>
      </c>
      <c r="AI63" s="38">
        <v>4.28</v>
      </c>
      <c r="AJ63" s="39">
        <f t="shared" si="5"/>
        <v>166.92</v>
      </c>
    </row>
    <row r="64">
      <c r="B64" s="2" t="s">
        <v>126</v>
      </c>
      <c r="C64" s="26">
        <v>63.0</v>
      </c>
      <c r="D64" s="58">
        <v>100.0</v>
      </c>
      <c r="E64" s="70">
        <v>2.0</v>
      </c>
      <c r="F64" s="70" t="s">
        <v>252</v>
      </c>
      <c r="G64" s="70">
        <v>5.0</v>
      </c>
      <c r="H64" s="38">
        <v>25.0</v>
      </c>
      <c r="I64" s="38" t="s">
        <v>250</v>
      </c>
      <c r="J64" s="38">
        <v>7.0</v>
      </c>
      <c r="K64" s="38" t="s">
        <v>430</v>
      </c>
      <c r="L64" s="38" t="s">
        <v>440</v>
      </c>
      <c r="M64" s="38">
        <v>60.0</v>
      </c>
      <c r="N64" s="38">
        <v>1.0</v>
      </c>
      <c r="O64" s="38">
        <v>0.492</v>
      </c>
      <c r="P64" s="38">
        <f t="shared" si="1"/>
        <v>29.028</v>
      </c>
      <c r="Q64" s="57">
        <v>20.0</v>
      </c>
      <c r="R64" s="38">
        <f t="shared" si="2"/>
        <v>9.84</v>
      </c>
      <c r="S64" s="38">
        <v>2.0</v>
      </c>
      <c r="T64" s="38" t="s">
        <v>256</v>
      </c>
      <c r="U64" s="38">
        <v>6.0</v>
      </c>
      <c r="V64" s="38" t="s">
        <v>446</v>
      </c>
      <c r="W64" s="38">
        <v>707.0</v>
      </c>
      <c r="X64" s="38">
        <v>8.0</v>
      </c>
      <c r="Y64" s="38" t="s">
        <v>428</v>
      </c>
      <c r="Z64" s="38">
        <v>30.0</v>
      </c>
      <c r="AB64" s="38">
        <v>1.0</v>
      </c>
      <c r="AC64" s="38">
        <v>0.14</v>
      </c>
      <c r="AD64" s="39">
        <f t="shared" si="3"/>
        <v>4.06</v>
      </c>
      <c r="AE64" s="38">
        <v>6.0</v>
      </c>
      <c r="AF64" s="38" t="s">
        <v>428</v>
      </c>
      <c r="AG64" s="38">
        <v>40.0</v>
      </c>
      <c r="AH64" s="38">
        <v>1.0</v>
      </c>
      <c r="AI64" s="38">
        <v>0.53</v>
      </c>
      <c r="AJ64" s="61">
        <f t="shared" si="5"/>
        <v>20.67</v>
      </c>
    </row>
    <row r="65">
      <c r="B65" s="2" t="s">
        <v>128</v>
      </c>
      <c r="C65" s="26">
        <v>64.0</v>
      </c>
      <c r="D65" s="58">
        <v>100.0</v>
      </c>
      <c r="E65" s="70">
        <v>2.0</v>
      </c>
      <c r="F65" s="70" t="s">
        <v>253</v>
      </c>
      <c r="G65" s="70">
        <v>5.0</v>
      </c>
      <c r="H65" s="38">
        <v>25.0</v>
      </c>
      <c r="I65" s="38" t="s">
        <v>250</v>
      </c>
      <c r="J65" s="38">
        <v>7.0</v>
      </c>
      <c r="K65" s="38" t="s">
        <v>431</v>
      </c>
      <c r="L65" s="38" t="s">
        <v>440</v>
      </c>
      <c r="M65" s="38">
        <v>60.0</v>
      </c>
      <c r="N65" s="38">
        <v>1.0</v>
      </c>
      <c r="O65" s="38">
        <v>0.196</v>
      </c>
      <c r="P65" s="38">
        <f t="shared" si="1"/>
        <v>11.564</v>
      </c>
      <c r="Q65" s="57">
        <v>20.0</v>
      </c>
      <c r="R65" s="38">
        <f t="shared" si="2"/>
        <v>3.92</v>
      </c>
      <c r="S65" s="38">
        <v>2.0</v>
      </c>
      <c r="T65" s="38" t="s">
        <v>257</v>
      </c>
      <c r="U65" s="38">
        <v>6.0</v>
      </c>
      <c r="V65" s="38" t="s">
        <v>446</v>
      </c>
      <c r="W65" s="38">
        <v>707.0</v>
      </c>
      <c r="X65" s="38">
        <v>8.0</v>
      </c>
      <c r="Y65" s="38" t="s">
        <v>428</v>
      </c>
      <c r="Z65" s="38">
        <v>30.0</v>
      </c>
      <c r="AB65" s="38">
        <v>1.0</v>
      </c>
      <c r="AC65" s="38">
        <v>0.288</v>
      </c>
      <c r="AD65" s="39">
        <f t="shared" si="3"/>
        <v>8.352</v>
      </c>
      <c r="AE65" s="38">
        <v>6.0</v>
      </c>
      <c r="AF65" s="38" t="s">
        <v>428</v>
      </c>
      <c r="AG65" s="38">
        <v>40.0</v>
      </c>
      <c r="AH65" s="38">
        <v>1.0</v>
      </c>
      <c r="AI65" s="38">
        <v>0.618</v>
      </c>
      <c r="AJ65" s="61">
        <f t="shared" si="5"/>
        <v>24.102</v>
      </c>
    </row>
    <row r="66">
      <c r="B66" s="5" t="s">
        <v>132</v>
      </c>
      <c r="C66" s="26">
        <v>65.0</v>
      </c>
      <c r="D66" s="58">
        <v>100.0</v>
      </c>
      <c r="E66" s="70">
        <v>2.0</v>
      </c>
      <c r="F66" s="70" t="s">
        <v>254</v>
      </c>
      <c r="G66" s="70">
        <v>5.0</v>
      </c>
      <c r="H66" s="38">
        <v>25.0</v>
      </c>
      <c r="I66" s="38" t="s">
        <v>250</v>
      </c>
      <c r="J66" s="38">
        <v>7.0</v>
      </c>
      <c r="K66" s="38" t="s">
        <v>432</v>
      </c>
      <c r="L66" s="38" t="s">
        <v>440</v>
      </c>
      <c r="M66" s="38">
        <v>60.0</v>
      </c>
      <c r="N66" s="38">
        <v>1.0</v>
      </c>
      <c r="O66" s="38">
        <v>0.228</v>
      </c>
      <c r="P66" s="38">
        <f t="shared" si="1"/>
        <v>13.452</v>
      </c>
      <c r="Q66" s="57">
        <v>20.0</v>
      </c>
      <c r="R66" s="38">
        <f t="shared" si="2"/>
        <v>4.56</v>
      </c>
      <c r="S66" s="38">
        <v>2.0</v>
      </c>
      <c r="T66" s="38" t="s">
        <v>250</v>
      </c>
      <c r="U66" s="38">
        <v>7.0</v>
      </c>
      <c r="V66" s="38" t="s">
        <v>446</v>
      </c>
      <c r="W66" s="38">
        <v>707.0</v>
      </c>
      <c r="X66" s="38">
        <v>8.0</v>
      </c>
      <c r="Y66" s="38" t="s">
        <v>428</v>
      </c>
      <c r="Z66" s="38">
        <v>30.0</v>
      </c>
      <c r="AB66" s="38">
        <v>1.0</v>
      </c>
      <c r="AC66" s="38">
        <v>0.994</v>
      </c>
      <c r="AD66" s="39">
        <f t="shared" si="3"/>
        <v>28.826</v>
      </c>
      <c r="AE66" s="38">
        <v>6.0</v>
      </c>
      <c r="AF66" s="38" t="s">
        <v>428</v>
      </c>
      <c r="AG66" s="38">
        <v>40.0</v>
      </c>
      <c r="AH66" s="38">
        <v>1.0</v>
      </c>
      <c r="AI66" s="38">
        <v>0.49</v>
      </c>
      <c r="AJ66" s="61">
        <f t="shared" si="5"/>
        <v>19.11</v>
      </c>
    </row>
    <row r="67">
      <c r="B67" s="5" t="s">
        <v>133</v>
      </c>
      <c r="C67" s="26">
        <v>66.0</v>
      </c>
      <c r="D67" s="58">
        <v>100.0</v>
      </c>
      <c r="E67" s="70">
        <v>2.0</v>
      </c>
      <c r="F67" s="70" t="s">
        <v>255</v>
      </c>
      <c r="G67" s="70">
        <v>5.0</v>
      </c>
      <c r="H67" s="38">
        <v>25.0</v>
      </c>
      <c r="I67" s="38" t="s">
        <v>250</v>
      </c>
      <c r="J67" s="38">
        <v>7.0</v>
      </c>
      <c r="K67" s="38" t="s">
        <v>433</v>
      </c>
      <c r="L67" s="38" t="s">
        <v>440</v>
      </c>
      <c r="M67" s="38">
        <v>60.0</v>
      </c>
      <c r="N67" s="38">
        <v>1.0</v>
      </c>
      <c r="O67" s="38">
        <v>0.352</v>
      </c>
      <c r="P67" s="38">
        <f t="shared" si="1"/>
        <v>20.768</v>
      </c>
      <c r="Q67" s="57">
        <v>20.0</v>
      </c>
      <c r="R67" s="38">
        <f t="shared" si="2"/>
        <v>7.04</v>
      </c>
      <c r="S67" s="38">
        <v>2.0</v>
      </c>
      <c r="T67" s="38" t="s">
        <v>251</v>
      </c>
      <c r="U67" s="38">
        <v>7.0</v>
      </c>
      <c r="V67" s="38" t="s">
        <v>446</v>
      </c>
      <c r="W67" s="38">
        <v>707.0</v>
      </c>
      <c r="X67" s="38">
        <v>8.0</v>
      </c>
      <c r="Y67" s="38" t="s">
        <v>428</v>
      </c>
      <c r="Z67" s="38">
        <v>30.0</v>
      </c>
      <c r="AB67" s="38">
        <v>1.0</v>
      </c>
      <c r="AC67" s="38">
        <v>0.544</v>
      </c>
      <c r="AD67" s="39">
        <f t="shared" si="3"/>
        <v>15.776</v>
      </c>
      <c r="AE67" s="38">
        <v>6.0</v>
      </c>
      <c r="AF67" s="38" t="s">
        <v>428</v>
      </c>
      <c r="AG67" s="38">
        <v>40.0</v>
      </c>
      <c r="AH67" s="38">
        <v>1.0</v>
      </c>
      <c r="AI67" s="38">
        <v>1.68</v>
      </c>
      <c r="AJ67" s="61">
        <f t="shared" si="5"/>
        <v>65.52</v>
      </c>
    </row>
    <row r="68">
      <c r="B68" s="2" t="s">
        <v>131</v>
      </c>
      <c r="C68" s="26">
        <v>67.0</v>
      </c>
      <c r="D68" s="58">
        <v>100.0</v>
      </c>
      <c r="E68" s="70">
        <v>2.0</v>
      </c>
      <c r="F68" s="70" t="s">
        <v>256</v>
      </c>
      <c r="G68" s="70">
        <v>5.0</v>
      </c>
      <c r="H68" s="38">
        <v>25.0</v>
      </c>
      <c r="I68" s="38" t="s">
        <v>250</v>
      </c>
      <c r="J68" s="38">
        <v>7.0</v>
      </c>
      <c r="K68" s="38" t="s">
        <v>434</v>
      </c>
      <c r="L68" s="38" t="s">
        <v>440</v>
      </c>
      <c r="M68" s="38">
        <v>60.0</v>
      </c>
      <c r="N68" s="38">
        <v>1.0</v>
      </c>
      <c r="O68" s="38">
        <v>0.516</v>
      </c>
      <c r="P68" s="38">
        <f t="shared" si="1"/>
        <v>30.444</v>
      </c>
      <c r="Q68" s="57">
        <v>20.0</v>
      </c>
      <c r="R68" s="38">
        <f t="shared" si="2"/>
        <v>10.32</v>
      </c>
      <c r="S68" s="38">
        <v>2.0</v>
      </c>
      <c r="T68" s="38" t="s">
        <v>252</v>
      </c>
      <c r="U68" s="38">
        <v>7.0</v>
      </c>
      <c r="V68" s="38" t="s">
        <v>446</v>
      </c>
      <c r="W68" s="38">
        <v>707.0</v>
      </c>
      <c r="X68" s="38">
        <v>8.0</v>
      </c>
      <c r="Y68" s="38" t="s">
        <v>428</v>
      </c>
      <c r="Z68" s="38">
        <v>30.0</v>
      </c>
      <c r="AB68" s="38">
        <v>1.0</v>
      </c>
      <c r="AC68" s="38">
        <v>0.74</v>
      </c>
      <c r="AD68" s="39">
        <f t="shared" si="3"/>
        <v>21.46</v>
      </c>
      <c r="AE68" s="38">
        <v>6.0</v>
      </c>
      <c r="AF68" s="38" t="s">
        <v>428</v>
      </c>
      <c r="AG68" s="38">
        <v>40.0</v>
      </c>
      <c r="AH68" s="38">
        <v>1.0</v>
      </c>
      <c r="AI68" s="38">
        <v>0.45</v>
      </c>
      <c r="AJ68" s="61">
        <f t="shared" si="5"/>
        <v>17.55</v>
      </c>
    </row>
    <row r="69">
      <c r="B69" s="2" t="s">
        <v>136</v>
      </c>
      <c r="C69" s="26">
        <v>68.0</v>
      </c>
      <c r="D69" s="58">
        <v>100.0</v>
      </c>
      <c r="E69" s="70">
        <v>2.0</v>
      </c>
      <c r="F69" s="70" t="s">
        <v>257</v>
      </c>
      <c r="G69" s="70">
        <v>5.0</v>
      </c>
      <c r="H69" s="38">
        <v>25.0</v>
      </c>
      <c r="I69" s="38" t="s">
        <v>250</v>
      </c>
      <c r="J69" s="38">
        <v>7.0</v>
      </c>
      <c r="K69" s="38" t="s">
        <v>435</v>
      </c>
      <c r="L69" s="38" t="s">
        <v>440</v>
      </c>
      <c r="M69" s="38">
        <v>60.0</v>
      </c>
      <c r="N69" s="38">
        <v>1.0</v>
      </c>
      <c r="O69" s="38">
        <v>0.498</v>
      </c>
      <c r="P69" s="38">
        <f t="shared" si="1"/>
        <v>29.382</v>
      </c>
      <c r="Q69" s="57">
        <v>20.0</v>
      </c>
      <c r="R69" s="38">
        <f t="shared" si="2"/>
        <v>9.96</v>
      </c>
      <c r="S69" s="38">
        <v>2.0</v>
      </c>
      <c r="T69" s="38" t="s">
        <v>253</v>
      </c>
      <c r="U69" s="38">
        <v>7.0</v>
      </c>
      <c r="V69" s="38" t="s">
        <v>446</v>
      </c>
      <c r="W69" s="38">
        <v>707.0</v>
      </c>
      <c r="X69" s="38">
        <v>8.0</v>
      </c>
      <c r="Y69" s="38" t="s">
        <v>428</v>
      </c>
      <c r="Z69" s="38">
        <v>30.0</v>
      </c>
      <c r="AB69" s="38">
        <v>1.0</v>
      </c>
      <c r="AC69" s="38">
        <v>0.932</v>
      </c>
      <c r="AD69" s="39">
        <f t="shared" si="3"/>
        <v>27.028</v>
      </c>
      <c r="AE69" s="38">
        <v>6.0</v>
      </c>
      <c r="AF69" s="38" t="s">
        <v>428</v>
      </c>
      <c r="AG69" s="38">
        <v>40.0</v>
      </c>
      <c r="AH69" s="38">
        <v>1.0</v>
      </c>
      <c r="AI69" s="38">
        <v>1.22</v>
      </c>
      <c r="AJ69" s="61">
        <f t="shared" si="5"/>
        <v>47.58</v>
      </c>
    </row>
    <row r="70">
      <c r="B70" s="2" t="s">
        <v>138</v>
      </c>
      <c r="C70" s="26">
        <v>69.0</v>
      </c>
      <c r="D70" s="58">
        <v>100.0</v>
      </c>
      <c r="E70" s="70">
        <v>2.0</v>
      </c>
      <c r="F70" s="70" t="s">
        <v>250</v>
      </c>
      <c r="G70" s="70">
        <v>6.0</v>
      </c>
      <c r="H70" s="38">
        <v>25.0</v>
      </c>
      <c r="I70" s="38" t="s">
        <v>250</v>
      </c>
      <c r="J70" s="38">
        <v>7.0</v>
      </c>
      <c r="K70" s="38" t="s">
        <v>436</v>
      </c>
      <c r="L70" s="38" t="s">
        <v>440</v>
      </c>
      <c r="M70" s="38">
        <v>60.0</v>
      </c>
      <c r="N70" s="38">
        <v>1.0</v>
      </c>
      <c r="O70" s="38">
        <v>0.36</v>
      </c>
      <c r="P70" s="38">
        <f t="shared" si="1"/>
        <v>21.24</v>
      </c>
      <c r="Q70" s="57">
        <v>20.0</v>
      </c>
      <c r="R70" s="38">
        <f t="shared" si="2"/>
        <v>7.2</v>
      </c>
      <c r="S70" s="38">
        <v>2.0</v>
      </c>
      <c r="T70" s="38" t="s">
        <v>254</v>
      </c>
      <c r="U70" s="38">
        <v>7.0</v>
      </c>
      <c r="V70" s="38" t="s">
        <v>446</v>
      </c>
      <c r="W70" s="38">
        <v>707.0</v>
      </c>
      <c r="X70" s="38">
        <v>8.0</v>
      </c>
      <c r="Y70" s="38" t="s">
        <v>428</v>
      </c>
      <c r="Z70" s="38">
        <v>30.0</v>
      </c>
      <c r="AB70" s="38">
        <v>1.0</v>
      </c>
      <c r="AC70" s="38">
        <v>0.108</v>
      </c>
      <c r="AD70" s="39">
        <f t="shared" si="3"/>
        <v>3.132</v>
      </c>
      <c r="AE70" s="38">
        <v>6.0</v>
      </c>
      <c r="AF70" s="38" t="s">
        <v>428</v>
      </c>
      <c r="AG70" s="38">
        <v>40.0</v>
      </c>
      <c r="AH70" s="38">
        <v>1.0</v>
      </c>
      <c r="AI70" s="38">
        <v>2.14</v>
      </c>
      <c r="AJ70" s="39">
        <f t="shared" si="5"/>
        <v>83.46</v>
      </c>
    </row>
    <row r="71">
      <c r="B71" s="2" t="s">
        <v>140</v>
      </c>
      <c r="C71" s="26">
        <v>70.0</v>
      </c>
      <c r="D71" s="58">
        <v>100.0</v>
      </c>
      <c r="E71" s="70">
        <v>2.0</v>
      </c>
      <c r="F71" s="70" t="s">
        <v>251</v>
      </c>
      <c r="G71" s="70">
        <v>6.0</v>
      </c>
      <c r="H71" s="38">
        <v>25.0</v>
      </c>
      <c r="I71" s="38" t="s">
        <v>250</v>
      </c>
      <c r="J71" s="38">
        <v>7.0</v>
      </c>
      <c r="K71" s="38" t="s">
        <v>437</v>
      </c>
      <c r="L71" s="38" t="s">
        <v>440</v>
      </c>
      <c r="M71" s="38">
        <v>60.0</v>
      </c>
      <c r="N71" s="38">
        <v>1.0</v>
      </c>
      <c r="O71" s="38">
        <v>0.204</v>
      </c>
      <c r="P71" s="38">
        <f t="shared" si="1"/>
        <v>12.036</v>
      </c>
      <c r="Q71" s="57">
        <v>20.0</v>
      </c>
      <c r="R71" s="38">
        <f t="shared" si="2"/>
        <v>4.08</v>
      </c>
      <c r="S71" s="38">
        <v>2.0</v>
      </c>
      <c r="T71" s="38" t="s">
        <v>255</v>
      </c>
      <c r="U71" s="38">
        <v>7.0</v>
      </c>
      <c r="V71" s="38" t="s">
        <v>446</v>
      </c>
      <c r="W71" s="38">
        <v>707.0</v>
      </c>
      <c r="X71" s="38">
        <v>8.0</v>
      </c>
      <c r="Y71" s="38" t="s">
        <v>428</v>
      </c>
      <c r="Z71" s="38">
        <v>30.0</v>
      </c>
      <c r="AB71" s="38">
        <v>1.0</v>
      </c>
      <c r="AC71" s="38">
        <v>0.598</v>
      </c>
      <c r="AD71" s="39">
        <f t="shared" si="3"/>
        <v>17.342</v>
      </c>
      <c r="AE71" s="38">
        <v>6.0</v>
      </c>
      <c r="AF71" s="38" t="s">
        <v>428</v>
      </c>
      <c r="AG71" s="38">
        <v>40.0</v>
      </c>
      <c r="AH71" s="38">
        <v>1.0</v>
      </c>
      <c r="AI71" s="38">
        <v>4.56</v>
      </c>
      <c r="AJ71" s="39">
        <f t="shared" si="5"/>
        <v>177.84</v>
      </c>
    </row>
    <row r="72">
      <c r="B72" s="2" t="s">
        <v>142</v>
      </c>
      <c r="C72" s="26">
        <v>71.0</v>
      </c>
      <c r="D72" s="58">
        <v>100.0</v>
      </c>
      <c r="E72" s="70">
        <v>2.0</v>
      </c>
      <c r="F72" s="70" t="s">
        <v>250</v>
      </c>
      <c r="G72" s="70">
        <v>7.0</v>
      </c>
      <c r="H72" s="38">
        <v>25.0</v>
      </c>
      <c r="I72" s="38" t="s">
        <v>250</v>
      </c>
      <c r="J72" s="38">
        <v>8.0</v>
      </c>
      <c r="K72" s="38" t="s">
        <v>425</v>
      </c>
      <c r="L72" s="38" t="s">
        <v>440</v>
      </c>
      <c r="M72" s="38">
        <v>60.0</v>
      </c>
      <c r="N72" s="38">
        <v>1.0</v>
      </c>
      <c r="O72" s="38">
        <v>0.392</v>
      </c>
      <c r="P72" s="38">
        <f t="shared" si="1"/>
        <v>23.128</v>
      </c>
      <c r="Q72" s="57">
        <v>20.0</v>
      </c>
      <c r="R72" s="38">
        <f t="shared" si="2"/>
        <v>7.84</v>
      </c>
      <c r="S72" s="38">
        <v>2.0</v>
      </c>
      <c r="T72" s="38" t="s">
        <v>256</v>
      </c>
      <c r="U72" s="38">
        <v>7.0</v>
      </c>
      <c r="V72" s="38" t="s">
        <v>447</v>
      </c>
      <c r="W72" s="38">
        <v>708.0</v>
      </c>
      <c r="X72" s="38">
        <v>8.0</v>
      </c>
      <c r="Y72" s="38" t="s">
        <v>428</v>
      </c>
      <c r="Z72" s="38">
        <v>30.0</v>
      </c>
      <c r="AB72" s="38">
        <v>1.0</v>
      </c>
      <c r="AC72" s="38">
        <v>1.03</v>
      </c>
      <c r="AD72" s="39">
        <f t="shared" si="3"/>
        <v>29.87</v>
      </c>
      <c r="AE72" s="38">
        <v>6.0</v>
      </c>
      <c r="AF72" s="38" t="s">
        <v>428</v>
      </c>
      <c r="AG72" s="38">
        <v>40.0</v>
      </c>
      <c r="AH72" s="38">
        <v>1.0</v>
      </c>
      <c r="AI72" s="38">
        <v>6.1</v>
      </c>
      <c r="AJ72" s="39">
        <f t="shared" si="5"/>
        <v>237.9</v>
      </c>
    </row>
    <row r="73">
      <c r="B73" s="5" t="s">
        <v>147</v>
      </c>
      <c r="C73" s="26">
        <v>72.0</v>
      </c>
      <c r="D73" s="58">
        <v>100.0</v>
      </c>
      <c r="E73" s="70">
        <v>2.0</v>
      </c>
      <c r="F73" s="70" t="s">
        <v>251</v>
      </c>
      <c r="G73" s="70">
        <v>7.0</v>
      </c>
      <c r="H73" s="38">
        <v>25.0</v>
      </c>
      <c r="I73" s="38" t="s">
        <v>250</v>
      </c>
      <c r="J73" s="38">
        <v>8.0</v>
      </c>
      <c r="K73" s="38" t="s">
        <v>429</v>
      </c>
      <c r="L73" s="38" t="s">
        <v>440</v>
      </c>
      <c r="M73" s="38">
        <v>60.0</v>
      </c>
      <c r="N73" s="38">
        <v>1.0</v>
      </c>
      <c r="O73" s="38">
        <v>0.258</v>
      </c>
      <c r="P73" s="38">
        <f t="shared" si="1"/>
        <v>15.222</v>
      </c>
      <c r="Q73" s="57">
        <v>20.0</v>
      </c>
      <c r="R73" s="38">
        <f t="shared" si="2"/>
        <v>5.16</v>
      </c>
      <c r="S73" s="38">
        <v>2.0</v>
      </c>
      <c r="T73" s="38" t="s">
        <v>257</v>
      </c>
      <c r="U73" s="38">
        <v>7.0</v>
      </c>
      <c r="V73" s="38" t="s">
        <v>447</v>
      </c>
      <c r="W73" s="38">
        <v>708.0</v>
      </c>
      <c r="X73" s="38">
        <v>8.0</v>
      </c>
      <c r="Y73" s="38" t="s">
        <v>428</v>
      </c>
      <c r="Z73" s="38">
        <v>30.0</v>
      </c>
      <c r="AB73" s="38">
        <v>1.0</v>
      </c>
      <c r="AC73" s="38">
        <v>1.6</v>
      </c>
      <c r="AD73" s="39">
        <f t="shared" si="3"/>
        <v>46.4</v>
      </c>
      <c r="AE73" s="38">
        <v>6.0</v>
      </c>
      <c r="AF73" s="38" t="s">
        <v>428</v>
      </c>
      <c r="AG73" s="38">
        <v>40.0</v>
      </c>
      <c r="AH73" s="38">
        <v>1.0</v>
      </c>
      <c r="AI73" s="38">
        <v>2.94</v>
      </c>
      <c r="AJ73" s="39">
        <f t="shared" si="5"/>
        <v>114.66</v>
      </c>
    </row>
    <row r="74">
      <c r="B74" s="5" t="s">
        <v>148</v>
      </c>
      <c r="C74" s="26">
        <v>73.0</v>
      </c>
      <c r="D74" s="58">
        <v>100.0</v>
      </c>
      <c r="E74" s="70">
        <v>2.0</v>
      </c>
      <c r="F74" s="70" t="s">
        <v>252</v>
      </c>
      <c r="G74" s="70">
        <v>7.0</v>
      </c>
      <c r="H74" s="38">
        <v>25.0</v>
      </c>
      <c r="I74" s="38" t="s">
        <v>250</v>
      </c>
      <c r="J74" s="38">
        <v>8.0</v>
      </c>
      <c r="K74" s="38" t="s">
        <v>430</v>
      </c>
      <c r="L74" s="38" t="s">
        <v>440</v>
      </c>
      <c r="M74" s="38">
        <v>60.0</v>
      </c>
      <c r="N74" s="38">
        <v>1.0</v>
      </c>
      <c r="O74" s="38">
        <v>0.264</v>
      </c>
      <c r="P74" s="38">
        <f t="shared" si="1"/>
        <v>15.576</v>
      </c>
      <c r="Q74" s="57">
        <v>20.0</v>
      </c>
      <c r="R74" s="38">
        <f t="shared" si="2"/>
        <v>5.28</v>
      </c>
      <c r="S74" s="38">
        <v>2.0</v>
      </c>
      <c r="T74" s="38" t="s">
        <v>250</v>
      </c>
      <c r="U74" s="38">
        <v>8.0</v>
      </c>
      <c r="V74" s="38" t="s">
        <v>447</v>
      </c>
      <c r="W74" s="38">
        <v>708.0</v>
      </c>
      <c r="X74" s="38">
        <v>8.0</v>
      </c>
      <c r="Y74" s="38" t="s">
        <v>428</v>
      </c>
      <c r="Z74" s="38">
        <v>30.0</v>
      </c>
      <c r="AB74" s="38">
        <v>1.0</v>
      </c>
      <c r="AC74" s="38">
        <v>1.25</v>
      </c>
      <c r="AD74" s="39">
        <f t="shared" si="3"/>
        <v>36.25</v>
      </c>
      <c r="AE74" s="38">
        <v>6.0</v>
      </c>
      <c r="AF74" s="38" t="s">
        <v>428</v>
      </c>
      <c r="AG74" s="38">
        <v>40.0</v>
      </c>
      <c r="AH74" s="38">
        <v>1.0</v>
      </c>
      <c r="AI74" s="38">
        <v>0.922</v>
      </c>
      <c r="AJ74" s="61">
        <f t="shared" si="5"/>
        <v>35.958</v>
      </c>
    </row>
    <row r="75">
      <c r="B75" s="2" t="s">
        <v>144</v>
      </c>
      <c r="C75" s="26">
        <v>74.0</v>
      </c>
      <c r="D75" s="58">
        <v>100.0</v>
      </c>
      <c r="E75" s="70">
        <v>2.0</v>
      </c>
      <c r="F75" s="70" t="s">
        <v>253</v>
      </c>
      <c r="G75" s="70">
        <v>7.0</v>
      </c>
      <c r="H75" s="38">
        <v>25.0</v>
      </c>
      <c r="I75" s="38" t="s">
        <v>250</v>
      </c>
      <c r="J75" s="38">
        <v>8.0</v>
      </c>
      <c r="K75" s="38" t="s">
        <v>431</v>
      </c>
      <c r="L75" s="38" t="s">
        <v>440</v>
      </c>
      <c r="M75" s="38">
        <v>60.0</v>
      </c>
      <c r="N75" s="38">
        <v>1.0</v>
      </c>
      <c r="O75" s="38">
        <v>0.276</v>
      </c>
      <c r="P75" s="38">
        <f t="shared" si="1"/>
        <v>16.284</v>
      </c>
      <c r="Q75" s="57">
        <v>20.0</v>
      </c>
      <c r="R75" s="38">
        <f t="shared" si="2"/>
        <v>5.52</v>
      </c>
      <c r="S75" s="38">
        <v>2.0</v>
      </c>
      <c r="T75" s="38" t="s">
        <v>251</v>
      </c>
      <c r="U75" s="38">
        <v>8.0</v>
      </c>
      <c r="V75" s="38" t="s">
        <v>447</v>
      </c>
      <c r="W75" s="38">
        <v>708.0</v>
      </c>
      <c r="X75" s="38">
        <v>8.0</v>
      </c>
      <c r="Y75" s="38" t="s">
        <v>428</v>
      </c>
      <c r="Z75" s="38">
        <v>30.0</v>
      </c>
      <c r="AB75" s="38">
        <v>1.0</v>
      </c>
      <c r="AC75" s="38">
        <v>2.4</v>
      </c>
      <c r="AD75" s="39">
        <f t="shared" si="3"/>
        <v>69.6</v>
      </c>
      <c r="AE75" s="38">
        <v>6.0</v>
      </c>
      <c r="AF75" s="38" t="s">
        <v>428</v>
      </c>
      <c r="AG75" s="38">
        <v>40.0</v>
      </c>
      <c r="AH75" s="38">
        <v>1.0</v>
      </c>
      <c r="AI75" s="38">
        <v>5.34</v>
      </c>
      <c r="AJ75" s="39">
        <f t="shared" si="5"/>
        <v>208.26</v>
      </c>
    </row>
    <row r="76">
      <c r="B76" s="2" t="s">
        <v>146</v>
      </c>
      <c r="C76" s="26">
        <v>75.0</v>
      </c>
      <c r="D76" s="58">
        <v>100.0</v>
      </c>
      <c r="E76" s="70">
        <v>2.0</v>
      </c>
      <c r="F76" s="70" t="s">
        <v>254</v>
      </c>
      <c r="G76" s="70">
        <v>7.0</v>
      </c>
      <c r="H76" s="38">
        <v>25.0</v>
      </c>
      <c r="I76" s="38" t="s">
        <v>250</v>
      </c>
      <c r="J76" s="38">
        <v>8.0</v>
      </c>
      <c r="K76" s="38" t="s">
        <v>432</v>
      </c>
      <c r="L76" s="38" t="s">
        <v>440</v>
      </c>
      <c r="M76" s="38">
        <v>60.0</v>
      </c>
      <c r="N76" s="38">
        <v>1.0</v>
      </c>
      <c r="O76" s="38">
        <v>0.396</v>
      </c>
      <c r="P76" s="38">
        <f t="shared" si="1"/>
        <v>23.364</v>
      </c>
      <c r="Q76" s="57">
        <v>20.0</v>
      </c>
      <c r="R76" s="38">
        <f t="shared" si="2"/>
        <v>7.92</v>
      </c>
      <c r="S76" s="38">
        <v>2.0</v>
      </c>
      <c r="T76" s="38" t="s">
        <v>252</v>
      </c>
      <c r="U76" s="38">
        <v>8.0</v>
      </c>
      <c r="V76" s="38" t="s">
        <v>447</v>
      </c>
      <c r="W76" s="38">
        <v>708.0</v>
      </c>
      <c r="X76" s="38">
        <v>8.0</v>
      </c>
      <c r="Y76" s="38" t="s">
        <v>428</v>
      </c>
      <c r="Z76" s="38">
        <v>30.0</v>
      </c>
      <c r="AB76" s="38">
        <v>1.0</v>
      </c>
      <c r="AC76" s="38" t="s">
        <v>170</v>
      </c>
      <c r="AD76" s="39" t="str">
        <f t="shared" si="3"/>
        <v>#VALUE!</v>
      </c>
      <c r="AE76" s="38">
        <v>6.0</v>
      </c>
      <c r="AF76" s="38" t="s">
        <v>428</v>
      </c>
      <c r="AG76" s="38">
        <v>40.0</v>
      </c>
      <c r="AH76" s="38">
        <v>1.0</v>
      </c>
      <c r="AI76" s="38">
        <v>1.44</v>
      </c>
      <c r="AJ76" s="61">
        <f t="shared" si="5"/>
        <v>56.16</v>
      </c>
    </row>
    <row r="77">
      <c r="B77" s="5" t="s">
        <v>151</v>
      </c>
      <c r="C77" s="26">
        <v>76.0</v>
      </c>
      <c r="D77" s="58">
        <v>100.0</v>
      </c>
      <c r="E77" s="70">
        <v>2.0</v>
      </c>
      <c r="F77" s="70" t="s">
        <v>255</v>
      </c>
      <c r="G77" s="70">
        <v>7.0</v>
      </c>
      <c r="H77" s="38">
        <v>25.0</v>
      </c>
      <c r="I77" s="38" t="s">
        <v>250</v>
      </c>
      <c r="J77" s="38">
        <v>8.0</v>
      </c>
      <c r="K77" s="38" t="s">
        <v>433</v>
      </c>
      <c r="L77" s="38" t="s">
        <v>440</v>
      </c>
      <c r="M77" s="38">
        <v>60.0</v>
      </c>
      <c r="N77" s="38">
        <v>1.0</v>
      </c>
      <c r="O77" s="38">
        <v>0.482</v>
      </c>
      <c r="P77" s="38">
        <f t="shared" si="1"/>
        <v>28.438</v>
      </c>
      <c r="Q77" s="57">
        <v>20.0</v>
      </c>
      <c r="R77" s="38">
        <f t="shared" si="2"/>
        <v>9.64</v>
      </c>
      <c r="S77" s="38">
        <v>2.0</v>
      </c>
      <c r="T77" s="38" t="s">
        <v>253</v>
      </c>
      <c r="U77" s="38">
        <v>8.0</v>
      </c>
      <c r="V77" s="38" t="s">
        <v>447</v>
      </c>
      <c r="W77" s="38">
        <v>708.0</v>
      </c>
      <c r="X77" s="38">
        <v>8.0</v>
      </c>
      <c r="Y77" s="38" t="s">
        <v>428</v>
      </c>
      <c r="Z77" s="38">
        <v>30.0</v>
      </c>
      <c r="AB77" s="38">
        <v>1.0</v>
      </c>
      <c r="AC77" s="38">
        <v>0.618</v>
      </c>
      <c r="AD77" s="39">
        <f t="shared" si="3"/>
        <v>17.922</v>
      </c>
      <c r="AE77" s="38">
        <v>6.0</v>
      </c>
      <c r="AF77" s="38" t="s">
        <v>428</v>
      </c>
      <c r="AG77" s="38">
        <v>40.0</v>
      </c>
      <c r="AH77" s="38">
        <v>1.0</v>
      </c>
      <c r="AI77" s="38">
        <v>2.56</v>
      </c>
      <c r="AJ77" s="39">
        <f t="shared" si="5"/>
        <v>99.84</v>
      </c>
    </row>
    <row r="78">
      <c r="B78" s="5" t="s">
        <v>152</v>
      </c>
      <c r="C78" s="26">
        <v>77.0</v>
      </c>
      <c r="D78" s="58">
        <v>100.0</v>
      </c>
      <c r="E78" s="70">
        <v>2.0</v>
      </c>
      <c r="F78" s="70" t="s">
        <v>256</v>
      </c>
      <c r="G78" s="70">
        <v>7.0</v>
      </c>
      <c r="H78" s="38">
        <v>25.0</v>
      </c>
      <c r="I78" s="38" t="s">
        <v>250</v>
      </c>
      <c r="J78" s="38">
        <v>8.0</v>
      </c>
      <c r="K78" s="38" t="s">
        <v>434</v>
      </c>
      <c r="L78" s="38" t="s">
        <v>440</v>
      </c>
      <c r="M78" s="38">
        <v>60.0</v>
      </c>
      <c r="N78" s="38">
        <v>1.0</v>
      </c>
      <c r="O78" s="38">
        <v>0.298</v>
      </c>
      <c r="P78" s="38">
        <f t="shared" si="1"/>
        <v>17.582</v>
      </c>
      <c r="Q78" s="57">
        <v>20.0</v>
      </c>
      <c r="R78" s="38">
        <f t="shared" si="2"/>
        <v>5.96</v>
      </c>
      <c r="S78" s="38">
        <v>2.0</v>
      </c>
      <c r="T78" s="38" t="s">
        <v>254</v>
      </c>
      <c r="U78" s="38">
        <v>8.0</v>
      </c>
      <c r="V78" s="38" t="s">
        <v>447</v>
      </c>
      <c r="W78" s="38">
        <v>708.0</v>
      </c>
      <c r="X78" s="38">
        <v>8.0</v>
      </c>
      <c r="Y78" s="38" t="s">
        <v>428</v>
      </c>
      <c r="Z78" s="38">
        <v>30.0</v>
      </c>
      <c r="AB78" s="38">
        <v>1.0</v>
      </c>
      <c r="AC78" s="38">
        <v>1.25</v>
      </c>
      <c r="AD78" s="39">
        <f t="shared" si="3"/>
        <v>36.25</v>
      </c>
      <c r="AE78" s="38">
        <v>6.0</v>
      </c>
      <c r="AF78" s="38" t="s">
        <v>428</v>
      </c>
      <c r="AG78" s="38">
        <v>40.0</v>
      </c>
      <c r="AH78" s="38">
        <v>1.0</v>
      </c>
      <c r="AI78" s="38">
        <v>9.54</v>
      </c>
      <c r="AJ78" s="39">
        <f t="shared" si="5"/>
        <v>372.06</v>
      </c>
    </row>
    <row r="79">
      <c r="B79" s="5" t="s">
        <v>153</v>
      </c>
      <c r="C79" s="26">
        <v>78.0</v>
      </c>
      <c r="D79" s="58">
        <v>100.0</v>
      </c>
      <c r="E79" s="70">
        <v>2.0</v>
      </c>
      <c r="F79" s="70" t="s">
        <v>257</v>
      </c>
      <c r="G79" s="70">
        <v>7.0</v>
      </c>
      <c r="H79" s="38">
        <v>25.0</v>
      </c>
      <c r="I79" s="38" t="s">
        <v>250</v>
      </c>
      <c r="J79" s="38">
        <v>8.0</v>
      </c>
      <c r="K79" s="38" t="s">
        <v>435</v>
      </c>
      <c r="L79" s="38" t="s">
        <v>440</v>
      </c>
      <c r="M79" s="38">
        <v>60.0</v>
      </c>
      <c r="N79" s="38">
        <v>1.0</v>
      </c>
      <c r="O79" s="38">
        <v>0.498</v>
      </c>
      <c r="P79" s="38">
        <f t="shared" si="1"/>
        <v>29.382</v>
      </c>
      <c r="Q79" s="57">
        <v>20.0</v>
      </c>
      <c r="R79" s="38">
        <f t="shared" si="2"/>
        <v>9.96</v>
      </c>
      <c r="S79" s="38">
        <v>2.0</v>
      </c>
      <c r="T79" s="38" t="s">
        <v>255</v>
      </c>
      <c r="U79" s="38">
        <v>8.0</v>
      </c>
      <c r="V79" s="38" t="s">
        <v>447</v>
      </c>
      <c r="W79" s="38">
        <v>708.0</v>
      </c>
      <c r="X79" s="38">
        <v>8.0</v>
      </c>
      <c r="Y79" s="38" t="s">
        <v>428</v>
      </c>
      <c r="Z79" s="38">
        <v>30.0</v>
      </c>
      <c r="AB79" s="38">
        <v>1.0</v>
      </c>
      <c r="AC79" s="38">
        <v>1.37</v>
      </c>
      <c r="AD79" s="39">
        <f t="shared" si="3"/>
        <v>39.73</v>
      </c>
      <c r="AE79" s="38">
        <v>6.0</v>
      </c>
      <c r="AF79" s="38" t="s">
        <v>428</v>
      </c>
      <c r="AG79" s="38">
        <v>40.0</v>
      </c>
      <c r="AH79" s="38">
        <v>1.0</v>
      </c>
      <c r="AI79" s="38">
        <v>11.3</v>
      </c>
      <c r="AJ79" s="39">
        <f t="shared" si="5"/>
        <v>440.7</v>
      </c>
    </row>
    <row r="80">
      <c r="B80" s="5" t="s">
        <v>159</v>
      </c>
      <c r="C80" s="26">
        <v>79.0</v>
      </c>
      <c r="D80" s="58">
        <v>100.0</v>
      </c>
      <c r="E80" s="70">
        <v>2.0</v>
      </c>
      <c r="F80" s="70" t="s">
        <v>250</v>
      </c>
      <c r="G80" s="70">
        <v>8.0</v>
      </c>
      <c r="H80" s="38">
        <v>25.0</v>
      </c>
      <c r="I80" s="38" t="s">
        <v>250</v>
      </c>
      <c r="J80" s="38">
        <v>8.0</v>
      </c>
      <c r="K80" s="38" t="s">
        <v>436</v>
      </c>
      <c r="L80" s="38" t="s">
        <v>440</v>
      </c>
      <c r="M80" s="38">
        <v>60.0</v>
      </c>
      <c r="N80" s="38">
        <v>1.0</v>
      </c>
      <c r="O80" s="38">
        <v>0.338</v>
      </c>
      <c r="P80" s="38">
        <f t="shared" si="1"/>
        <v>19.942</v>
      </c>
      <c r="Q80" s="57">
        <v>20.0</v>
      </c>
      <c r="R80" s="38">
        <f t="shared" si="2"/>
        <v>6.76</v>
      </c>
      <c r="S80" s="38">
        <v>2.0</v>
      </c>
      <c r="T80" s="38" t="s">
        <v>256</v>
      </c>
      <c r="U80" s="38">
        <v>8.0</v>
      </c>
      <c r="V80" s="38" t="s">
        <v>447</v>
      </c>
      <c r="W80" s="38">
        <v>708.0</v>
      </c>
      <c r="X80" s="38">
        <v>8.0</v>
      </c>
      <c r="Y80" s="38" t="s">
        <v>428</v>
      </c>
      <c r="Z80" s="38">
        <v>30.0</v>
      </c>
      <c r="AB80" s="38">
        <v>1.0</v>
      </c>
      <c r="AC80" s="38">
        <v>1.97</v>
      </c>
      <c r="AD80" s="39">
        <f t="shared" si="3"/>
        <v>57.13</v>
      </c>
      <c r="AE80" s="38">
        <v>6.0</v>
      </c>
      <c r="AF80" s="38" t="s">
        <v>428</v>
      </c>
      <c r="AG80" s="38">
        <v>40.0</v>
      </c>
      <c r="AH80" s="38">
        <v>1.0</v>
      </c>
      <c r="AI80" s="38">
        <v>1.28</v>
      </c>
      <c r="AJ80" s="61">
        <f t="shared" si="5"/>
        <v>49.92</v>
      </c>
    </row>
    <row r="81">
      <c r="B81" s="5" t="s">
        <v>164</v>
      </c>
      <c r="C81" s="26">
        <v>80.0</v>
      </c>
      <c r="D81" s="58">
        <v>100.0</v>
      </c>
      <c r="E81" s="70">
        <v>2.0</v>
      </c>
      <c r="F81" s="70" t="s">
        <v>251</v>
      </c>
      <c r="G81" s="70">
        <v>8.0</v>
      </c>
      <c r="H81" s="38">
        <v>25.0</v>
      </c>
      <c r="I81" s="38" t="s">
        <v>250</v>
      </c>
      <c r="J81" s="38">
        <v>8.0</v>
      </c>
      <c r="K81" s="38" t="s">
        <v>437</v>
      </c>
      <c r="L81" s="38" t="s">
        <v>440</v>
      </c>
      <c r="M81" s="38">
        <v>60.0</v>
      </c>
      <c r="N81" s="38">
        <v>1.0</v>
      </c>
      <c r="O81" s="38">
        <v>0.298</v>
      </c>
      <c r="P81" s="38">
        <f t="shared" si="1"/>
        <v>17.582</v>
      </c>
      <c r="Q81" s="57">
        <v>20.0</v>
      </c>
      <c r="R81" s="38">
        <f t="shared" si="2"/>
        <v>5.96</v>
      </c>
      <c r="S81" s="38">
        <v>2.0</v>
      </c>
      <c r="T81" s="38" t="s">
        <v>257</v>
      </c>
      <c r="U81" s="38">
        <v>8.0</v>
      </c>
      <c r="V81" s="38" t="s">
        <v>447</v>
      </c>
      <c r="W81" s="38">
        <v>708.0</v>
      </c>
      <c r="X81" s="38">
        <v>8.0</v>
      </c>
      <c r="Y81" s="38" t="s">
        <v>428</v>
      </c>
      <c r="Z81" s="38">
        <v>30.0</v>
      </c>
      <c r="AB81" s="38">
        <v>1.0</v>
      </c>
      <c r="AC81" s="38">
        <v>1.55</v>
      </c>
      <c r="AD81" s="39">
        <f t="shared" si="3"/>
        <v>44.95</v>
      </c>
      <c r="AE81" s="38">
        <v>6.0</v>
      </c>
      <c r="AF81" s="38" t="s">
        <v>428</v>
      </c>
      <c r="AG81" s="38">
        <v>40.0</v>
      </c>
      <c r="AH81" s="38">
        <v>1.0</v>
      </c>
      <c r="AI81" s="38">
        <v>2.5</v>
      </c>
      <c r="AJ81" s="39">
        <f t="shared" si="5"/>
        <v>97.5</v>
      </c>
    </row>
    <row r="82">
      <c r="B82" s="2" t="s">
        <v>161</v>
      </c>
      <c r="C82" s="26">
        <v>81.0</v>
      </c>
      <c r="D82" s="58">
        <v>100.0</v>
      </c>
      <c r="E82" s="42">
        <v>3.0</v>
      </c>
      <c r="F82" s="42" t="s">
        <v>250</v>
      </c>
      <c r="G82" s="42">
        <v>1.0</v>
      </c>
      <c r="H82" s="38">
        <v>25.0</v>
      </c>
      <c r="I82" s="38" t="s">
        <v>251</v>
      </c>
      <c r="J82" s="38">
        <v>9.0</v>
      </c>
      <c r="K82" s="38" t="s">
        <v>425</v>
      </c>
      <c r="L82" s="38" t="s">
        <v>440</v>
      </c>
      <c r="M82" s="38">
        <v>30.0</v>
      </c>
      <c r="N82" s="38">
        <v>2.0</v>
      </c>
      <c r="O82" s="38">
        <v>0.516</v>
      </c>
      <c r="P82" s="38">
        <f t="shared" si="1"/>
        <v>14.448</v>
      </c>
      <c r="Q82" s="57">
        <v>20.0</v>
      </c>
      <c r="R82" s="38">
        <f t="shared" si="2"/>
        <v>10.32</v>
      </c>
      <c r="S82" s="38">
        <v>2.0</v>
      </c>
      <c r="T82" s="38" t="s">
        <v>250</v>
      </c>
      <c r="U82" s="38">
        <v>9.0</v>
      </c>
      <c r="V82" s="38" t="s">
        <v>427</v>
      </c>
      <c r="W82" s="38">
        <v>701.0</v>
      </c>
      <c r="X82" s="38">
        <v>8.0</v>
      </c>
      <c r="Y82" s="38" t="s">
        <v>428</v>
      </c>
      <c r="Z82" s="38">
        <v>30.0</v>
      </c>
      <c r="AB82" s="38">
        <v>1.0</v>
      </c>
      <c r="AC82" s="38">
        <v>0.33</v>
      </c>
      <c r="AD82" s="39">
        <f t="shared" si="3"/>
        <v>9.57</v>
      </c>
      <c r="AE82" s="38">
        <v>6.0</v>
      </c>
      <c r="AF82" s="38" t="s">
        <v>428</v>
      </c>
      <c r="AG82" s="38">
        <v>40.0</v>
      </c>
      <c r="AH82" s="38">
        <v>1.0</v>
      </c>
      <c r="AI82" s="38">
        <v>3.74</v>
      </c>
      <c r="AJ82" s="39">
        <f t="shared" si="5"/>
        <v>145.86</v>
      </c>
    </row>
    <row r="83">
      <c r="B83" s="5" t="s">
        <v>167</v>
      </c>
      <c r="C83" s="26">
        <v>82.0</v>
      </c>
      <c r="D83" s="58">
        <v>100.0</v>
      </c>
      <c r="E83" s="42">
        <v>3.0</v>
      </c>
      <c r="F83" s="42" t="s">
        <v>251</v>
      </c>
      <c r="G83" s="42">
        <v>1.0</v>
      </c>
      <c r="H83" s="38">
        <v>25.0</v>
      </c>
      <c r="I83" s="38" t="s">
        <v>251</v>
      </c>
      <c r="J83" s="38">
        <v>9.0</v>
      </c>
      <c r="K83" s="38" t="s">
        <v>429</v>
      </c>
      <c r="L83" s="38" t="s">
        <v>440</v>
      </c>
      <c r="M83" s="38">
        <v>30.0</v>
      </c>
      <c r="N83" s="38">
        <v>2.0</v>
      </c>
      <c r="O83" s="38">
        <v>0.594</v>
      </c>
      <c r="P83" s="38">
        <f t="shared" si="1"/>
        <v>16.632</v>
      </c>
      <c r="Q83" s="57">
        <v>20.0</v>
      </c>
      <c r="R83" s="38">
        <f t="shared" si="2"/>
        <v>11.88</v>
      </c>
      <c r="S83" s="38">
        <v>2.0</v>
      </c>
      <c r="T83" s="38" t="s">
        <v>251</v>
      </c>
      <c r="U83" s="38">
        <v>9.0</v>
      </c>
      <c r="V83" s="38" t="s">
        <v>427</v>
      </c>
      <c r="W83" s="38">
        <v>701.0</v>
      </c>
      <c r="X83" s="38">
        <v>8.0</v>
      </c>
      <c r="Y83" s="38" t="s">
        <v>428</v>
      </c>
      <c r="Z83" s="38">
        <v>30.0</v>
      </c>
      <c r="AB83" s="38">
        <v>1.0</v>
      </c>
      <c r="AC83" s="38">
        <v>0.136</v>
      </c>
      <c r="AD83" s="39">
        <f t="shared" si="3"/>
        <v>3.944</v>
      </c>
      <c r="AE83" s="38">
        <v>6.0</v>
      </c>
      <c r="AF83" s="38" t="s">
        <v>428</v>
      </c>
      <c r="AG83" s="38">
        <v>40.0</v>
      </c>
      <c r="AH83" s="38">
        <v>1.0</v>
      </c>
      <c r="AI83" s="38">
        <v>2.1</v>
      </c>
      <c r="AJ83" s="39">
        <f t="shared" si="5"/>
        <v>81.9</v>
      </c>
    </row>
    <row r="84">
      <c r="B84" s="5" t="s">
        <v>168</v>
      </c>
      <c r="C84" s="26">
        <v>83.0</v>
      </c>
      <c r="D84" s="58">
        <v>100.0</v>
      </c>
      <c r="E84" s="42">
        <v>3.0</v>
      </c>
      <c r="F84" s="42" t="s">
        <v>252</v>
      </c>
      <c r="G84" s="42">
        <v>1.0</v>
      </c>
      <c r="H84" s="38">
        <v>25.0</v>
      </c>
      <c r="I84" s="38" t="s">
        <v>251</v>
      </c>
      <c r="J84" s="38">
        <v>9.0</v>
      </c>
      <c r="K84" s="38" t="s">
        <v>430</v>
      </c>
      <c r="L84" s="38" t="s">
        <v>440</v>
      </c>
      <c r="M84" s="38">
        <v>30.0</v>
      </c>
      <c r="N84" s="38">
        <v>2.0</v>
      </c>
      <c r="O84" s="38">
        <v>0.8</v>
      </c>
      <c r="P84" s="38">
        <f t="shared" si="1"/>
        <v>22.4</v>
      </c>
      <c r="Q84" s="57">
        <v>20.0</v>
      </c>
      <c r="R84" s="38">
        <f t="shared" si="2"/>
        <v>16</v>
      </c>
      <c r="S84" s="38">
        <v>2.0</v>
      </c>
      <c r="T84" s="38" t="s">
        <v>252</v>
      </c>
      <c r="U84" s="38">
        <v>9.0</v>
      </c>
      <c r="V84" s="38" t="s">
        <v>427</v>
      </c>
      <c r="W84" s="38">
        <v>701.0</v>
      </c>
      <c r="X84" s="38">
        <v>8.0</v>
      </c>
      <c r="Y84" s="38" t="s">
        <v>428</v>
      </c>
      <c r="Z84" s="38">
        <v>30.0</v>
      </c>
      <c r="AB84" s="38">
        <v>1.0</v>
      </c>
      <c r="AC84" s="38">
        <v>0.442</v>
      </c>
      <c r="AD84" s="39">
        <f t="shared" si="3"/>
        <v>12.818</v>
      </c>
      <c r="AE84" s="38">
        <v>6.0</v>
      </c>
      <c r="AF84" s="38" t="s">
        <v>428</v>
      </c>
      <c r="AG84" s="38">
        <v>40.0</v>
      </c>
      <c r="AH84" s="38">
        <v>1.0</v>
      </c>
      <c r="AI84" s="38">
        <v>2.3</v>
      </c>
      <c r="AJ84" s="39">
        <f t="shared" si="5"/>
        <v>89.7</v>
      </c>
    </row>
    <row r="85">
      <c r="B85" s="5" t="s">
        <v>173</v>
      </c>
      <c r="C85" s="26">
        <v>84.0</v>
      </c>
      <c r="D85" s="58">
        <v>100.0</v>
      </c>
      <c r="E85" s="42">
        <v>3.0</v>
      </c>
      <c r="F85" s="42" t="s">
        <v>253</v>
      </c>
      <c r="G85" s="42">
        <v>1.0</v>
      </c>
      <c r="H85" s="38">
        <v>25.0</v>
      </c>
      <c r="I85" s="38" t="s">
        <v>251</v>
      </c>
      <c r="J85" s="38">
        <v>9.0</v>
      </c>
      <c r="K85" s="38" t="s">
        <v>431</v>
      </c>
      <c r="L85" s="38" t="s">
        <v>440</v>
      </c>
      <c r="M85" s="38">
        <v>30.0</v>
      </c>
      <c r="N85" s="38">
        <v>2.0</v>
      </c>
      <c r="O85" s="38">
        <v>0.502</v>
      </c>
      <c r="P85" s="38">
        <f t="shared" si="1"/>
        <v>14.056</v>
      </c>
      <c r="Q85" s="57">
        <v>20.0</v>
      </c>
      <c r="R85" s="38">
        <f t="shared" si="2"/>
        <v>10.04</v>
      </c>
      <c r="S85" s="38">
        <v>2.0</v>
      </c>
      <c r="T85" s="38" t="s">
        <v>253</v>
      </c>
      <c r="U85" s="38">
        <v>9.0</v>
      </c>
      <c r="V85" s="38" t="s">
        <v>427</v>
      </c>
      <c r="W85" s="38">
        <v>701.0</v>
      </c>
      <c r="X85" s="38">
        <v>8.0</v>
      </c>
      <c r="Y85" s="38" t="s">
        <v>428</v>
      </c>
      <c r="Z85" s="38">
        <v>30.0</v>
      </c>
      <c r="AB85" s="38">
        <v>1.0</v>
      </c>
      <c r="AC85" s="38">
        <v>0.156</v>
      </c>
      <c r="AD85" s="39">
        <f t="shared" si="3"/>
        <v>4.524</v>
      </c>
      <c r="AE85" s="38">
        <v>6.0</v>
      </c>
      <c r="AF85" s="38" t="s">
        <v>428</v>
      </c>
      <c r="AG85" s="38">
        <v>40.0</v>
      </c>
      <c r="AH85" s="38">
        <v>1.0</v>
      </c>
      <c r="AI85" s="38">
        <v>2.4</v>
      </c>
      <c r="AJ85" s="39">
        <f t="shared" si="5"/>
        <v>93.6</v>
      </c>
    </row>
    <row r="86">
      <c r="B86" s="5" t="s">
        <v>174</v>
      </c>
      <c r="C86" s="26">
        <v>85.0</v>
      </c>
      <c r="D86" s="58">
        <v>100.0</v>
      </c>
      <c r="E86" s="42">
        <v>3.0</v>
      </c>
      <c r="F86" s="42" t="s">
        <v>254</v>
      </c>
      <c r="G86" s="42">
        <v>1.0</v>
      </c>
      <c r="H86" s="38">
        <v>25.0</v>
      </c>
      <c r="I86" s="38" t="s">
        <v>251</v>
      </c>
      <c r="J86" s="38">
        <v>9.0</v>
      </c>
      <c r="K86" s="38" t="s">
        <v>432</v>
      </c>
      <c r="L86" s="38" t="s">
        <v>440</v>
      </c>
      <c r="M86" s="38">
        <v>30.0</v>
      </c>
      <c r="N86" s="38">
        <v>2.0</v>
      </c>
      <c r="O86" s="38">
        <v>0.564</v>
      </c>
      <c r="P86" s="38">
        <f t="shared" si="1"/>
        <v>15.792</v>
      </c>
      <c r="Q86" s="57">
        <v>20.0</v>
      </c>
      <c r="R86" s="38">
        <f t="shared" si="2"/>
        <v>11.28</v>
      </c>
      <c r="S86" s="38">
        <v>2.0</v>
      </c>
      <c r="T86" s="38" t="s">
        <v>254</v>
      </c>
      <c r="U86" s="38">
        <v>9.0</v>
      </c>
      <c r="V86" s="38" t="s">
        <v>427</v>
      </c>
      <c r="W86" s="38">
        <v>701.0</v>
      </c>
      <c r="X86" s="38">
        <v>8.0</v>
      </c>
      <c r="Y86" s="38" t="s">
        <v>428</v>
      </c>
      <c r="Z86" s="38">
        <v>30.0</v>
      </c>
      <c r="AB86" s="38">
        <v>1.0</v>
      </c>
      <c r="AC86" s="38">
        <v>0.522</v>
      </c>
      <c r="AD86" s="39">
        <f t="shared" si="3"/>
        <v>15.138</v>
      </c>
      <c r="AE86" s="38">
        <v>6.0</v>
      </c>
      <c r="AF86" s="38" t="s">
        <v>428</v>
      </c>
      <c r="AG86" s="38">
        <v>40.0</v>
      </c>
      <c r="AH86" s="38">
        <v>1.0</v>
      </c>
      <c r="AI86" s="38">
        <v>4.56</v>
      </c>
      <c r="AJ86" s="39">
        <f t="shared" si="5"/>
        <v>177.84</v>
      </c>
    </row>
    <row r="87">
      <c r="B87" s="2" t="s">
        <v>172</v>
      </c>
      <c r="C87" s="26">
        <v>86.0</v>
      </c>
      <c r="D87" s="58">
        <v>100.0</v>
      </c>
      <c r="E87" s="42">
        <v>3.0</v>
      </c>
      <c r="F87" s="42" t="s">
        <v>255</v>
      </c>
      <c r="G87" s="42">
        <v>1.0</v>
      </c>
      <c r="H87" s="38">
        <v>25.0</v>
      </c>
      <c r="I87" s="38" t="s">
        <v>251</v>
      </c>
      <c r="J87" s="38">
        <v>9.0</v>
      </c>
      <c r="K87" s="38" t="s">
        <v>433</v>
      </c>
      <c r="L87" s="38" t="s">
        <v>440</v>
      </c>
      <c r="M87" s="38">
        <v>30.0</v>
      </c>
      <c r="N87" s="38">
        <v>2.0</v>
      </c>
      <c r="O87" s="38">
        <v>1.89</v>
      </c>
      <c r="P87" s="38">
        <f t="shared" si="1"/>
        <v>52.92</v>
      </c>
      <c r="Q87" s="60">
        <v>5.0</v>
      </c>
      <c r="R87" s="38">
        <f t="shared" si="2"/>
        <v>9.45</v>
      </c>
      <c r="S87" s="38">
        <v>2.0</v>
      </c>
      <c r="T87" s="38" t="s">
        <v>255</v>
      </c>
      <c r="U87" s="38">
        <v>9.0</v>
      </c>
      <c r="V87" s="38" t="s">
        <v>427</v>
      </c>
      <c r="W87" s="38">
        <v>701.0</v>
      </c>
      <c r="X87" s="38">
        <v>8.0</v>
      </c>
      <c r="Y87" s="38" t="s">
        <v>428</v>
      </c>
      <c r="Z87" s="38">
        <v>30.0</v>
      </c>
      <c r="AB87" s="38">
        <v>1.0</v>
      </c>
      <c r="AC87" s="38">
        <v>1.62</v>
      </c>
      <c r="AD87" s="39">
        <f t="shared" si="3"/>
        <v>46.98</v>
      </c>
      <c r="AE87" s="38">
        <v>6.0</v>
      </c>
      <c r="AF87" s="38" t="s">
        <v>428</v>
      </c>
      <c r="AG87" s="38">
        <v>40.0</v>
      </c>
      <c r="AH87" s="38">
        <v>1.0</v>
      </c>
      <c r="AI87" s="38">
        <v>5.06</v>
      </c>
      <c r="AJ87" s="39">
        <f t="shared" si="5"/>
        <v>197.34</v>
      </c>
    </row>
    <row r="88">
      <c r="B88" s="5" t="s">
        <v>182</v>
      </c>
      <c r="C88" s="26">
        <v>87.0</v>
      </c>
      <c r="D88" s="58">
        <v>100.0</v>
      </c>
      <c r="E88" s="42">
        <v>3.0</v>
      </c>
      <c r="F88" s="42" t="s">
        <v>256</v>
      </c>
      <c r="G88" s="42">
        <v>1.0</v>
      </c>
      <c r="H88" s="38">
        <v>25.0</v>
      </c>
      <c r="I88" s="38" t="s">
        <v>251</v>
      </c>
      <c r="J88" s="38">
        <v>9.0</v>
      </c>
      <c r="K88" s="38" t="s">
        <v>434</v>
      </c>
      <c r="L88" s="38" t="s">
        <v>440</v>
      </c>
      <c r="M88" s="38">
        <v>30.0</v>
      </c>
      <c r="N88" s="38">
        <v>2.0</v>
      </c>
      <c r="O88" s="38">
        <v>0.742</v>
      </c>
      <c r="P88" s="38">
        <f t="shared" si="1"/>
        <v>20.776</v>
      </c>
      <c r="Q88" s="57">
        <v>10.0</v>
      </c>
      <c r="R88" s="38">
        <f t="shared" si="2"/>
        <v>7.42</v>
      </c>
      <c r="S88" s="38">
        <v>2.0</v>
      </c>
      <c r="T88" s="38" t="s">
        <v>256</v>
      </c>
      <c r="U88" s="38">
        <v>9.0</v>
      </c>
      <c r="V88" s="38" t="s">
        <v>427</v>
      </c>
      <c r="W88" s="38">
        <v>701.0</v>
      </c>
      <c r="X88" s="38">
        <v>8.0</v>
      </c>
      <c r="Y88" s="38" t="s">
        <v>428</v>
      </c>
      <c r="Z88" s="38">
        <v>30.0</v>
      </c>
      <c r="AB88" s="38">
        <v>1.0</v>
      </c>
      <c r="AC88" s="38">
        <v>1.37</v>
      </c>
      <c r="AD88" s="39">
        <f t="shared" si="3"/>
        <v>39.73</v>
      </c>
      <c r="AE88" s="38">
        <v>6.0</v>
      </c>
      <c r="AF88" s="38" t="s">
        <v>428</v>
      </c>
      <c r="AG88" s="38">
        <v>40.0</v>
      </c>
      <c r="AH88" s="38">
        <v>1.0</v>
      </c>
      <c r="AI88" s="38">
        <v>1.09</v>
      </c>
      <c r="AJ88" s="61">
        <f t="shared" si="5"/>
        <v>42.51</v>
      </c>
    </row>
    <row r="89">
      <c r="B89" s="2" t="s">
        <v>177</v>
      </c>
      <c r="C89" s="26">
        <v>88.0</v>
      </c>
      <c r="D89" s="58">
        <v>100.0</v>
      </c>
      <c r="E89" s="42">
        <v>3.0</v>
      </c>
      <c r="F89" s="42" t="s">
        <v>257</v>
      </c>
      <c r="G89" s="42">
        <v>1.0</v>
      </c>
      <c r="H89" s="38">
        <v>25.0</v>
      </c>
      <c r="I89" s="38" t="s">
        <v>251</v>
      </c>
      <c r="J89" s="38">
        <v>9.0</v>
      </c>
      <c r="K89" s="38" t="s">
        <v>435</v>
      </c>
      <c r="L89" s="38" t="s">
        <v>440</v>
      </c>
      <c r="M89" s="38">
        <v>30.0</v>
      </c>
      <c r="N89" s="38">
        <v>2.0</v>
      </c>
      <c r="O89" s="38">
        <v>0.598</v>
      </c>
      <c r="P89" s="38">
        <f t="shared" si="1"/>
        <v>16.744</v>
      </c>
      <c r="Q89" s="57">
        <v>10.0</v>
      </c>
      <c r="R89" s="38">
        <f t="shared" si="2"/>
        <v>5.98</v>
      </c>
      <c r="S89" s="38">
        <v>2.0</v>
      </c>
      <c r="T89" s="38" t="s">
        <v>257</v>
      </c>
      <c r="U89" s="38">
        <v>9.0</v>
      </c>
      <c r="V89" s="38" t="s">
        <v>427</v>
      </c>
      <c r="W89" s="38">
        <v>701.0</v>
      </c>
      <c r="X89" s="38">
        <v>8.0</v>
      </c>
      <c r="Y89" s="38" t="s">
        <v>428</v>
      </c>
      <c r="Z89" s="38">
        <v>30.0</v>
      </c>
      <c r="AB89" s="38">
        <v>1.0</v>
      </c>
      <c r="AC89" s="38">
        <v>1.13</v>
      </c>
      <c r="AD89" s="39">
        <f t="shared" si="3"/>
        <v>32.77</v>
      </c>
      <c r="AE89" s="38">
        <v>6.0</v>
      </c>
      <c r="AF89" s="38" t="s">
        <v>428</v>
      </c>
      <c r="AG89" s="38">
        <v>40.0</v>
      </c>
      <c r="AH89" s="38">
        <v>1.0</v>
      </c>
      <c r="AI89" s="38">
        <v>3.36</v>
      </c>
      <c r="AJ89" s="39">
        <f t="shared" si="5"/>
        <v>131.04</v>
      </c>
    </row>
    <row r="90">
      <c r="B90" s="2" t="s">
        <v>179</v>
      </c>
      <c r="C90" s="26">
        <v>89.0</v>
      </c>
      <c r="D90" s="58">
        <v>100.0</v>
      </c>
      <c r="E90" s="42">
        <v>3.0</v>
      </c>
      <c r="F90" s="42" t="s">
        <v>250</v>
      </c>
      <c r="G90" s="42">
        <v>2.0</v>
      </c>
      <c r="H90" s="38">
        <v>25.0</v>
      </c>
      <c r="I90" s="38" t="s">
        <v>251</v>
      </c>
      <c r="J90" s="38">
        <v>9.0</v>
      </c>
      <c r="K90" s="38" t="s">
        <v>436</v>
      </c>
      <c r="L90" s="38" t="s">
        <v>440</v>
      </c>
      <c r="M90" s="38">
        <v>60.0</v>
      </c>
      <c r="N90" s="38">
        <v>2.0</v>
      </c>
      <c r="O90" s="38">
        <v>0.224</v>
      </c>
      <c r="P90" s="38">
        <f t="shared" si="1"/>
        <v>12.992</v>
      </c>
      <c r="Q90" s="57">
        <v>20.0</v>
      </c>
      <c r="R90" s="38">
        <f t="shared" si="2"/>
        <v>4.48</v>
      </c>
      <c r="S90" s="38">
        <v>2.0</v>
      </c>
      <c r="T90" s="38" t="s">
        <v>250</v>
      </c>
      <c r="U90" s="38">
        <v>10.0</v>
      </c>
      <c r="V90" s="38" t="s">
        <v>427</v>
      </c>
      <c r="W90" s="38">
        <v>701.0</v>
      </c>
      <c r="X90" s="38">
        <v>8.0</v>
      </c>
      <c r="Y90" s="38" t="s">
        <v>428</v>
      </c>
      <c r="Z90" s="38">
        <v>30.0</v>
      </c>
      <c r="AB90" s="38">
        <v>1.0</v>
      </c>
      <c r="AC90" s="38">
        <v>0.776</v>
      </c>
      <c r="AD90" s="39">
        <f t="shared" si="3"/>
        <v>22.504</v>
      </c>
      <c r="AE90" s="38">
        <v>6.0</v>
      </c>
      <c r="AF90" s="38" t="s">
        <v>428</v>
      </c>
      <c r="AG90" s="38">
        <v>40.0</v>
      </c>
      <c r="AH90" s="38">
        <v>1.0</v>
      </c>
      <c r="AI90" s="38">
        <v>0.442</v>
      </c>
      <c r="AJ90" s="61">
        <f t="shared" si="5"/>
        <v>17.238</v>
      </c>
    </row>
    <row r="91">
      <c r="B91" s="2" t="s">
        <v>181</v>
      </c>
      <c r="C91" s="26">
        <v>90.0</v>
      </c>
      <c r="D91" s="58">
        <v>100.0</v>
      </c>
      <c r="E91" s="42">
        <v>3.0</v>
      </c>
      <c r="F91" s="42" t="s">
        <v>251</v>
      </c>
      <c r="G91" s="42">
        <v>2.0</v>
      </c>
      <c r="H91" s="38">
        <v>25.0</v>
      </c>
      <c r="I91" s="38" t="s">
        <v>251</v>
      </c>
      <c r="J91" s="38">
        <v>9.0</v>
      </c>
      <c r="K91" s="38" t="s">
        <v>437</v>
      </c>
      <c r="L91" s="38" t="s">
        <v>440</v>
      </c>
      <c r="M91" s="38">
        <v>60.0</v>
      </c>
      <c r="N91" s="38">
        <v>2.0</v>
      </c>
      <c r="O91" s="38">
        <v>0.138</v>
      </c>
      <c r="P91" s="38">
        <f t="shared" si="1"/>
        <v>8.004</v>
      </c>
      <c r="Q91" s="57">
        <v>20.0</v>
      </c>
      <c r="R91" s="38">
        <f t="shared" si="2"/>
        <v>2.76</v>
      </c>
      <c r="S91" s="38">
        <v>2.0</v>
      </c>
      <c r="T91" s="38" t="s">
        <v>251</v>
      </c>
      <c r="U91" s="38">
        <v>10.0</v>
      </c>
      <c r="V91" s="38" t="s">
        <v>427</v>
      </c>
      <c r="W91" s="38">
        <v>701.0</v>
      </c>
      <c r="X91" s="38">
        <v>8.0</v>
      </c>
      <c r="Y91" s="38" t="s">
        <v>428</v>
      </c>
      <c r="Z91" s="38">
        <v>30.0</v>
      </c>
      <c r="AB91" s="38">
        <v>1.0</v>
      </c>
      <c r="AC91" s="38">
        <v>0.424</v>
      </c>
      <c r="AD91" s="39">
        <f t="shared" si="3"/>
        <v>12.296</v>
      </c>
      <c r="AE91" s="38">
        <v>6.0</v>
      </c>
      <c r="AF91" s="38" t="s">
        <v>428</v>
      </c>
      <c r="AG91" s="38">
        <v>40.0</v>
      </c>
      <c r="AH91" s="38">
        <v>1.0</v>
      </c>
      <c r="AI91" s="38">
        <v>0.366</v>
      </c>
      <c r="AJ91" s="61">
        <f t="shared" si="5"/>
        <v>14.274</v>
      </c>
    </row>
    <row r="92">
      <c r="B92" s="5" t="s">
        <v>187</v>
      </c>
      <c r="C92" s="26">
        <v>91.0</v>
      </c>
      <c r="D92" s="58">
        <v>100.0</v>
      </c>
      <c r="E92" s="42">
        <v>3.0</v>
      </c>
      <c r="F92" s="42" t="s">
        <v>250</v>
      </c>
      <c r="G92" s="42">
        <v>3.0</v>
      </c>
      <c r="H92" s="38">
        <v>25.0</v>
      </c>
      <c r="I92" s="38" t="s">
        <v>251</v>
      </c>
      <c r="J92" s="38">
        <v>10.0</v>
      </c>
      <c r="K92" s="38" t="s">
        <v>425</v>
      </c>
      <c r="L92" s="38" t="s">
        <v>440</v>
      </c>
      <c r="M92" s="38">
        <v>30.0</v>
      </c>
      <c r="N92" s="38">
        <v>2.0</v>
      </c>
      <c r="O92" s="38">
        <v>0.388</v>
      </c>
      <c r="P92" s="38">
        <f t="shared" si="1"/>
        <v>10.864</v>
      </c>
      <c r="Q92" s="57">
        <v>20.0</v>
      </c>
      <c r="R92" s="38">
        <f t="shared" si="2"/>
        <v>7.76</v>
      </c>
      <c r="S92" s="38">
        <v>2.0</v>
      </c>
      <c r="T92" s="38" t="s">
        <v>252</v>
      </c>
      <c r="U92" s="38">
        <v>10.0</v>
      </c>
      <c r="V92" s="38" t="s">
        <v>438</v>
      </c>
      <c r="W92" s="38">
        <v>702.0</v>
      </c>
      <c r="X92" s="38">
        <v>8.0</v>
      </c>
      <c r="Y92" s="38" t="s">
        <v>428</v>
      </c>
      <c r="Z92" s="38">
        <v>30.0</v>
      </c>
      <c r="AB92" s="38">
        <v>1.0</v>
      </c>
      <c r="AC92" s="38">
        <v>0.808</v>
      </c>
      <c r="AD92" s="39">
        <f t="shared" si="3"/>
        <v>23.432</v>
      </c>
      <c r="AE92" s="38">
        <v>6.0</v>
      </c>
      <c r="AF92" s="38" t="s">
        <v>428</v>
      </c>
      <c r="AG92" s="38">
        <v>40.0</v>
      </c>
      <c r="AH92" s="38">
        <v>1.0</v>
      </c>
      <c r="AI92" s="38">
        <v>1.11</v>
      </c>
      <c r="AJ92" s="61">
        <f t="shared" si="5"/>
        <v>43.29</v>
      </c>
    </row>
    <row r="93">
      <c r="B93" s="5" t="s">
        <v>188</v>
      </c>
      <c r="C93" s="26">
        <v>92.0</v>
      </c>
      <c r="D93" s="58">
        <v>100.0</v>
      </c>
      <c r="E93" s="42">
        <v>3.0</v>
      </c>
      <c r="F93" s="42" t="s">
        <v>251</v>
      </c>
      <c r="G93" s="42">
        <v>3.0</v>
      </c>
      <c r="H93" s="38">
        <v>25.0</v>
      </c>
      <c r="I93" s="38" t="s">
        <v>251</v>
      </c>
      <c r="J93" s="38">
        <v>10.0</v>
      </c>
      <c r="K93" s="38" t="s">
        <v>429</v>
      </c>
      <c r="L93" s="38" t="s">
        <v>440</v>
      </c>
      <c r="M93" s="38">
        <v>30.0</v>
      </c>
      <c r="N93" s="38">
        <v>2.0</v>
      </c>
      <c r="O93" s="38">
        <v>0.472</v>
      </c>
      <c r="P93" s="38">
        <f t="shared" si="1"/>
        <v>13.216</v>
      </c>
      <c r="Q93" s="57">
        <v>20.0</v>
      </c>
      <c r="R93" s="38">
        <f t="shared" si="2"/>
        <v>9.44</v>
      </c>
      <c r="S93" s="38">
        <v>2.0</v>
      </c>
      <c r="T93" s="38" t="s">
        <v>253</v>
      </c>
      <c r="U93" s="38">
        <v>10.0</v>
      </c>
      <c r="V93" s="38" t="s">
        <v>438</v>
      </c>
      <c r="W93" s="38">
        <v>702.0</v>
      </c>
      <c r="X93" s="38">
        <v>8.0</v>
      </c>
      <c r="Y93" s="38" t="s">
        <v>428</v>
      </c>
      <c r="Z93" s="38">
        <v>30.0</v>
      </c>
      <c r="AB93" s="38">
        <v>1.0</v>
      </c>
      <c r="AC93" s="38">
        <v>0.54</v>
      </c>
      <c r="AD93" s="39">
        <f t="shared" si="3"/>
        <v>15.66</v>
      </c>
      <c r="AE93" s="38">
        <v>6.0</v>
      </c>
      <c r="AF93" s="38" t="s">
        <v>428</v>
      </c>
      <c r="AG93" s="38">
        <v>40.0</v>
      </c>
      <c r="AH93" s="38">
        <v>1.0</v>
      </c>
      <c r="AI93" s="38">
        <v>1.6</v>
      </c>
      <c r="AJ93" s="61">
        <f t="shared" si="5"/>
        <v>62.4</v>
      </c>
    </row>
    <row r="94">
      <c r="B94" s="2" t="s">
        <v>184</v>
      </c>
      <c r="C94" s="26">
        <v>93.0</v>
      </c>
      <c r="D94" s="58">
        <v>100.0</v>
      </c>
      <c r="E94" s="42">
        <v>3.0</v>
      </c>
      <c r="F94" s="42" t="s">
        <v>252</v>
      </c>
      <c r="G94" s="42">
        <v>3.0</v>
      </c>
      <c r="H94" s="38">
        <v>25.0</v>
      </c>
      <c r="I94" s="38" t="s">
        <v>251</v>
      </c>
      <c r="J94" s="38">
        <v>10.0</v>
      </c>
      <c r="K94" s="38" t="s">
        <v>430</v>
      </c>
      <c r="L94" s="38" t="s">
        <v>440</v>
      </c>
      <c r="M94" s="38">
        <v>30.0</v>
      </c>
      <c r="N94" s="38">
        <v>2.0</v>
      </c>
      <c r="O94" s="38">
        <v>0.6</v>
      </c>
      <c r="P94" s="38">
        <f t="shared" si="1"/>
        <v>16.8</v>
      </c>
      <c r="Q94" s="57">
        <v>20.0</v>
      </c>
      <c r="R94" s="38">
        <f t="shared" si="2"/>
        <v>12</v>
      </c>
      <c r="S94" s="38">
        <v>2.0</v>
      </c>
      <c r="T94" s="38" t="s">
        <v>254</v>
      </c>
      <c r="U94" s="38">
        <v>10.0</v>
      </c>
      <c r="V94" s="38" t="s">
        <v>438</v>
      </c>
      <c r="W94" s="38">
        <v>702.0</v>
      </c>
      <c r="X94" s="38">
        <v>8.0</v>
      </c>
      <c r="Y94" s="38" t="s">
        <v>428</v>
      </c>
      <c r="Z94" s="38">
        <v>30.0</v>
      </c>
      <c r="AB94" s="38">
        <v>1.0</v>
      </c>
      <c r="AC94" s="38">
        <v>0.61</v>
      </c>
      <c r="AD94" s="39">
        <f t="shared" si="3"/>
        <v>17.69</v>
      </c>
      <c r="AE94" s="38">
        <v>6.0</v>
      </c>
      <c r="AF94" s="38" t="s">
        <v>428</v>
      </c>
      <c r="AG94" s="38">
        <v>40.0</v>
      </c>
      <c r="AH94" s="38">
        <v>1.0</v>
      </c>
      <c r="AI94" s="38">
        <v>3.28</v>
      </c>
      <c r="AJ94" s="39">
        <f t="shared" si="5"/>
        <v>127.92</v>
      </c>
    </row>
    <row r="95">
      <c r="B95" s="2" t="s">
        <v>186</v>
      </c>
      <c r="C95" s="26">
        <v>94.0</v>
      </c>
      <c r="D95" s="58">
        <v>100.0</v>
      </c>
      <c r="E95" s="42">
        <v>3.0</v>
      </c>
      <c r="F95" s="42" t="s">
        <v>253</v>
      </c>
      <c r="G95" s="42">
        <v>3.0</v>
      </c>
      <c r="H95" s="38">
        <v>25.0</v>
      </c>
      <c r="I95" s="38" t="s">
        <v>251</v>
      </c>
      <c r="J95" s="38">
        <v>10.0</v>
      </c>
      <c r="K95" s="38" t="s">
        <v>431</v>
      </c>
      <c r="L95" s="38" t="s">
        <v>440</v>
      </c>
      <c r="M95" s="38">
        <v>30.0</v>
      </c>
      <c r="N95" s="38">
        <v>2.0</v>
      </c>
      <c r="O95" s="38">
        <v>0.626</v>
      </c>
      <c r="P95" s="38">
        <f t="shared" si="1"/>
        <v>17.528</v>
      </c>
      <c r="Q95" s="57">
        <v>20.0</v>
      </c>
      <c r="R95" s="38">
        <f t="shared" si="2"/>
        <v>12.52</v>
      </c>
      <c r="S95" s="38">
        <v>2.0</v>
      </c>
      <c r="T95" s="38" t="s">
        <v>255</v>
      </c>
      <c r="U95" s="38">
        <v>10.0</v>
      </c>
      <c r="V95" s="38" t="s">
        <v>438</v>
      </c>
      <c r="W95" s="38">
        <v>702.0</v>
      </c>
      <c r="X95" s="38">
        <v>8.0</v>
      </c>
      <c r="Y95" s="38" t="s">
        <v>428</v>
      </c>
      <c r="Z95" s="38">
        <v>30.0</v>
      </c>
      <c r="AB95" s="38">
        <v>1.0</v>
      </c>
      <c r="AC95" s="38">
        <v>0.532</v>
      </c>
      <c r="AD95" s="39">
        <f t="shared" si="3"/>
        <v>15.428</v>
      </c>
      <c r="AE95" s="38">
        <v>6.0</v>
      </c>
      <c r="AF95" s="38" t="s">
        <v>428</v>
      </c>
      <c r="AG95" s="38">
        <v>40.0</v>
      </c>
      <c r="AH95" s="38">
        <v>1.0</v>
      </c>
      <c r="AI95" s="38">
        <v>2.34</v>
      </c>
      <c r="AJ95" s="39">
        <f t="shared" si="5"/>
        <v>91.26</v>
      </c>
    </row>
    <row r="96">
      <c r="B96" s="5" t="s">
        <v>193</v>
      </c>
      <c r="C96" s="26">
        <v>95.0</v>
      </c>
      <c r="D96" s="58">
        <v>100.0</v>
      </c>
      <c r="E96" s="42">
        <v>3.0</v>
      </c>
      <c r="F96" s="42" t="s">
        <v>254</v>
      </c>
      <c r="G96" s="42">
        <v>3.0</v>
      </c>
      <c r="H96" s="38">
        <v>25.0</v>
      </c>
      <c r="I96" s="38" t="s">
        <v>251</v>
      </c>
      <c r="J96" s="38">
        <v>10.0</v>
      </c>
      <c r="K96" s="38" t="s">
        <v>432</v>
      </c>
      <c r="L96" s="38" t="s">
        <v>440</v>
      </c>
      <c r="M96" s="38">
        <v>30.0</v>
      </c>
      <c r="N96" s="38">
        <v>2.0</v>
      </c>
      <c r="O96" s="38">
        <v>0.634</v>
      </c>
      <c r="P96" s="38">
        <f t="shared" si="1"/>
        <v>17.752</v>
      </c>
      <c r="Q96" s="57">
        <v>20.0</v>
      </c>
      <c r="R96" s="38">
        <f t="shared" si="2"/>
        <v>12.68</v>
      </c>
      <c r="S96" s="38">
        <v>2.0</v>
      </c>
      <c r="T96" s="38" t="s">
        <v>256</v>
      </c>
      <c r="U96" s="38">
        <v>10.0</v>
      </c>
      <c r="V96" s="38" t="s">
        <v>438</v>
      </c>
      <c r="W96" s="38">
        <v>702.0</v>
      </c>
      <c r="X96" s="38">
        <v>8.0</v>
      </c>
      <c r="Y96" s="38" t="s">
        <v>428</v>
      </c>
      <c r="Z96" s="38">
        <v>30.0</v>
      </c>
      <c r="AB96" s="38">
        <v>1.0</v>
      </c>
      <c r="AC96" s="38">
        <v>2.94</v>
      </c>
      <c r="AD96" s="39">
        <f t="shared" si="3"/>
        <v>85.26</v>
      </c>
      <c r="AE96" s="38">
        <v>6.0</v>
      </c>
      <c r="AF96" s="38" t="s">
        <v>428</v>
      </c>
      <c r="AG96" s="38">
        <v>40.0</v>
      </c>
      <c r="AH96" s="38">
        <v>1.0</v>
      </c>
      <c r="AI96" s="38">
        <v>2.36</v>
      </c>
      <c r="AJ96" s="39">
        <f t="shared" si="5"/>
        <v>92.04</v>
      </c>
    </row>
    <row r="97">
      <c r="B97" s="5" t="s">
        <v>194</v>
      </c>
      <c r="C97" s="26">
        <v>96.0</v>
      </c>
      <c r="D97" s="58">
        <v>100.0</v>
      </c>
      <c r="E97" s="42">
        <v>3.0</v>
      </c>
      <c r="F97" s="42" t="s">
        <v>255</v>
      </c>
      <c r="G97" s="42">
        <v>3.0</v>
      </c>
      <c r="H97" s="38">
        <v>25.0</v>
      </c>
      <c r="I97" s="38" t="s">
        <v>251</v>
      </c>
      <c r="J97" s="38">
        <v>10.0</v>
      </c>
      <c r="K97" s="38" t="s">
        <v>433</v>
      </c>
      <c r="L97" s="38" t="s">
        <v>440</v>
      </c>
      <c r="M97" s="38">
        <v>30.0</v>
      </c>
      <c r="N97" s="38">
        <v>2.0</v>
      </c>
      <c r="O97" s="38">
        <v>0.44</v>
      </c>
      <c r="P97" s="38">
        <f t="shared" si="1"/>
        <v>12.32</v>
      </c>
      <c r="Q97" s="57">
        <v>20.0</v>
      </c>
      <c r="R97" s="38">
        <f t="shared" si="2"/>
        <v>8.8</v>
      </c>
      <c r="S97" s="38">
        <v>2.0</v>
      </c>
      <c r="T97" s="38" t="s">
        <v>257</v>
      </c>
      <c r="U97" s="38">
        <v>10.0</v>
      </c>
      <c r="V97" s="38" t="s">
        <v>438</v>
      </c>
      <c r="W97" s="38">
        <v>702.0</v>
      </c>
      <c r="X97" s="38">
        <v>8.0</v>
      </c>
      <c r="Y97" s="38" t="s">
        <v>428</v>
      </c>
      <c r="Z97" s="38">
        <v>30.0</v>
      </c>
      <c r="AB97" s="38">
        <v>1.0</v>
      </c>
      <c r="AC97" s="38">
        <v>0.722</v>
      </c>
      <c r="AD97" s="39">
        <f t="shared" si="3"/>
        <v>20.938</v>
      </c>
      <c r="AE97" s="38">
        <v>6.0</v>
      </c>
      <c r="AF97" s="38" t="s">
        <v>428</v>
      </c>
      <c r="AG97" s="38">
        <v>40.0</v>
      </c>
      <c r="AH97" s="38">
        <v>1.0</v>
      </c>
      <c r="AI97" s="38">
        <v>1.85</v>
      </c>
      <c r="AJ97" s="61">
        <f t="shared" si="5"/>
        <v>72.15</v>
      </c>
    </row>
    <row r="98">
      <c r="B98" s="2" t="s">
        <v>190</v>
      </c>
      <c r="C98" s="26">
        <v>97.0</v>
      </c>
      <c r="D98" s="58">
        <v>100.0</v>
      </c>
      <c r="E98" s="42">
        <v>3.0</v>
      </c>
      <c r="F98" s="42" t="s">
        <v>256</v>
      </c>
      <c r="G98" s="42">
        <v>3.0</v>
      </c>
      <c r="H98" s="38">
        <v>25.0</v>
      </c>
      <c r="I98" s="38" t="s">
        <v>251</v>
      </c>
      <c r="J98" s="38">
        <v>10.0</v>
      </c>
      <c r="K98" s="38" t="s">
        <v>434</v>
      </c>
      <c r="L98" s="38" t="s">
        <v>440</v>
      </c>
      <c r="M98" s="38">
        <v>30.0</v>
      </c>
      <c r="N98" s="38">
        <v>2.0</v>
      </c>
      <c r="O98" s="38">
        <v>0.29</v>
      </c>
      <c r="P98" s="38">
        <f t="shared" si="1"/>
        <v>8.12</v>
      </c>
      <c r="Q98" s="57">
        <v>20.0</v>
      </c>
      <c r="R98" s="38">
        <f t="shared" si="2"/>
        <v>5.8</v>
      </c>
      <c r="S98" s="38">
        <v>2.0</v>
      </c>
      <c r="T98" s="38" t="s">
        <v>250</v>
      </c>
      <c r="U98" s="38">
        <v>11.0</v>
      </c>
      <c r="V98" s="38" t="s">
        <v>438</v>
      </c>
      <c r="W98" s="38">
        <v>702.0</v>
      </c>
      <c r="X98" s="38">
        <v>8.0</v>
      </c>
      <c r="Y98" s="38" t="s">
        <v>428</v>
      </c>
      <c r="Z98" s="38">
        <v>30.0</v>
      </c>
      <c r="AB98" s="38">
        <v>1.0</v>
      </c>
      <c r="AC98" s="38">
        <v>0.502</v>
      </c>
      <c r="AD98" s="39">
        <f t="shared" si="3"/>
        <v>14.558</v>
      </c>
      <c r="AE98" s="38">
        <v>6.0</v>
      </c>
      <c r="AF98" s="38" t="s">
        <v>428</v>
      </c>
      <c r="AG98" s="38">
        <v>40.0</v>
      </c>
      <c r="AH98" s="38">
        <v>1.0</v>
      </c>
      <c r="AI98" s="38">
        <v>4.52</v>
      </c>
      <c r="AJ98" s="39">
        <f t="shared" si="5"/>
        <v>176.28</v>
      </c>
    </row>
    <row r="99">
      <c r="B99" s="2" t="s">
        <v>192</v>
      </c>
      <c r="C99" s="26">
        <v>98.0</v>
      </c>
      <c r="D99" s="58">
        <v>100.0</v>
      </c>
      <c r="E99" s="42">
        <v>3.0</v>
      </c>
      <c r="F99" s="42" t="s">
        <v>257</v>
      </c>
      <c r="G99" s="42">
        <v>3.0</v>
      </c>
      <c r="H99" s="38">
        <v>25.0</v>
      </c>
      <c r="I99" s="38" t="s">
        <v>251</v>
      </c>
      <c r="J99" s="38">
        <v>10.0</v>
      </c>
      <c r="K99" s="38" t="s">
        <v>435</v>
      </c>
      <c r="L99" s="38" t="s">
        <v>440</v>
      </c>
      <c r="M99" s="38">
        <v>30.0</v>
      </c>
      <c r="N99" s="38">
        <v>2.0</v>
      </c>
      <c r="O99" s="38">
        <v>0.556</v>
      </c>
      <c r="P99" s="38">
        <f t="shared" si="1"/>
        <v>15.568</v>
      </c>
      <c r="Q99" s="57">
        <v>20.0</v>
      </c>
      <c r="R99" s="38">
        <f t="shared" si="2"/>
        <v>11.12</v>
      </c>
      <c r="S99" s="38">
        <v>2.0</v>
      </c>
      <c r="T99" s="38" t="s">
        <v>251</v>
      </c>
      <c r="U99" s="38">
        <v>11.0</v>
      </c>
      <c r="V99" s="38" t="s">
        <v>438</v>
      </c>
      <c r="W99" s="38">
        <v>702.0</v>
      </c>
      <c r="X99" s="38">
        <v>8.0</v>
      </c>
      <c r="Y99" s="38" t="s">
        <v>428</v>
      </c>
      <c r="Z99" s="38">
        <v>30.0</v>
      </c>
      <c r="AB99" s="38">
        <v>1.0</v>
      </c>
      <c r="AC99" s="38">
        <v>0.138</v>
      </c>
      <c r="AD99" s="39">
        <f t="shared" si="3"/>
        <v>4.002</v>
      </c>
      <c r="AE99" s="38">
        <v>6.0</v>
      </c>
      <c r="AF99" s="38" t="s">
        <v>428</v>
      </c>
      <c r="AG99" s="38">
        <v>40.0</v>
      </c>
      <c r="AH99" s="38">
        <v>1.0</v>
      </c>
      <c r="AI99" s="38">
        <v>1.38</v>
      </c>
      <c r="AJ99" s="61">
        <f t="shared" si="5"/>
        <v>53.82</v>
      </c>
    </row>
    <row r="100">
      <c r="B100" s="2" t="s">
        <v>199</v>
      </c>
      <c r="C100" s="26">
        <v>99.0</v>
      </c>
      <c r="D100" s="58">
        <v>100.0</v>
      </c>
      <c r="E100" s="42">
        <v>3.0</v>
      </c>
      <c r="F100" s="42" t="s">
        <v>250</v>
      </c>
      <c r="G100" s="42">
        <v>4.0</v>
      </c>
      <c r="H100" s="38">
        <v>25.0</v>
      </c>
      <c r="I100" s="38" t="s">
        <v>251</v>
      </c>
      <c r="J100" s="38">
        <v>10.0</v>
      </c>
      <c r="K100" s="38" t="s">
        <v>436</v>
      </c>
      <c r="L100" s="38" t="s">
        <v>440</v>
      </c>
      <c r="M100" s="38">
        <v>60.0</v>
      </c>
      <c r="N100" s="38">
        <v>2.0</v>
      </c>
      <c r="O100" s="38">
        <v>0.23</v>
      </c>
      <c r="P100" s="38">
        <f t="shared" si="1"/>
        <v>13.34</v>
      </c>
      <c r="Q100" s="57">
        <v>20.0</v>
      </c>
      <c r="R100" s="38">
        <f t="shared" si="2"/>
        <v>4.6</v>
      </c>
      <c r="S100" s="38">
        <v>2.0</v>
      </c>
      <c r="T100" s="38" t="s">
        <v>252</v>
      </c>
      <c r="U100" s="38">
        <v>11.0</v>
      </c>
      <c r="V100" s="38" t="s">
        <v>438</v>
      </c>
      <c r="W100" s="38">
        <v>702.0</v>
      </c>
      <c r="X100" s="38">
        <v>8.0</v>
      </c>
      <c r="Y100" s="38" t="s">
        <v>428</v>
      </c>
      <c r="Z100" s="38">
        <v>30.0</v>
      </c>
      <c r="AB100" s="38">
        <v>1.0</v>
      </c>
      <c r="AC100" s="38">
        <v>1.65</v>
      </c>
      <c r="AD100" s="39">
        <f t="shared" si="3"/>
        <v>47.85</v>
      </c>
      <c r="AE100" s="38">
        <v>6.0</v>
      </c>
      <c r="AF100" s="38" t="s">
        <v>428</v>
      </c>
      <c r="AG100" s="38">
        <v>40.0</v>
      </c>
      <c r="AH100" s="38">
        <v>1.0</v>
      </c>
      <c r="AI100" s="38">
        <v>0.566</v>
      </c>
      <c r="AJ100" s="61">
        <f t="shared" si="5"/>
        <v>22.074</v>
      </c>
    </row>
    <row r="101">
      <c r="B101" s="2" t="s">
        <v>201</v>
      </c>
      <c r="C101" s="26">
        <v>100.0</v>
      </c>
      <c r="D101" s="58">
        <v>100.0</v>
      </c>
      <c r="E101" s="42">
        <v>3.0</v>
      </c>
      <c r="F101" s="42" t="s">
        <v>251</v>
      </c>
      <c r="G101" s="42">
        <v>4.0</v>
      </c>
      <c r="H101" s="38">
        <v>25.0</v>
      </c>
      <c r="I101" s="38" t="s">
        <v>251</v>
      </c>
      <c r="J101" s="38">
        <v>10.0</v>
      </c>
      <c r="K101" s="38" t="s">
        <v>437</v>
      </c>
      <c r="L101" s="38" t="s">
        <v>440</v>
      </c>
      <c r="M101" s="38">
        <v>60.0</v>
      </c>
      <c r="N101" s="38">
        <v>2.0</v>
      </c>
      <c r="O101" s="38">
        <v>0.58</v>
      </c>
      <c r="P101" s="38">
        <f t="shared" si="1"/>
        <v>33.64</v>
      </c>
      <c r="Q101" s="57">
        <v>20.0</v>
      </c>
      <c r="R101" s="38">
        <f t="shared" si="2"/>
        <v>11.6</v>
      </c>
      <c r="S101" s="38">
        <v>2.0</v>
      </c>
      <c r="T101" s="38" t="s">
        <v>253</v>
      </c>
      <c r="U101" s="38">
        <v>11.0</v>
      </c>
      <c r="V101" s="38" t="s">
        <v>438</v>
      </c>
      <c r="W101" s="38">
        <v>702.0</v>
      </c>
      <c r="X101" s="38">
        <v>8.0</v>
      </c>
      <c r="Y101" s="38" t="s">
        <v>428</v>
      </c>
      <c r="Z101" s="38">
        <v>30.0</v>
      </c>
      <c r="AB101" s="38">
        <v>1.0</v>
      </c>
      <c r="AC101" s="38">
        <v>0.834</v>
      </c>
      <c r="AD101" s="39">
        <f t="shared" si="3"/>
        <v>24.186</v>
      </c>
      <c r="AE101" s="38">
        <v>6.0</v>
      </c>
      <c r="AF101" s="38" t="s">
        <v>428</v>
      </c>
      <c r="AG101" s="38">
        <v>40.0</v>
      </c>
      <c r="AH101" s="38">
        <v>1.0</v>
      </c>
      <c r="AI101" s="38">
        <v>0.928</v>
      </c>
      <c r="AJ101" s="61">
        <f t="shared" si="5"/>
        <v>36.192</v>
      </c>
    </row>
    <row r="102">
      <c r="B102" s="5" t="s">
        <v>203</v>
      </c>
      <c r="C102" s="26">
        <v>101.0</v>
      </c>
      <c r="D102" s="58">
        <v>100.0</v>
      </c>
      <c r="E102" s="42">
        <v>3.0</v>
      </c>
      <c r="F102" s="42" t="s">
        <v>250</v>
      </c>
      <c r="G102" s="42">
        <v>5.0</v>
      </c>
      <c r="H102" s="38">
        <v>25.0</v>
      </c>
      <c r="I102" s="38" t="s">
        <v>251</v>
      </c>
      <c r="J102" s="38">
        <v>11.0</v>
      </c>
      <c r="K102" s="38" t="s">
        <v>425</v>
      </c>
      <c r="L102" s="38" t="s">
        <v>440</v>
      </c>
      <c r="M102" s="38">
        <v>30.0</v>
      </c>
      <c r="N102" s="38">
        <v>2.0</v>
      </c>
      <c r="O102" s="38">
        <v>0.566</v>
      </c>
      <c r="P102" s="38">
        <f t="shared" si="1"/>
        <v>15.848</v>
      </c>
      <c r="Q102" s="57">
        <v>20.0</v>
      </c>
      <c r="R102" s="38">
        <f t="shared" si="2"/>
        <v>11.32</v>
      </c>
      <c r="S102" s="38">
        <v>2.0</v>
      </c>
      <c r="T102" s="38" t="s">
        <v>254</v>
      </c>
      <c r="U102" s="38">
        <v>11.0</v>
      </c>
      <c r="V102" s="38" t="s">
        <v>441</v>
      </c>
      <c r="W102" s="38">
        <v>703.0</v>
      </c>
      <c r="X102" s="38">
        <v>8.0</v>
      </c>
      <c r="Y102" s="38" t="s">
        <v>428</v>
      </c>
      <c r="Z102" s="38">
        <v>30.0</v>
      </c>
      <c r="AB102" s="38">
        <v>1.0</v>
      </c>
      <c r="AC102" s="38">
        <v>2.26</v>
      </c>
      <c r="AD102" s="39">
        <f t="shared" si="3"/>
        <v>65.54</v>
      </c>
      <c r="AE102" s="38">
        <v>6.0</v>
      </c>
      <c r="AF102" s="38" t="s">
        <v>428</v>
      </c>
      <c r="AG102" s="38">
        <v>40.0</v>
      </c>
      <c r="AH102" s="38">
        <v>1.0</v>
      </c>
      <c r="AI102" s="38">
        <v>1.1</v>
      </c>
      <c r="AJ102" s="61">
        <f t="shared" si="5"/>
        <v>42.9</v>
      </c>
    </row>
    <row r="103">
      <c r="B103" s="5" t="s">
        <v>204</v>
      </c>
      <c r="C103" s="26">
        <v>102.0</v>
      </c>
      <c r="D103" s="58">
        <v>100.0</v>
      </c>
      <c r="E103" s="42">
        <v>3.0</v>
      </c>
      <c r="F103" s="42" t="s">
        <v>251</v>
      </c>
      <c r="G103" s="42">
        <v>5.0</v>
      </c>
      <c r="H103" s="38">
        <v>25.0</v>
      </c>
      <c r="I103" s="38" t="s">
        <v>251</v>
      </c>
      <c r="J103" s="38">
        <v>11.0</v>
      </c>
      <c r="K103" s="38" t="s">
        <v>429</v>
      </c>
      <c r="L103" s="38" t="s">
        <v>440</v>
      </c>
      <c r="M103" s="38">
        <v>30.0</v>
      </c>
      <c r="N103" s="38">
        <v>2.0</v>
      </c>
      <c r="O103" s="38">
        <v>0.644</v>
      </c>
      <c r="P103" s="38">
        <f t="shared" si="1"/>
        <v>18.032</v>
      </c>
      <c r="Q103" s="57">
        <v>20.0</v>
      </c>
      <c r="R103" s="38">
        <f t="shared" si="2"/>
        <v>12.88</v>
      </c>
      <c r="S103" s="38">
        <v>2.0</v>
      </c>
      <c r="T103" s="38" t="s">
        <v>255</v>
      </c>
      <c r="U103" s="38">
        <v>11.0</v>
      </c>
      <c r="V103" s="38" t="s">
        <v>441</v>
      </c>
      <c r="W103" s="38">
        <v>703.0</v>
      </c>
      <c r="X103" s="38">
        <v>8.0</v>
      </c>
      <c r="Y103" s="38" t="s">
        <v>428</v>
      </c>
      <c r="Z103" s="38">
        <v>30.0</v>
      </c>
      <c r="AB103" s="38">
        <v>1.0</v>
      </c>
      <c r="AC103" s="38">
        <v>0.724</v>
      </c>
      <c r="AD103" s="39">
        <f t="shared" si="3"/>
        <v>20.996</v>
      </c>
      <c r="AE103" s="38">
        <v>6.0</v>
      </c>
      <c r="AF103" s="38" t="s">
        <v>428</v>
      </c>
      <c r="AG103" s="38">
        <v>40.0</v>
      </c>
      <c r="AH103" s="38">
        <v>1.0</v>
      </c>
      <c r="AI103" s="38">
        <v>2.54</v>
      </c>
      <c r="AJ103" s="39">
        <f t="shared" si="5"/>
        <v>99.06</v>
      </c>
    </row>
    <row r="104">
      <c r="B104" s="5" t="s">
        <v>205</v>
      </c>
      <c r="C104" s="26">
        <v>103.0</v>
      </c>
      <c r="D104" s="58">
        <v>100.0</v>
      </c>
      <c r="E104" s="42">
        <v>3.0</v>
      </c>
      <c r="F104" s="42" t="s">
        <v>252</v>
      </c>
      <c r="G104" s="42">
        <v>5.0</v>
      </c>
      <c r="H104" s="38">
        <v>25.0</v>
      </c>
      <c r="I104" s="38" t="s">
        <v>251</v>
      </c>
      <c r="J104" s="38">
        <v>11.0</v>
      </c>
      <c r="K104" s="38" t="s">
        <v>430</v>
      </c>
      <c r="L104" s="38" t="s">
        <v>440</v>
      </c>
      <c r="M104" s="38">
        <v>30.0</v>
      </c>
      <c r="N104" s="38">
        <v>2.0</v>
      </c>
      <c r="O104" s="38">
        <v>0.566</v>
      </c>
      <c r="P104" s="38">
        <f t="shared" si="1"/>
        <v>15.848</v>
      </c>
      <c r="Q104" s="57">
        <v>20.0</v>
      </c>
      <c r="R104" s="38">
        <f t="shared" si="2"/>
        <v>11.32</v>
      </c>
      <c r="S104" s="38">
        <v>2.0</v>
      </c>
      <c r="T104" s="38" t="s">
        <v>256</v>
      </c>
      <c r="U104" s="38">
        <v>11.0</v>
      </c>
      <c r="V104" s="38" t="s">
        <v>441</v>
      </c>
      <c r="W104" s="38">
        <v>703.0</v>
      </c>
      <c r="X104" s="38">
        <v>8.0</v>
      </c>
      <c r="Y104" s="38" t="s">
        <v>428</v>
      </c>
      <c r="Z104" s="38">
        <v>30.0</v>
      </c>
      <c r="AB104" s="38">
        <v>1.0</v>
      </c>
      <c r="AC104" s="38">
        <v>0.8</v>
      </c>
      <c r="AD104" s="39">
        <f t="shared" si="3"/>
        <v>23.2</v>
      </c>
      <c r="AE104" s="38">
        <v>6.0</v>
      </c>
      <c r="AF104" s="38" t="s">
        <v>428</v>
      </c>
      <c r="AG104" s="38">
        <v>40.0</v>
      </c>
      <c r="AH104" s="38">
        <v>1.0</v>
      </c>
      <c r="AI104" s="38">
        <v>4.32</v>
      </c>
      <c r="AJ104" s="39">
        <f t="shared" si="5"/>
        <v>168.48</v>
      </c>
    </row>
    <row r="105">
      <c r="B105" s="5" t="s">
        <v>209</v>
      </c>
      <c r="C105" s="26">
        <v>104.0</v>
      </c>
      <c r="D105" s="58">
        <v>100.0</v>
      </c>
      <c r="E105" s="42">
        <v>3.0</v>
      </c>
      <c r="F105" s="42" t="s">
        <v>253</v>
      </c>
      <c r="G105" s="42">
        <v>5.0</v>
      </c>
      <c r="H105" s="38">
        <v>25.0</v>
      </c>
      <c r="I105" s="38" t="s">
        <v>251</v>
      </c>
      <c r="J105" s="38">
        <v>11.0</v>
      </c>
      <c r="K105" s="38" t="s">
        <v>431</v>
      </c>
      <c r="L105" s="38" t="s">
        <v>440</v>
      </c>
      <c r="M105" s="38">
        <v>30.0</v>
      </c>
      <c r="N105" s="38">
        <v>2.0</v>
      </c>
      <c r="O105" s="38">
        <v>0.668</v>
      </c>
      <c r="P105" s="38">
        <f t="shared" si="1"/>
        <v>18.704</v>
      </c>
      <c r="Q105" s="57">
        <v>20.0</v>
      </c>
      <c r="R105" s="38">
        <f t="shared" si="2"/>
        <v>13.36</v>
      </c>
      <c r="S105" s="38">
        <v>2.0</v>
      </c>
      <c r="T105" s="38" t="s">
        <v>257</v>
      </c>
      <c r="U105" s="38">
        <v>11.0</v>
      </c>
      <c r="V105" s="38" t="s">
        <v>441</v>
      </c>
      <c r="W105" s="38">
        <v>703.0</v>
      </c>
      <c r="X105" s="38">
        <v>8.0</v>
      </c>
      <c r="Y105" s="38" t="s">
        <v>428</v>
      </c>
      <c r="Z105" s="38">
        <v>30.0</v>
      </c>
      <c r="AB105" s="38">
        <v>1.0</v>
      </c>
      <c r="AC105" s="38">
        <v>0.722</v>
      </c>
      <c r="AD105" s="39">
        <f t="shared" si="3"/>
        <v>20.938</v>
      </c>
      <c r="AE105" s="38">
        <v>6.0</v>
      </c>
      <c r="AF105" s="38" t="s">
        <v>428</v>
      </c>
      <c r="AG105" s="38">
        <v>40.0</v>
      </c>
      <c r="AH105" s="38">
        <v>1.0</v>
      </c>
      <c r="AI105" s="38">
        <v>4.02</v>
      </c>
      <c r="AJ105" s="39">
        <f t="shared" si="5"/>
        <v>156.78</v>
      </c>
    </row>
    <row r="106">
      <c r="B106" s="5" t="s">
        <v>210</v>
      </c>
      <c r="C106" s="26">
        <v>105.0</v>
      </c>
      <c r="D106" s="58">
        <v>100.0</v>
      </c>
      <c r="E106" s="42">
        <v>3.0</v>
      </c>
      <c r="F106" s="42" t="s">
        <v>254</v>
      </c>
      <c r="G106" s="42">
        <v>5.0</v>
      </c>
      <c r="H106" s="38">
        <v>25.0</v>
      </c>
      <c r="I106" s="38" t="s">
        <v>251</v>
      </c>
      <c r="J106" s="38">
        <v>11.0</v>
      </c>
      <c r="K106" s="38" t="s">
        <v>432</v>
      </c>
      <c r="L106" s="38" t="s">
        <v>440</v>
      </c>
      <c r="M106" s="38">
        <v>30.0</v>
      </c>
      <c r="N106" s="38">
        <v>2.0</v>
      </c>
      <c r="O106" s="38">
        <v>1.14</v>
      </c>
      <c r="P106" s="38">
        <f t="shared" si="1"/>
        <v>31.92</v>
      </c>
      <c r="Q106" s="57">
        <v>10.0</v>
      </c>
      <c r="R106" s="38">
        <f t="shared" si="2"/>
        <v>11.4</v>
      </c>
      <c r="S106" s="38">
        <v>2.0</v>
      </c>
      <c r="T106" s="38" t="s">
        <v>250</v>
      </c>
      <c r="U106" s="38">
        <v>12.0</v>
      </c>
      <c r="V106" s="38" t="s">
        <v>441</v>
      </c>
      <c r="W106" s="38">
        <v>703.0</v>
      </c>
      <c r="X106" s="38">
        <v>8.0</v>
      </c>
      <c r="Y106" s="38" t="s">
        <v>428</v>
      </c>
      <c r="Z106" s="38">
        <v>30.0</v>
      </c>
      <c r="AB106" s="38">
        <v>1.0</v>
      </c>
      <c r="AC106" s="38">
        <v>1.94</v>
      </c>
      <c r="AD106" s="39">
        <f t="shared" si="3"/>
        <v>56.26</v>
      </c>
      <c r="AE106" s="38">
        <v>6.0</v>
      </c>
      <c r="AF106" s="38" t="s">
        <v>428</v>
      </c>
      <c r="AG106" s="38">
        <v>40.0</v>
      </c>
      <c r="AH106" s="38">
        <v>1.0</v>
      </c>
      <c r="AI106" s="38">
        <v>7.08</v>
      </c>
      <c r="AJ106" s="39">
        <f t="shared" si="5"/>
        <v>276.12</v>
      </c>
    </row>
    <row r="107">
      <c r="B107" s="5" t="s">
        <v>214</v>
      </c>
      <c r="C107" s="26">
        <v>106.0</v>
      </c>
      <c r="D107" s="58">
        <v>100.0</v>
      </c>
      <c r="E107" s="42">
        <v>3.0</v>
      </c>
      <c r="F107" s="42" t="s">
        <v>255</v>
      </c>
      <c r="G107" s="42">
        <v>5.0</v>
      </c>
      <c r="H107" s="38">
        <v>25.0</v>
      </c>
      <c r="I107" s="38" t="s">
        <v>251</v>
      </c>
      <c r="J107" s="38">
        <v>11.0</v>
      </c>
      <c r="K107" s="38" t="s">
        <v>433</v>
      </c>
      <c r="L107" s="38" t="s">
        <v>440</v>
      </c>
      <c r="M107" s="38">
        <v>30.0</v>
      </c>
      <c r="N107" s="38">
        <v>2.0</v>
      </c>
      <c r="O107" s="38">
        <v>2.52</v>
      </c>
      <c r="P107" s="38">
        <f t="shared" si="1"/>
        <v>70.56</v>
      </c>
      <c r="Q107" s="60">
        <v>5.0</v>
      </c>
      <c r="R107" s="38">
        <f t="shared" si="2"/>
        <v>12.6</v>
      </c>
      <c r="S107" s="38">
        <v>2.0</v>
      </c>
      <c r="T107" s="38" t="s">
        <v>251</v>
      </c>
      <c r="U107" s="38">
        <v>12.0</v>
      </c>
      <c r="V107" s="38" t="s">
        <v>441</v>
      </c>
      <c r="W107" s="38">
        <v>703.0</v>
      </c>
      <c r="X107" s="38">
        <v>8.0</v>
      </c>
      <c r="Y107" s="38" t="s">
        <v>428</v>
      </c>
      <c r="Z107" s="38">
        <v>30.0</v>
      </c>
      <c r="AB107" s="38">
        <v>1.0</v>
      </c>
      <c r="AC107" s="38">
        <v>0.794</v>
      </c>
      <c r="AD107" s="39">
        <f t="shared" si="3"/>
        <v>23.026</v>
      </c>
      <c r="AE107" s="38">
        <v>6.0</v>
      </c>
      <c r="AF107" s="38" t="s">
        <v>428</v>
      </c>
      <c r="AG107" s="38">
        <v>40.0</v>
      </c>
      <c r="AH107" s="38">
        <v>1.0</v>
      </c>
      <c r="AI107" s="38">
        <v>1.54</v>
      </c>
      <c r="AJ107" s="61">
        <f t="shared" si="5"/>
        <v>60.06</v>
      </c>
    </row>
    <row r="108">
      <c r="B108" s="5" t="s">
        <v>215</v>
      </c>
      <c r="C108" s="26">
        <v>107.0</v>
      </c>
      <c r="D108" s="58">
        <v>100.0</v>
      </c>
      <c r="E108" s="42">
        <v>3.0</v>
      </c>
      <c r="F108" s="42" t="s">
        <v>256</v>
      </c>
      <c r="G108" s="42">
        <v>5.0</v>
      </c>
      <c r="H108" s="38">
        <v>25.0</v>
      </c>
      <c r="I108" s="38" t="s">
        <v>251</v>
      </c>
      <c r="J108" s="38">
        <v>11.0</v>
      </c>
      <c r="K108" s="38" t="s">
        <v>434</v>
      </c>
      <c r="L108" s="38" t="s">
        <v>440</v>
      </c>
      <c r="M108" s="38">
        <v>30.0</v>
      </c>
      <c r="N108" s="38">
        <v>2.0</v>
      </c>
      <c r="O108" s="38">
        <v>0.702</v>
      </c>
      <c r="P108" s="38">
        <f t="shared" si="1"/>
        <v>19.656</v>
      </c>
      <c r="Q108" s="57">
        <v>20.0</v>
      </c>
      <c r="R108" s="38">
        <f t="shared" si="2"/>
        <v>14.04</v>
      </c>
      <c r="S108" s="38">
        <v>2.0</v>
      </c>
      <c r="T108" s="38" t="s">
        <v>252</v>
      </c>
      <c r="U108" s="38">
        <v>12.0</v>
      </c>
      <c r="V108" s="38" t="s">
        <v>441</v>
      </c>
      <c r="W108" s="38">
        <v>703.0</v>
      </c>
      <c r="X108" s="38">
        <v>8.0</v>
      </c>
      <c r="Y108" s="38" t="s">
        <v>428</v>
      </c>
      <c r="Z108" s="38">
        <v>30.0</v>
      </c>
      <c r="AB108" s="38">
        <v>1.0</v>
      </c>
      <c r="AC108" s="38">
        <v>0.642</v>
      </c>
      <c r="AD108" s="39">
        <f t="shared" si="3"/>
        <v>18.618</v>
      </c>
      <c r="AE108" s="38">
        <v>6.0</v>
      </c>
      <c r="AF108" s="38" t="s">
        <v>428</v>
      </c>
      <c r="AG108" s="38">
        <v>40.0</v>
      </c>
      <c r="AH108" s="38">
        <v>1.0</v>
      </c>
      <c r="AI108" s="38">
        <v>1.3</v>
      </c>
      <c r="AJ108" s="61">
        <f t="shared" si="5"/>
        <v>50.7</v>
      </c>
    </row>
    <row r="109">
      <c r="B109" s="5" t="s">
        <v>216</v>
      </c>
      <c r="C109" s="26">
        <v>108.0</v>
      </c>
      <c r="D109" s="58">
        <v>100.0</v>
      </c>
      <c r="E109" s="42">
        <v>3.0</v>
      </c>
      <c r="F109" s="42" t="s">
        <v>257</v>
      </c>
      <c r="G109" s="42">
        <v>5.0</v>
      </c>
      <c r="H109" s="38">
        <v>25.0</v>
      </c>
      <c r="I109" s="38" t="s">
        <v>251</v>
      </c>
      <c r="J109" s="38">
        <v>11.0</v>
      </c>
      <c r="K109" s="38" t="s">
        <v>435</v>
      </c>
      <c r="L109" s="38" t="s">
        <v>440</v>
      </c>
      <c r="M109" s="38">
        <v>30.0</v>
      </c>
      <c r="N109" s="38">
        <v>2.0</v>
      </c>
      <c r="O109" s="38">
        <v>0.872</v>
      </c>
      <c r="P109" s="38">
        <f t="shared" si="1"/>
        <v>24.416</v>
      </c>
      <c r="Q109" s="57">
        <v>20.0</v>
      </c>
      <c r="R109" s="38">
        <f t="shared" si="2"/>
        <v>17.44</v>
      </c>
      <c r="S109" s="38">
        <v>2.0</v>
      </c>
      <c r="T109" s="38" t="s">
        <v>253</v>
      </c>
      <c r="U109" s="38">
        <v>12.0</v>
      </c>
      <c r="V109" s="38" t="s">
        <v>441</v>
      </c>
      <c r="W109" s="38">
        <v>703.0</v>
      </c>
      <c r="X109" s="38">
        <v>8.0</v>
      </c>
      <c r="Y109" s="38" t="s">
        <v>428</v>
      </c>
      <c r="Z109" s="38">
        <v>30.0</v>
      </c>
      <c r="AB109" s="38">
        <v>1.0</v>
      </c>
      <c r="AC109" s="38">
        <v>0.852</v>
      </c>
      <c r="AD109" s="39">
        <f t="shared" si="3"/>
        <v>24.708</v>
      </c>
      <c r="AE109" s="38">
        <v>6.0</v>
      </c>
      <c r="AF109" s="38" t="s">
        <v>428</v>
      </c>
      <c r="AG109" s="38">
        <v>40.0</v>
      </c>
      <c r="AH109" s="38">
        <v>1.0</v>
      </c>
      <c r="AI109" s="38">
        <v>2.46</v>
      </c>
      <c r="AJ109" s="39">
        <f t="shared" si="5"/>
        <v>95.94</v>
      </c>
    </row>
    <row r="110">
      <c r="B110" s="2" t="s">
        <v>213</v>
      </c>
      <c r="C110" s="26">
        <v>109.0</v>
      </c>
      <c r="D110" s="58">
        <v>100.0</v>
      </c>
      <c r="E110" s="42">
        <v>3.0</v>
      </c>
      <c r="F110" s="42" t="s">
        <v>250</v>
      </c>
      <c r="G110" s="42">
        <v>6.0</v>
      </c>
      <c r="H110" s="38">
        <v>25.0</v>
      </c>
      <c r="I110" s="38" t="s">
        <v>251</v>
      </c>
      <c r="J110" s="38">
        <v>11.0</v>
      </c>
      <c r="K110" s="38" t="s">
        <v>436</v>
      </c>
      <c r="L110" s="38" t="s">
        <v>440</v>
      </c>
      <c r="M110" s="38">
        <v>60.0</v>
      </c>
      <c r="N110" s="38">
        <v>2.0</v>
      </c>
      <c r="O110" s="38">
        <v>0.274</v>
      </c>
      <c r="P110" s="38">
        <f t="shared" si="1"/>
        <v>15.892</v>
      </c>
      <c r="Q110" s="57">
        <v>20.0</v>
      </c>
      <c r="R110" s="38">
        <f t="shared" si="2"/>
        <v>5.48</v>
      </c>
      <c r="S110" s="38">
        <v>2.0</v>
      </c>
      <c r="T110" s="38" t="s">
        <v>254</v>
      </c>
      <c r="U110" s="38">
        <v>12.0</v>
      </c>
      <c r="V110" s="38" t="s">
        <v>441</v>
      </c>
      <c r="W110" s="38">
        <v>703.0</v>
      </c>
      <c r="X110" s="38">
        <v>8.0</v>
      </c>
      <c r="Y110" s="38" t="s">
        <v>428</v>
      </c>
      <c r="Z110" s="38">
        <v>30.0</v>
      </c>
      <c r="AB110" s="38">
        <v>1.0</v>
      </c>
      <c r="AC110" s="38">
        <v>0.8</v>
      </c>
      <c r="AD110" s="39">
        <f t="shared" si="3"/>
        <v>23.2</v>
      </c>
      <c r="AE110" s="38">
        <v>6.0</v>
      </c>
      <c r="AF110" s="38" t="s">
        <v>428</v>
      </c>
      <c r="AG110" s="38">
        <v>40.0</v>
      </c>
      <c r="AH110" s="38">
        <v>1.0</v>
      </c>
      <c r="AI110" s="38">
        <v>0.468</v>
      </c>
      <c r="AJ110" s="61">
        <f t="shared" si="5"/>
        <v>18.252</v>
      </c>
    </row>
    <row r="111">
      <c r="B111" s="5" t="s">
        <v>221</v>
      </c>
      <c r="C111" s="26">
        <v>110.0</v>
      </c>
      <c r="D111" s="58">
        <v>100.0</v>
      </c>
      <c r="E111" s="42">
        <v>3.0</v>
      </c>
      <c r="F111" s="42" t="s">
        <v>251</v>
      </c>
      <c r="G111" s="42">
        <v>6.0</v>
      </c>
      <c r="H111" s="38">
        <v>25.0</v>
      </c>
      <c r="I111" s="38" t="s">
        <v>251</v>
      </c>
      <c r="J111" s="38">
        <v>11.0</v>
      </c>
      <c r="K111" s="38" t="s">
        <v>437</v>
      </c>
      <c r="L111" s="38" t="s">
        <v>440</v>
      </c>
      <c r="M111" s="38">
        <v>60.0</v>
      </c>
      <c r="N111" s="38">
        <v>2.0</v>
      </c>
      <c r="O111" s="38">
        <v>0.372</v>
      </c>
      <c r="P111" s="38">
        <f t="shared" si="1"/>
        <v>21.576</v>
      </c>
      <c r="Q111" s="57">
        <v>20.0</v>
      </c>
      <c r="R111" s="38">
        <f t="shared" si="2"/>
        <v>7.44</v>
      </c>
      <c r="S111" s="38">
        <v>2.0</v>
      </c>
      <c r="T111" s="38" t="s">
        <v>255</v>
      </c>
      <c r="U111" s="38">
        <v>12.0</v>
      </c>
      <c r="V111" s="38" t="s">
        <v>441</v>
      </c>
      <c r="W111" s="38">
        <v>703.0</v>
      </c>
      <c r="X111" s="38">
        <v>8.0</v>
      </c>
      <c r="Y111" s="38" t="s">
        <v>428</v>
      </c>
      <c r="Z111" s="38">
        <v>30.0</v>
      </c>
      <c r="AB111" s="38">
        <v>1.0</v>
      </c>
      <c r="AC111" s="38">
        <v>0.376</v>
      </c>
      <c r="AD111" s="39">
        <f t="shared" si="3"/>
        <v>10.904</v>
      </c>
      <c r="AE111" s="38">
        <v>6.0</v>
      </c>
      <c r="AF111" s="38" t="s">
        <v>428</v>
      </c>
      <c r="AG111" s="38">
        <v>40.0</v>
      </c>
      <c r="AH111" s="38">
        <v>1.0</v>
      </c>
      <c r="AI111" s="38">
        <v>1.96</v>
      </c>
      <c r="AJ111" s="61">
        <f t="shared" si="5"/>
        <v>76.44</v>
      </c>
    </row>
    <row r="112">
      <c r="B112" s="2" t="s">
        <v>220</v>
      </c>
      <c r="C112" s="26">
        <v>111.0</v>
      </c>
      <c r="D112" s="58">
        <v>100.0</v>
      </c>
      <c r="E112" s="42">
        <v>3.0</v>
      </c>
      <c r="F112" s="42" t="s">
        <v>250</v>
      </c>
      <c r="G112" s="42">
        <v>7.0</v>
      </c>
      <c r="H112" s="38">
        <v>25.0</v>
      </c>
      <c r="I112" s="38" t="s">
        <v>251</v>
      </c>
      <c r="J112" s="38">
        <v>12.0</v>
      </c>
      <c r="K112" s="38" t="s">
        <v>425</v>
      </c>
      <c r="L112" s="38" t="s">
        <v>440</v>
      </c>
      <c r="M112" s="38">
        <v>60.0</v>
      </c>
      <c r="N112" s="38">
        <v>2.0</v>
      </c>
      <c r="O112" s="38">
        <v>0.238</v>
      </c>
      <c r="P112" s="38">
        <f t="shared" si="1"/>
        <v>13.804</v>
      </c>
      <c r="Q112" s="57">
        <v>20.0</v>
      </c>
      <c r="R112" s="38">
        <f t="shared" si="2"/>
        <v>4.76</v>
      </c>
      <c r="S112" s="38">
        <v>2.0</v>
      </c>
      <c r="T112" s="38" t="s">
        <v>256</v>
      </c>
      <c r="U112" s="38">
        <v>12.0</v>
      </c>
      <c r="V112" s="38" t="s">
        <v>443</v>
      </c>
      <c r="W112" s="38">
        <v>704.0</v>
      </c>
      <c r="X112" s="38">
        <v>8.0</v>
      </c>
      <c r="Y112" s="38" t="s">
        <v>428</v>
      </c>
      <c r="Z112" s="38">
        <v>30.0</v>
      </c>
      <c r="AB112" s="38">
        <v>1.0</v>
      </c>
      <c r="AC112" s="38">
        <v>2.96</v>
      </c>
      <c r="AD112" s="39">
        <f t="shared" si="3"/>
        <v>85.84</v>
      </c>
      <c r="AE112" s="38">
        <v>6.0</v>
      </c>
      <c r="AF112" s="38" t="s">
        <v>428</v>
      </c>
      <c r="AG112" s="38">
        <v>40.0</v>
      </c>
      <c r="AH112" s="38">
        <v>1.0</v>
      </c>
      <c r="AI112" s="38">
        <v>1.05</v>
      </c>
      <c r="AJ112" s="61">
        <f t="shared" si="5"/>
        <v>40.95</v>
      </c>
    </row>
    <row r="113">
      <c r="B113" s="5" t="s">
        <v>222</v>
      </c>
      <c r="C113" s="26">
        <v>112.0</v>
      </c>
      <c r="D113" s="58">
        <v>100.0</v>
      </c>
      <c r="E113" s="42">
        <v>3.0</v>
      </c>
      <c r="F113" s="42" t="s">
        <v>251</v>
      </c>
      <c r="G113" s="42">
        <v>7.0</v>
      </c>
      <c r="H113" s="38">
        <v>25.0</v>
      </c>
      <c r="I113" s="38" t="s">
        <v>251</v>
      </c>
      <c r="J113" s="38">
        <v>12.0</v>
      </c>
      <c r="K113" s="38" t="s">
        <v>429</v>
      </c>
      <c r="L113" s="38" t="s">
        <v>440</v>
      </c>
      <c r="M113" s="38">
        <v>60.0</v>
      </c>
      <c r="N113" s="38">
        <v>2.0</v>
      </c>
      <c r="O113" s="38">
        <v>1.13</v>
      </c>
      <c r="P113" s="38">
        <f t="shared" si="1"/>
        <v>65.54</v>
      </c>
      <c r="Q113" s="57">
        <v>20.0</v>
      </c>
      <c r="R113" s="38">
        <f t="shared" si="2"/>
        <v>22.6</v>
      </c>
      <c r="S113" s="38">
        <v>2.0</v>
      </c>
      <c r="T113" s="38" t="s">
        <v>257</v>
      </c>
      <c r="U113" s="38">
        <v>12.0</v>
      </c>
      <c r="V113" s="38" t="s">
        <v>443</v>
      </c>
      <c r="W113" s="38">
        <v>704.0</v>
      </c>
      <c r="X113" s="38">
        <v>8.0</v>
      </c>
      <c r="Y113" s="38" t="s">
        <v>428</v>
      </c>
      <c r="Z113" s="38">
        <v>30.0</v>
      </c>
      <c r="AB113" s="38">
        <v>1.0</v>
      </c>
      <c r="AC113" s="38">
        <v>0.138</v>
      </c>
      <c r="AD113" s="39">
        <f t="shared" si="3"/>
        <v>4.002</v>
      </c>
      <c r="AE113" s="38">
        <v>6.0</v>
      </c>
      <c r="AF113" s="38" t="s">
        <v>428</v>
      </c>
      <c r="AG113" s="38">
        <v>40.0</v>
      </c>
      <c r="AH113" s="38">
        <v>1.0</v>
      </c>
      <c r="AI113" s="38">
        <v>8.66</v>
      </c>
      <c r="AJ113" s="39">
        <f t="shared" si="5"/>
        <v>337.74</v>
      </c>
    </row>
    <row r="114">
      <c r="B114" s="5" t="s">
        <v>227</v>
      </c>
      <c r="C114" s="26">
        <v>113.0</v>
      </c>
      <c r="D114" s="58">
        <v>100.0</v>
      </c>
      <c r="E114" s="42">
        <v>3.0</v>
      </c>
      <c r="F114" s="42" t="s">
        <v>252</v>
      </c>
      <c r="G114" s="42">
        <v>7.0</v>
      </c>
      <c r="H114" s="38">
        <v>25.0</v>
      </c>
      <c r="I114" s="38" t="s">
        <v>251</v>
      </c>
      <c r="J114" s="38">
        <v>12.0</v>
      </c>
      <c r="K114" s="38" t="s">
        <v>430</v>
      </c>
      <c r="L114" s="38" t="s">
        <v>440</v>
      </c>
      <c r="M114" s="38">
        <v>60.0</v>
      </c>
      <c r="N114" s="38">
        <v>2.0</v>
      </c>
      <c r="O114" s="38">
        <v>0.178</v>
      </c>
      <c r="P114" s="38">
        <f t="shared" si="1"/>
        <v>10.324</v>
      </c>
      <c r="Q114" s="57">
        <v>20.0</v>
      </c>
      <c r="R114" s="38">
        <f t="shared" si="2"/>
        <v>3.56</v>
      </c>
      <c r="S114" s="38">
        <v>3.0</v>
      </c>
      <c r="T114" s="38" t="s">
        <v>250</v>
      </c>
      <c r="U114" s="38">
        <v>1.0</v>
      </c>
      <c r="V114" s="38" t="s">
        <v>443</v>
      </c>
      <c r="W114" s="38">
        <v>704.0</v>
      </c>
      <c r="X114" s="38">
        <v>8.0</v>
      </c>
      <c r="Y114" s="38" t="s">
        <v>428</v>
      </c>
      <c r="Z114" s="38">
        <v>30.0</v>
      </c>
      <c r="AB114" s="38">
        <v>1.0</v>
      </c>
      <c r="AC114" s="38">
        <v>0.324</v>
      </c>
      <c r="AD114" s="39">
        <f t="shared" si="3"/>
        <v>9.396</v>
      </c>
      <c r="AE114" s="38">
        <v>6.0</v>
      </c>
      <c r="AF114" s="38" t="s">
        <v>428</v>
      </c>
      <c r="AG114" s="38">
        <v>40.0</v>
      </c>
      <c r="AH114" s="38">
        <v>1.0</v>
      </c>
      <c r="AI114" s="38">
        <v>2.84</v>
      </c>
      <c r="AJ114" s="39">
        <f t="shared" si="5"/>
        <v>110.76</v>
      </c>
    </row>
    <row r="115">
      <c r="B115" s="2" t="s">
        <v>226</v>
      </c>
      <c r="C115" s="26">
        <v>114.0</v>
      </c>
      <c r="D115" s="58">
        <v>100.0</v>
      </c>
      <c r="E115" s="42">
        <v>3.0</v>
      </c>
      <c r="F115" s="42" t="s">
        <v>253</v>
      </c>
      <c r="G115" s="42">
        <v>7.0</v>
      </c>
      <c r="H115" s="38">
        <v>25.0</v>
      </c>
      <c r="I115" s="38" t="s">
        <v>251</v>
      </c>
      <c r="J115" s="38">
        <v>12.0</v>
      </c>
      <c r="K115" s="38" t="s">
        <v>431</v>
      </c>
      <c r="L115" s="38" t="s">
        <v>440</v>
      </c>
      <c r="M115" s="38">
        <v>60.0</v>
      </c>
      <c r="N115" s="38">
        <v>2.0</v>
      </c>
      <c r="O115" s="38">
        <v>0.146</v>
      </c>
      <c r="P115" s="38">
        <f t="shared" si="1"/>
        <v>8.468</v>
      </c>
      <c r="Q115" s="57">
        <v>20.0</v>
      </c>
      <c r="R115" s="38">
        <f t="shared" si="2"/>
        <v>2.92</v>
      </c>
      <c r="S115" s="38">
        <v>3.0</v>
      </c>
      <c r="T115" s="38" t="s">
        <v>251</v>
      </c>
      <c r="U115" s="38">
        <v>1.0</v>
      </c>
      <c r="V115" s="38" t="s">
        <v>443</v>
      </c>
      <c r="W115" s="38">
        <v>704.0</v>
      </c>
      <c r="X115" s="38">
        <v>8.0</v>
      </c>
      <c r="Y115" s="38" t="s">
        <v>428</v>
      </c>
      <c r="Z115" s="38">
        <v>30.0</v>
      </c>
      <c r="AB115" s="38">
        <v>1.0</v>
      </c>
      <c r="AC115" s="38">
        <v>0.128</v>
      </c>
      <c r="AD115" s="39">
        <f t="shared" si="3"/>
        <v>3.712</v>
      </c>
      <c r="AE115" s="38">
        <v>6.0</v>
      </c>
      <c r="AF115" s="38" t="s">
        <v>428</v>
      </c>
      <c r="AG115" s="38">
        <v>40.0</v>
      </c>
      <c r="AH115" s="38">
        <v>1.0</v>
      </c>
      <c r="AI115" s="38">
        <v>2.54</v>
      </c>
      <c r="AJ115" s="39">
        <f t="shared" si="5"/>
        <v>99.06</v>
      </c>
    </row>
    <row r="116">
      <c r="B116" s="2" t="s">
        <v>232</v>
      </c>
      <c r="C116" s="26">
        <v>115.0</v>
      </c>
      <c r="D116" s="58">
        <v>100.0</v>
      </c>
      <c r="E116" s="42">
        <v>3.0</v>
      </c>
      <c r="F116" s="42" t="s">
        <v>254</v>
      </c>
      <c r="G116" s="42">
        <v>7.0</v>
      </c>
      <c r="H116" s="38">
        <v>25.0</v>
      </c>
      <c r="I116" s="38" t="s">
        <v>251</v>
      </c>
      <c r="J116" s="38">
        <v>12.0</v>
      </c>
      <c r="K116" s="38" t="s">
        <v>432</v>
      </c>
      <c r="L116" s="38" t="s">
        <v>440</v>
      </c>
      <c r="M116" s="38">
        <v>60.0</v>
      </c>
      <c r="N116" s="38">
        <v>2.0</v>
      </c>
      <c r="O116" s="38">
        <v>0.386</v>
      </c>
      <c r="P116" s="38">
        <f t="shared" si="1"/>
        <v>22.388</v>
      </c>
      <c r="Q116" s="57">
        <v>20.0</v>
      </c>
      <c r="R116" s="38">
        <f t="shared" si="2"/>
        <v>7.72</v>
      </c>
      <c r="S116" s="38">
        <v>3.0</v>
      </c>
      <c r="T116" s="38" t="s">
        <v>252</v>
      </c>
      <c r="U116" s="38">
        <v>1.0</v>
      </c>
      <c r="V116" s="38" t="s">
        <v>443</v>
      </c>
      <c r="W116" s="38">
        <v>704.0</v>
      </c>
      <c r="X116" s="38">
        <v>8.0</v>
      </c>
      <c r="Y116" s="38" t="s">
        <v>428</v>
      </c>
      <c r="Z116" s="38">
        <v>30.0</v>
      </c>
      <c r="AB116" s="38">
        <v>1.0</v>
      </c>
      <c r="AC116" s="38">
        <v>0.792</v>
      </c>
      <c r="AD116" s="39">
        <f t="shared" si="3"/>
        <v>22.968</v>
      </c>
      <c r="AE116" s="38">
        <v>6.0</v>
      </c>
      <c r="AF116" s="38" t="s">
        <v>428</v>
      </c>
      <c r="AG116" s="38">
        <v>40.0</v>
      </c>
      <c r="AH116" s="38">
        <v>1.0</v>
      </c>
      <c r="AI116" s="38">
        <v>3.42</v>
      </c>
      <c r="AJ116" s="39">
        <f t="shared" si="5"/>
        <v>133.38</v>
      </c>
    </row>
    <row r="117">
      <c r="B117" s="5" t="s">
        <v>237</v>
      </c>
      <c r="C117" s="26">
        <v>116.0</v>
      </c>
      <c r="D117" s="58">
        <v>100.0</v>
      </c>
      <c r="E117" s="42">
        <v>3.0</v>
      </c>
      <c r="F117" s="42" t="s">
        <v>255</v>
      </c>
      <c r="G117" s="42">
        <v>7.0</v>
      </c>
      <c r="H117" s="38">
        <v>25.0</v>
      </c>
      <c r="I117" s="38" t="s">
        <v>251</v>
      </c>
      <c r="J117" s="38">
        <v>12.0</v>
      </c>
      <c r="K117" s="38" t="s">
        <v>433</v>
      </c>
      <c r="L117" s="38" t="s">
        <v>440</v>
      </c>
      <c r="M117" s="38">
        <v>60.0</v>
      </c>
      <c r="N117" s="38">
        <v>2.0</v>
      </c>
      <c r="O117" s="38">
        <v>0.41</v>
      </c>
      <c r="P117" s="38">
        <f t="shared" si="1"/>
        <v>23.78</v>
      </c>
      <c r="Q117" s="57">
        <v>20.0</v>
      </c>
      <c r="R117" s="38">
        <f t="shared" si="2"/>
        <v>8.2</v>
      </c>
      <c r="S117" s="38">
        <v>3.0</v>
      </c>
      <c r="T117" s="38" t="s">
        <v>253</v>
      </c>
      <c r="U117" s="38">
        <v>1.0</v>
      </c>
      <c r="V117" s="38" t="s">
        <v>443</v>
      </c>
      <c r="W117" s="38">
        <v>704.0</v>
      </c>
      <c r="X117" s="38">
        <v>8.0</v>
      </c>
      <c r="Y117" s="38" t="s">
        <v>428</v>
      </c>
      <c r="Z117" s="38">
        <v>30.0</v>
      </c>
      <c r="AB117" s="38">
        <v>1.0</v>
      </c>
      <c r="AC117" s="38">
        <v>0.126</v>
      </c>
      <c r="AD117" s="39">
        <f t="shared" si="3"/>
        <v>3.654</v>
      </c>
      <c r="AE117" s="38">
        <v>6.0</v>
      </c>
      <c r="AF117" s="38" t="s">
        <v>428</v>
      </c>
      <c r="AG117" s="38">
        <v>40.0</v>
      </c>
      <c r="AH117" s="38">
        <v>1.0</v>
      </c>
      <c r="AI117" s="38">
        <v>2.52</v>
      </c>
      <c r="AJ117" s="39">
        <f t="shared" si="5"/>
        <v>98.28</v>
      </c>
    </row>
    <row r="118">
      <c r="B118" s="5" t="s">
        <v>238</v>
      </c>
      <c r="C118" s="26">
        <v>117.0</v>
      </c>
      <c r="D118" s="58">
        <v>100.0</v>
      </c>
      <c r="E118" s="42">
        <v>3.0</v>
      </c>
      <c r="F118" s="42" t="s">
        <v>256</v>
      </c>
      <c r="G118" s="42">
        <v>7.0</v>
      </c>
      <c r="H118" s="38">
        <v>25.0</v>
      </c>
      <c r="I118" s="38" t="s">
        <v>251</v>
      </c>
      <c r="J118" s="38">
        <v>12.0</v>
      </c>
      <c r="K118" s="38" t="s">
        <v>434</v>
      </c>
      <c r="L118" s="38" t="s">
        <v>440</v>
      </c>
      <c r="M118" s="38">
        <v>60.0</v>
      </c>
      <c r="N118" s="38">
        <v>2.0</v>
      </c>
      <c r="O118" s="38">
        <v>0.35</v>
      </c>
      <c r="P118" s="38">
        <f t="shared" si="1"/>
        <v>20.3</v>
      </c>
      <c r="Q118" s="57">
        <v>20.0</v>
      </c>
      <c r="R118" s="38">
        <f t="shared" si="2"/>
        <v>7</v>
      </c>
      <c r="S118" s="38">
        <v>3.0</v>
      </c>
      <c r="T118" s="38" t="s">
        <v>254</v>
      </c>
      <c r="U118" s="38">
        <v>1.0</v>
      </c>
      <c r="V118" s="38" t="s">
        <v>443</v>
      </c>
      <c r="W118" s="38">
        <v>704.0</v>
      </c>
      <c r="X118" s="38">
        <v>8.0</v>
      </c>
      <c r="Y118" s="38" t="s">
        <v>428</v>
      </c>
      <c r="Z118" s="38">
        <v>30.0</v>
      </c>
      <c r="AB118" s="38">
        <v>1.0</v>
      </c>
      <c r="AC118" s="38">
        <v>0.664</v>
      </c>
      <c r="AD118" s="39">
        <f t="shared" si="3"/>
        <v>19.256</v>
      </c>
      <c r="AE118" s="38">
        <v>6.0</v>
      </c>
      <c r="AF118" s="38" t="s">
        <v>428</v>
      </c>
      <c r="AG118" s="38">
        <v>40.0</v>
      </c>
      <c r="AH118" s="38">
        <v>1.0</v>
      </c>
      <c r="AI118" s="38">
        <v>2.22</v>
      </c>
      <c r="AJ118" s="39">
        <f t="shared" si="5"/>
        <v>86.58</v>
      </c>
    </row>
    <row r="119">
      <c r="B119" s="5" t="s">
        <v>239</v>
      </c>
      <c r="C119" s="26">
        <v>118.0</v>
      </c>
      <c r="D119" s="58">
        <v>100.0</v>
      </c>
      <c r="E119" s="42">
        <v>3.0</v>
      </c>
      <c r="F119" s="42" t="s">
        <v>257</v>
      </c>
      <c r="G119" s="42">
        <v>7.0</v>
      </c>
      <c r="H119" s="38">
        <v>25.0</v>
      </c>
      <c r="I119" s="38" t="s">
        <v>251</v>
      </c>
      <c r="J119" s="38">
        <v>12.0</v>
      </c>
      <c r="K119" s="38" t="s">
        <v>435</v>
      </c>
      <c r="L119" s="38" t="s">
        <v>440</v>
      </c>
      <c r="M119" s="38">
        <v>60.0</v>
      </c>
      <c r="N119" s="38">
        <v>2.0</v>
      </c>
      <c r="O119" s="38">
        <v>0.316</v>
      </c>
      <c r="P119" s="38">
        <f t="shared" si="1"/>
        <v>18.328</v>
      </c>
      <c r="Q119" s="57">
        <v>20.0</v>
      </c>
      <c r="R119" s="38">
        <f t="shared" si="2"/>
        <v>6.32</v>
      </c>
      <c r="S119" s="38">
        <v>3.0</v>
      </c>
      <c r="T119" s="38" t="s">
        <v>255</v>
      </c>
      <c r="U119" s="38">
        <v>1.0</v>
      </c>
      <c r="V119" s="38" t="s">
        <v>443</v>
      </c>
      <c r="W119" s="38">
        <v>704.0</v>
      </c>
      <c r="X119" s="38">
        <v>8.0</v>
      </c>
      <c r="Y119" s="38" t="s">
        <v>428</v>
      </c>
      <c r="Z119" s="38">
        <v>30.0</v>
      </c>
      <c r="AB119" s="38">
        <v>1.0</v>
      </c>
      <c r="AC119" s="38">
        <v>0.406</v>
      </c>
      <c r="AD119" s="39">
        <f t="shared" si="3"/>
        <v>11.774</v>
      </c>
      <c r="AE119" s="38">
        <v>6.0</v>
      </c>
      <c r="AF119" s="38" t="s">
        <v>428</v>
      </c>
      <c r="AG119" s="38">
        <v>40.0</v>
      </c>
      <c r="AH119" s="38">
        <v>1.0</v>
      </c>
      <c r="AI119" s="38">
        <v>1.03</v>
      </c>
      <c r="AJ119" s="61">
        <f t="shared" si="5"/>
        <v>40.17</v>
      </c>
    </row>
    <row r="120">
      <c r="B120" s="2" t="s">
        <v>236</v>
      </c>
      <c r="C120" s="26">
        <v>119.0</v>
      </c>
      <c r="D120" s="58">
        <v>100.0</v>
      </c>
      <c r="E120" s="42">
        <v>3.0</v>
      </c>
      <c r="F120" s="42" t="s">
        <v>250</v>
      </c>
      <c r="G120" s="42">
        <v>8.0</v>
      </c>
      <c r="H120" s="38">
        <v>25.0</v>
      </c>
      <c r="I120" s="38" t="s">
        <v>251</v>
      </c>
      <c r="J120" s="38">
        <v>12.0</v>
      </c>
      <c r="K120" s="38" t="s">
        <v>436</v>
      </c>
      <c r="L120" s="38" t="s">
        <v>440</v>
      </c>
      <c r="M120" s="38">
        <v>60.0</v>
      </c>
      <c r="N120" s="38">
        <v>2.0</v>
      </c>
      <c r="O120" s="38">
        <v>0.246</v>
      </c>
      <c r="P120" s="38">
        <f t="shared" si="1"/>
        <v>14.268</v>
      </c>
      <c r="Q120" s="57">
        <v>20.0</v>
      </c>
      <c r="R120" s="38">
        <f t="shared" si="2"/>
        <v>4.92</v>
      </c>
      <c r="S120" s="38">
        <v>3.0</v>
      </c>
      <c r="T120" s="38" t="s">
        <v>256</v>
      </c>
      <c r="U120" s="38">
        <v>1.0</v>
      </c>
      <c r="V120" s="38" t="s">
        <v>443</v>
      </c>
      <c r="W120" s="38">
        <v>704.0</v>
      </c>
      <c r="X120" s="38">
        <v>8.0</v>
      </c>
      <c r="Y120" s="38" t="s">
        <v>428</v>
      </c>
      <c r="Z120" s="38">
        <v>30.0</v>
      </c>
      <c r="AB120" s="38">
        <v>1.0</v>
      </c>
      <c r="AC120" s="38">
        <v>1.5</v>
      </c>
      <c r="AD120" s="39">
        <f t="shared" si="3"/>
        <v>43.5</v>
      </c>
      <c r="AE120" s="38">
        <v>6.0</v>
      </c>
      <c r="AF120" s="38" t="s">
        <v>428</v>
      </c>
      <c r="AG120" s="38">
        <v>40.0</v>
      </c>
      <c r="AH120" s="38">
        <v>1.0</v>
      </c>
      <c r="AI120" s="38">
        <v>4.58</v>
      </c>
      <c r="AJ120" s="39">
        <f t="shared" si="5"/>
        <v>178.62</v>
      </c>
    </row>
    <row r="121">
      <c r="B121" s="5" t="s">
        <v>247</v>
      </c>
      <c r="C121" s="26">
        <v>120.0</v>
      </c>
      <c r="D121" s="58">
        <v>100.0</v>
      </c>
      <c r="E121" s="42">
        <v>3.0</v>
      </c>
      <c r="F121" s="42" t="s">
        <v>251</v>
      </c>
      <c r="G121" s="42">
        <v>8.0</v>
      </c>
      <c r="H121" s="38">
        <v>25.0</v>
      </c>
      <c r="I121" s="38" t="s">
        <v>251</v>
      </c>
      <c r="J121" s="38">
        <v>12.0</v>
      </c>
      <c r="K121" s="38" t="s">
        <v>437</v>
      </c>
      <c r="L121" s="38" t="s">
        <v>440</v>
      </c>
      <c r="M121" s="38">
        <v>60.0</v>
      </c>
      <c r="N121" s="38">
        <v>2.0</v>
      </c>
      <c r="O121" s="38">
        <v>0.264</v>
      </c>
      <c r="P121" s="38">
        <f t="shared" si="1"/>
        <v>15.312</v>
      </c>
      <c r="Q121" s="57">
        <v>20.0</v>
      </c>
      <c r="R121" s="38">
        <f t="shared" si="2"/>
        <v>5.28</v>
      </c>
      <c r="S121" s="38">
        <v>3.0</v>
      </c>
      <c r="T121" s="38" t="s">
        <v>257</v>
      </c>
      <c r="U121" s="38">
        <v>1.0</v>
      </c>
      <c r="V121" s="38" t="s">
        <v>443</v>
      </c>
      <c r="W121" s="38">
        <v>704.0</v>
      </c>
      <c r="X121" s="38">
        <v>8.0</v>
      </c>
      <c r="Y121" s="38" t="s">
        <v>428</v>
      </c>
      <c r="Z121" s="38">
        <v>30.0</v>
      </c>
      <c r="AB121" s="38">
        <v>1.0</v>
      </c>
      <c r="AC121" s="38">
        <v>2.18</v>
      </c>
      <c r="AD121" s="39">
        <f t="shared" si="3"/>
        <v>63.22</v>
      </c>
      <c r="AE121" s="38">
        <v>6.0</v>
      </c>
      <c r="AF121" s="38" t="s">
        <v>428</v>
      </c>
      <c r="AG121" s="38">
        <v>40.0</v>
      </c>
      <c r="AH121" s="38">
        <v>1.0</v>
      </c>
      <c r="AI121" s="38">
        <v>6.62</v>
      </c>
      <c r="AJ121" s="39">
        <f t="shared" si="5"/>
        <v>258.18</v>
      </c>
    </row>
    <row r="122">
      <c r="B122" s="2" t="s">
        <v>243</v>
      </c>
      <c r="C122" s="26">
        <v>121.0</v>
      </c>
      <c r="D122" s="58">
        <v>100.0</v>
      </c>
      <c r="E122" s="72">
        <v>4.0</v>
      </c>
      <c r="F122" s="72" t="s">
        <v>250</v>
      </c>
      <c r="G122" s="72">
        <v>1.0</v>
      </c>
      <c r="H122" s="38">
        <v>25.0</v>
      </c>
      <c r="I122" s="38" t="s">
        <v>251</v>
      </c>
      <c r="J122" s="38">
        <v>13.0</v>
      </c>
      <c r="K122" s="38" t="s">
        <v>425</v>
      </c>
      <c r="L122" s="38" t="s">
        <v>440</v>
      </c>
      <c r="M122" s="38">
        <v>25.0</v>
      </c>
      <c r="N122" s="38">
        <v>1.0</v>
      </c>
      <c r="O122" s="38">
        <v>0.688</v>
      </c>
      <c r="P122" s="38">
        <f t="shared" si="1"/>
        <v>16.512</v>
      </c>
      <c r="Q122" s="57">
        <v>10.0</v>
      </c>
      <c r="R122" s="38">
        <f t="shared" si="2"/>
        <v>6.88</v>
      </c>
      <c r="S122" s="38">
        <v>3.0</v>
      </c>
      <c r="T122" s="38" t="s">
        <v>250</v>
      </c>
      <c r="U122" s="38">
        <v>2.0</v>
      </c>
      <c r="V122" s="38" t="s">
        <v>444</v>
      </c>
      <c r="W122" s="38">
        <v>705.0</v>
      </c>
      <c r="X122" s="38">
        <v>8.0</v>
      </c>
      <c r="Y122" s="38" t="s">
        <v>428</v>
      </c>
      <c r="Z122" s="38">
        <v>30.0</v>
      </c>
      <c r="AB122" s="38">
        <v>1.0</v>
      </c>
      <c r="AC122" s="38">
        <v>0.766</v>
      </c>
      <c r="AD122" s="39">
        <f t="shared" si="3"/>
        <v>22.214</v>
      </c>
      <c r="AE122" s="38">
        <v>6.0</v>
      </c>
      <c r="AF122" s="38" t="s">
        <v>428</v>
      </c>
      <c r="AG122" s="38">
        <v>40.0</v>
      </c>
      <c r="AH122" s="38">
        <v>1.0</v>
      </c>
      <c r="AI122" s="38">
        <v>0.64</v>
      </c>
      <c r="AJ122" s="61">
        <f t="shared" si="5"/>
        <v>24.96</v>
      </c>
    </row>
    <row r="123">
      <c r="B123" s="2" t="s">
        <v>19</v>
      </c>
      <c r="C123" s="26">
        <v>122.0</v>
      </c>
      <c r="D123" s="58">
        <v>100.0</v>
      </c>
      <c r="E123" s="72">
        <v>4.0</v>
      </c>
      <c r="F123" s="72" t="s">
        <v>251</v>
      </c>
      <c r="G123" s="72">
        <v>1.0</v>
      </c>
      <c r="H123" s="38">
        <v>25.0</v>
      </c>
      <c r="I123" s="38" t="s">
        <v>251</v>
      </c>
      <c r="J123" s="38">
        <v>13.0</v>
      </c>
      <c r="K123" s="38" t="s">
        <v>429</v>
      </c>
      <c r="L123" s="38" t="s">
        <v>440</v>
      </c>
      <c r="M123" s="38">
        <v>25.0</v>
      </c>
      <c r="N123" s="38">
        <v>1.0</v>
      </c>
      <c r="O123" s="38">
        <v>0.89</v>
      </c>
      <c r="P123" s="38">
        <f t="shared" si="1"/>
        <v>21.36</v>
      </c>
      <c r="Q123" s="57">
        <v>10.0</v>
      </c>
      <c r="R123" s="38">
        <f t="shared" si="2"/>
        <v>8.9</v>
      </c>
      <c r="S123" s="38">
        <v>3.0</v>
      </c>
      <c r="T123" s="38" t="s">
        <v>251</v>
      </c>
      <c r="U123" s="38">
        <v>2.0</v>
      </c>
      <c r="V123" s="38" t="s">
        <v>444</v>
      </c>
      <c r="W123" s="38">
        <v>705.0</v>
      </c>
      <c r="X123" s="38">
        <v>8.0</v>
      </c>
      <c r="Y123" s="38" t="s">
        <v>428</v>
      </c>
      <c r="Z123" s="38">
        <v>30.0</v>
      </c>
      <c r="AB123" s="38">
        <v>1.0</v>
      </c>
      <c r="AC123" s="38">
        <v>1.86</v>
      </c>
      <c r="AD123" s="39">
        <f t="shared" si="3"/>
        <v>53.94</v>
      </c>
      <c r="AE123" s="38">
        <v>6.0</v>
      </c>
      <c r="AF123" s="38" t="s">
        <v>428</v>
      </c>
      <c r="AG123" s="38">
        <v>40.0</v>
      </c>
      <c r="AH123" s="38">
        <v>1.0</v>
      </c>
      <c r="AI123" s="38">
        <v>1.93</v>
      </c>
      <c r="AJ123" s="61">
        <f t="shared" si="5"/>
        <v>75.27</v>
      </c>
    </row>
    <row r="124">
      <c r="B124" s="2" t="s">
        <v>21</v>
      </c>
      <c r="C124" s="26">
        <v>123.0</v>
      </c>
      <c r="D124" s="58">
        <v>100.0</v>
      </c>
      <c r="E124" s="72">
        <v>4.0</v>
      </c>
      <c r="F124" s="72" t="s">
        <v>252</v>
      </c>
      <c r="G124" s="72">
        <v>1.0</v>
      </c>
      <c r="H124" s="38">
        <v>25.0</v>
      </c>
      <c r="I124" s="38" t="s">
        <v>251</v>
      </c>
      <c r="J124" s="38">
        <v>13.0</v>
      </c>
      <c r="K124" s="38" t="s">
        <v>430</v>
      </c>
      <c r="L124" s="38" t="s">
        <v>440</v>
      </c>
      <c r="M124" s="38">
        <v>25.0</v>
      </c>
      <c r="N124" s="38">
        <v>1.0</v>
      </c>
      <c r="O124" s="38">
        <v>0.966</v>
      </c>
      <c r="P124" s="38">
        <f t="shared" si="1"/>
        <v>23.184</v>
      </c>
      <c r="Q124" s="57">
        <v>10.0</v>
      </c>
      <c r="R124" s="38">
        <f t="shared" si="2"/>
        <v>9.66</v>
      </c>
      <c r="S124" s="38">
        <v>3.0</v>
      </c>
      <c r="T124" s="38" t="s">
        <v>252</v>
      </c>
      <c r="U124" s="38">
        <v>2.0</v>
      </c>
      <c r="V124" s="38" t="s">
        <v>444</v>
      </c>
      <c r="W124" s="38">
        <v>705.0</v>
      </c>
      <c r="X124" s="38">
        <v>8.0</v>
      </c>
      <c r="Y124" s="38" t="s">
        <v>428</v>
      </c>
      <c r="Z124" s="38">
        <v>30.0</v>
      </c>
      <c r="AB124" s="38">
        <v>1.0</v>
      </c>
      <c r="AC124" s="38">
        <v>0.7</v>
      </c>
      <c r="AD124" s="39">
        <f t="shared" si="3"/>
        <v>20.3</v>
      </c>
      <c r="AE124" s="38">
        <v>6.0</v>
      </c>
      <c r="AF124" s="38" t="s">
        <v>428</v>
      </c>
      <c r="AG124" s="38">
        <v>40.0</v>
      </c>
      <c r="AH124" s="38">
        <v>1.0</v>
      </c>
      <c r="AI124" s="38">
        <v>0.324</v>
      </c>
      <c r="AJ124" s="61">
        <f t="shared" si="5"/>
        <v>12.636</v>
      </c>
    </row>
    <row r="125">
      <c r="B125" s="2" t="s">
        <v>12</v>
      </c>
      <c r="C125" s="26">
        <v>124.0</v>
      </c>
      <c r="D125" s="58">
        <v>100.0</v>
      </c>
      <c r="E125" s="72">
        <v>4.0</v>
      </c>
      <c r="F125" s="72" t="s">
        <v>253</v>
      </c>
      <c r="G125" s="72">
        <v>1.0</v>
      </c>
      <c r="H125" s="38">
        <v>25.0</v>
      </c>
      <c r="I125" s="38" t="s">
        <v>251</v>
      </c>
      <c r="J125" s="38">
        <v>13.0</v>
      </c>
      <c r="K125" s="38" t="s">
        <v>431</v>
      </c>
      <c r="L125" s="38" t="s">
        <v>440</v>
      </c>
      <c r="M125" s="38">
        <v>25.0</v>
      </c>
      <c r="N125" s="38">
        <v>1.0</v>
      </c>
      <c r="O125" s="38">
        <v>0.676</v>
      </c>
      <c r="P125" s="38">
        <f t="shared" si="1"/>
        <v>16.224</v>
      </c>
      <c r="Q125" s="57">
        <v>10.0</v>
      </c>
      <c r="R125" s="38">
        <f t="shared" si="2"/>
        <v>6.76</v>
      </c>
      <c r="S125" s="38">
        <v>3.0</v>
      </c>
      <c r="T125" s="38" t="s">
        <v>253</v>
      </c>
      <c r="U125" s="38">
        <v>2.0</v>
      </c>
      <c r="V125" s="38" t="s">
        <v>444</v>
      </c>
      <c r="W125" s="38">
        <v>705.0</v>
      </c>
      <c r="X125" s="38">
        <v>8.0</v>
      </c>
      <c r="Y125" s="38" t="s">
        <v>428</v>
      </c>
      <c r="Z125" s="38">
        <v>30.0</v>
      </c>
      <c r="AB125" s="38">
        <v>1.0</v>
      </c>
      <c r="AC125" s="38">
        <v>2.06</v>
      </c>
      <c r="AD125" s="39">
        <f t="shared" si="3"/>
        <v>59.74</v>
      </c>
      <c r="AE125" s="38">
        <v>6.0</v>
      </c>
      <c r="AF125" s="38" t="s">
        <v>428</v>
      </c>
      <c r="AG125" s="38">
        <v>40.0</v>
      </c>
      <c r="AH125" s="38">
        <v>1.0</v>
      </c>
      <c r="AI125" s="38">
        <v>1.27</v>
      </c>
      <c r="AJ125" s="61">
        <f t="shared" si="5"/>
        <v>49.53</v>
      </c>
    </row>
    <row r="126">
      <c r="B126" s="2" t="s">
        <v>16</v>
      </c>
      <c r="C126" s="26">
        <v>125.0</v>
      </c>
      <c r="D126" s="58">
        <v>100.0</v>
      </c>
      <c r="E126" s="72">
        <v>4.0</v>
      </c>
      <c r="F126" s="72" t="s">
        <v>254</v>
      </c>
      <c r="G126" s="72">
        <v>1.0</v>
      </c>
      <c r="H126" s="38">
        <v>25.0</v>
      </c>
      <c r="I126" s="38" t="s">
        <v>251</v>
      </c>
      <c r="J126" s="38">
        <v>13.0</v>
      </c>
      <c r="K126" s="38" t="s">
        <v>432</v>
      </c>
      <c r="L126" s="38" t="s">
        <v>440</v>
      </c>
      <c r="M126" s="38">
        <v>25.0</v>
      </c>
      <c r="N126" s="38">
        <v>1.0</v>
      </c>
      <c r="O126" s="38">
        <v>0.43</v>
      </c>
      <c r="P126" s="38">
        <f t="shared" si="1"/>
        <v>10.32</v>
      </c>
      <c r="Q126" s="57">
        <v>20.0</v>
      </c>
      <c r="R126" s="38">
        <f t="shared" si="2"/>
        <v>8.6</v>
      </c>
      <c r="S126" s="38">
        <v>3.0</v>
      </c>
      <c r="T126" s="38" t="s">
        <v>254</v>
      </c>
      <c r="U126" s="38">
        <v>2.0</v>
      </c>
      <c r="V126" s="38" t="s">
        <v>444</v>
      </c>
      <c r="W126" s="38">
        <v>705.0</v>
      </c>
      <c r="X126" s="38">
        <v>8.0</v>
      </c>
      <c r="Y126" s="38" t="s">
        <v>428</v>
      </c>
      <c r="Z126" s="38">
        <v>30.0</v>
      </c>
      <c r="AB126" s="38">
        <v>1.0</v>
      </c>
      <c r="AC126" s="38">
        <v>0.288</v>
      </c>
      <c r="AD126" s="39">
        <f t="shared" si="3"/>
        <v>8.352</v>
      </c>
      <c r="AE126" s="38">
        <v>6.0</v>
      </c>
      <c r="AF126" s="38" t="s">
        <v>428</v>
      </c>
      <c r="AG126" s="38">
        <v>40.0</v>
      </c>
      <c r="AH126" s="38">
        <v>1.0</v>
      </c>
      <c r="AI126" s="38">
        <v>3.0</v>
      </c>
      <c r="AJ126" s="39">
        <f t="shared" si="5"/>
        <v>117</v>
      </c>
    </row>
    <row r="127">
      <c r="B127" s="2" t="s">
        <v>27</v>
      </c>
      <c r="C127" s="26">
        <v>126.0</v>
      </c>
      <c r="D127" s="58">
        <v>100.0</v>
      </c>
      <c r="E127" s="72">
        <v>4.0</v>
      </c>
      <c r="F127" s="72" t="s">
        <v>255</v>
      </c>
      <c r="G127" s="72">
        <v>1.0</v>
      </c>
      <c r="H127" s="38">
        <v>25.0</v>
      </c>
      <c r="I127" s="38" t="s">
        <v>251</v>
      </c>
      <c r="J127" s="38">
        <v>13.0</v>
      </c>
      <c r="K127" s="38" t="s">
        <v>433</v>
      </c>
      <c r="L127" s="38" t="s">
        <v>440</v>
      </c>
      <c r="M127" s="38">
        <v>25.0</v>
      </c>
      <c r="N127" s="38">
        <v>1.0</v>
      </c>
      <c r="O127" s="38">
        <v>0.556</v>
      </c>
      <c r="P127" s="38">
        <f t="shared" si="1"/>
        <v>13.344</v>
      </c>
      <c r="Q127" s="57">
        <v>20.0</v>
      </c>
      <c r="R127" s="38">
        <f t="shared" si="2"/>
        <v>11.12</v>
      </c>
      <c r="S127" s="38">
        <v>3.0</v>
      </c>
      <c r="T127" s="38" t="s">
        <v>255</v>
      </c>
      <c r="U127" s="38">
        <v>2.0</v>
      </c>
      <c r="V127" s="38" t="s">
        <v>444</v>
      </c>
      <c r="W127" s="38">
        <v>705.0</v>
      </c>
      <c r="X127" s="38">
        <v>8.0</v>
      </c>
      <c r="Y127" s="38" t="s">
        <v>428</v>
      </c>
      <c r="Z127" s="38">
        <v>30.0</v>
      </c>
      <c r="AB127" s="38">
        <v>1.0</v>
      </c>
      <c r="AC127" s="38">
        <v>1.75</v>
      </c>
      <c r="AD127" s="39">
        <f t="shared" si="3"/>
        <v>50.75</v>
      </c>
      <c r="AE127" s="38">
        <v>6.0</v>
      </c>
      <c r="AF127" s="38" t="s">
        <v>428</v>
      </c>
      <c r="AG127" s="38">
        <v>40.0</v>
      </c>
      <c r="AH127" s="38">
        <v>1.0</v>
      </c>
      <c r="AI127" s="38">
        <v>2.68</v>
      </c>
      <c r="AJ127" s="39">
        <f t="shared" si="5"/>
        <v>104.52</v>
      </c>
    </row>
    <row r="128">
      <c r="B128" s="2" t="s">
        <v>23</v>
      </c>
      <c r="C128" s="26">
        <v>127.0</v>
      </c>
      <c r="D128" s="58">
        <v>100.0</v>
      </c>
      <c r="E128" s="72">
        <v>4.0</v>
      </c>
      <c r="F128" s="72" t="s">
        <v>256</v>
      </c>
      <c r="G128" s="72">
        <v>1.0</v>
      </c>
      <c r="H128" s="38">
        <v>25.0</v>
      </c>
      <c r="I128" s="38" t="s">
        <v>251</v>
      </c>
      <c r="J128" s="38">
        <v>13.0</v>
      </c>
      <c r="K128" s="38" t="s">
        <v>434</v>
      </c>
      <c r="L128" s="38" t="s">
        <v>440</v>
      </c>
      <c r="M128" s="38">
        <v>25.0</v>
      </c>
      <c r="N128" s="38">
        <v>1.0</v>
      </c>
      <c r="O128" s="38">
        <v>0.668</v>
      </c>
      <c r="P128" s="38">
        <f t="shared" si="1"/>
        <v>16.032</v>
      </c>
      <c r="Q128" s="57">
        <v>20.0</v>
      </c>
      <c r="R128" s="38">
        <f t="shared" si="2"/>
        <v>13.36</v>
      </c>
      <c r="S128" s="38">
        <v>3.0</v>
      </c>
      <c r="T128" s="38" t="s">
        <v>256</v>
      </c>
      <c r="U128" s="38">
        <v>2.0</v>
      </c>
      <c r="V128" s="38" t="s">
        <v>444</v>
      </c>
      <c r="W128" s="38">
        <v>705.0</v>
      </c>
      <c r="X128" s="38">
        <v>8.0</v>
      </c>
      <c r="Y128" s="38" t="s">
        <v>428</v>
      </c>
      <c r="Z128" s="38">
        <v>30.0</v>
      </c>
      <c r="AB128" s="38">
        <v>1.0</v>
      </c>
      <c r="AC128" s="38">
        <v>0.944</v>
      </c>
      <c r="AD128" s="39">
        <f t="shared" si="3"/>
        <v>27.376</v>
      </c>
      <c r="AE128" s="38">
        <v>6.0</v>
      </c>
      <c r="AF128" s="38" t="s">
        <v>428</v>
      </c>
      <c r="AG128" s="38">
        <v>40.0</v>
      </c>
      <c r="AH128" s="38">
        <v>1.0</v>
      </c>
      <c r="AI128" s="38">
        <v>0.474</v>
      </c>
      <c r="AJ128" s="61">
        <f t="shared" si="5"/>
        <v>18.486</v>
      </c>
    </row>
    <row r="129">
      <c r="B129" s="2" t="s">
        <v>29</v>
      </c>
      <c r="C129" s="26">
        <v>128.0</v>
      </c>
      <c r="D129" s="58">
        <v>100.0</v>
      </c>
      <c r="E129" s="72">
        <v>4.0</v>
      </c>
      <c r="F129" s="72" t="s">
        <v>257</v>
      </c>
      <c r="G129" s="72">
        <v>1.0</v>
      </c>
      <c r="H129" s="38">
        <v>25.0</v>
      </c>
      <c r="I129" s="38" t="s">
        <v>251</v>
      </c>
      <c r="J129" s="38">
        <v>13.0</v>
      </c>
      <c r="K129" s="38" t="s">
        <v>435</v>
      </c>
      <c r="L129" s="38" t="s">
        <v>440</v>
      </c>
      <c r="M129" s="38">
        <v>25.0</v>
      </c>
      <c r="N129" s="38">
        <v>1.0</v>
      </c>
      <c r="O129" s="38">
        <v>1.29</v>
      </c>
      <c r="P129" s="38">
        <f t="shared" si="1"/>
        <v>30.96</v>
      </c>
      <c r="Q129" s="60">
        <v>5.0</v>
      </c>
      <c r="R129" s="38">
        <f t="shared" si="2"/>
        <v>6.45</v>
      </c>
      <c r="S129" s="38">
        <v>3.0</v>
      </c>
      <c r="T129" s="38" t="s">
        <v>257</v>
      </c>
      <c r="U129" s="38">
        <v>2.0</v>
      </c>
      <c r="V129" s="38" t="s">
        <v>444</v>
      </c>
      <c r="W129" s="38">
        <v>705.0</v>
      </c>
      <c r="X129" s="38">
        <v>8.0</v>
      </c>
      <c r="Y129" s="38" t="s">
        <v>428</v>
      </c>
      <c r="Z129" s="38">
        <v>30.0</v>
      </c>
      <c r="AB129" s="38">
        <v>1.0</v>
      </c>
      <c r="AC129" s="38">
        <v>1.38</v>
      </c>
      <c r="AD129" s="39">
        <f t="shared" si="3"/>
        <v>40.02</v>
      </c>
      <c r="AE129" s="38">
        <v>6.0</v>
      </c>
      <c r="AF129" s="38" t="s">
        <v>428</v>
      </c>
      <c r="AG129" s="38">
        <v>40.0</v>
      </c>
      <c r="AH129" s="38">
        <v>1.0</v>
      </c>
      <c r="AI129" s="38">
        <v>0.382</v>
      </c>
      <c r="AJ129" s="61">
        <f t="shared" si="5"/>
        <v>14.898</v>
      </c>
    </row>
    <row r="130">
      <c r="B130" s="2" t="s">
        <v>25</v>
      </c>
      <c r="C130" s="26">
        <v>129.0</v>
      </c>
      <c r="D130" s="58">
        <v>100.0</v>
      </c>
      <c r="E130" s="72">
        <v>4.0</v>
      </c>
      <c r="F130" s="72" t="s">
        <v>250</v>
      </c>
      <c r="G130" s="72">
        <v>2.0</v>
      </c>
      <c r="H130" s="38">
        <v>25.0</v>
      </c>
      <c r="I130" s="38" t="s">
        <v>251</v>
      </c>
      <c r="J130" s="38">
        <v>13.0</v>
      </c>
      <c r="K130" s="38" t="s">
        <v>436</v>
      </c>
      <c r="L130" s="38" t="s">
        <v>440</v>
      </c>
      <c r="M130" s="38">
        <v>25.0</v>
      </c>
      <c r="N130" s="38">
        <v>1.0</v>
      </c>
      <c r="O130" s="38">
        <v>1.21</v>
      </c>
      <c r="P130" s="38">
        <f t="shared" si="1"/>
        <v>29.04</v>
      </c>
      <c r="Q130" s="60">
        <v>5.0</v>
      </c>
      <c r="R130" s="38">
        <f t="shared" si="2"/>
        <v>6.05</v>
      </c>
      <c r="S130" s="38">
        <v>3.0</v>
      </c>
      <c r="T130" s="38" t="s">
        <v>250</v>
      </c>
      <c r="U130" s="38">
        <v>3.0</v>
      </c>
      <c r="V130" s="38" t="s">
        <v>444</v>
      </c>
      <c r="W130" s="38">
        <v>705.0</v>
      </c>
      <c r="X130" s="38">
        <v>8.0</v>
      </c>
      <c r="Y130" s="38" t="s">
        <v>428</v>
      </c>
      <c r="Z130" s="38">
        <v>30.0</v>
      </c>
      <c r="AB130" s="38">
        <v>1.0</v>
      </c>
      <c r="AC130" s="38">
        <v>0.92</v>
      </c>
      <c r="AD130" s="39">
        <f t="shared" si="3"/>
        <v>26.68</v>
      </c>
      <c r="AE130" s="38">
        <v>6.0</v>
      </c>
      <c r="AF130" s="38" t="s">
        <v>428</v>
      </c>
      <c r="AG130" s="38">
        <v>40.0</v>
      </c>
      <c r="AH130" s="38">
        <v>1.0</v>
      </c>
      <c r="AI130" s="38">
        <v>1.47</v>
      </c>
      <c r="AJ130" s="61">
        <f t="shared" si="5"/>
        <v>57.33</v>
      </c>
    </row>
    <row r="131">
      <c r="B131" s="2" t="s">
        <v>37</v>
      </c>
      <c r="C131" s="26">
        <v>130.0</v>
      </c>
      <c r="D131" s="58">
        <v>100.0</v>
      </c>
      <c r="E131" s="72">
        <v>4.0</v>
      </c>
      <c r="F131" s="72" t="s">
        <v>251</v>
      </c>
      <c r="G131" s="72">
        <v>2.0</v>
      </c>
      <c r="H131" s="38">
        <v>25.0</v>
      </c>
      <c r="I131" s="38" t="s">
        <v>251</v>
      </c>
      <c r="J131" s="38">
        <v>13.0</v>
      </c>
      <c r="K131" s="38" t="s">
        <v>437</v>
      </c>
      <c r="L131" s="38" t="s">
        <v>440</v>
      </c>
      <c r="M131" s="38">
        <v>25.0</v>
      </c>
      <c r="N131" s="38">
        <v>1.0</v>
      </c>
      <c r="O131" s="38">
        <v>1.41</v>
      </c>
      <c r="P131" s="38">
        <f t="shared" si="1"/>
        <v>33.84</v>
      </c>
      <c r="Q131" s="60">
        <v>5.0</v>
      </c>
      <c r="R131" s="38">
        <f t="shared" si="2"/>
        <v>7.05</v>
      </c>
      <c r="S131" s="38">
        <v>3.0</v>
      </c>
      <c r="T131" s="38" t="s">
        <v>251</v>
      </c>
      <c r="U131" s="38">
        <v>3.0</v>
      </c>
      <c r="V131" s="38" t="s">
        <v>444</v>
      </c>
      <c r="W131" s="38">
        <v>705.0</v>
      </c>
      <c r="X131" s="38">
        <v>8.0</v>
      </c>
      <c r="Y131" s="38" t="s">
        <v>428</v>
      </c>
      <c r="Z131" s="38">
        <v>30.0</v>
      </c>
      <c r="AB131" s="38">
        <v>1.0</v>
      </c>
      <c r="AC131" s="38">
        <v>1.53</v>
      </c>
      <c r="AD131" s="39">
        <f t="shared" si="3"/>
        <v>44.37</v>
      </c>
      <c r="AE131" s="38">
        <v>6.0</v>
      </c>
      <c r="AF131" s="38" t="s">
        <v>428</v>
      </c>
      <c r="AG131" s="38">
        <v>40.0</v>
      </c>
      <c r="AH131" s="38">
        <v>1.0</v>
      </c>
      <c r="AI131" s="38">
        <v>0.54</v>
      </c>
      <c r="AJ131" s="61">
        <f t="shared" si="5"/>
        <v>21.06</v>
      </c>
    </row>
    <row r="132">
      <c r="B132" s="2" t="s">
        <v>31</v>
      </c>
      <c r="C132" s="26">
        <v>131.0</v>
      </c>
      <c r="D132" s="58">
        <v>100.0</v>
      </c>
      <c r="E132" s="72">
        <v>4.0</v>
      </c>
      <c r="F132" s="72" t="s">
        <v>250</v>
      </c>
      <c r="G132" s="72">
        <v>3.0</v>
      </c>
      <c r="H132" s="38">
        <v>25.0</v>
      </c>
      <c r="I132" s="38" t="s">
        <v>251</v>
      </c>
      <c r="J132" s="38">
        <v>14.0</v>
      </c>
      <c r="K132" s="38" t="s">
        <v>425</v>
      </c>
      <c r="L132" s="38" t="s">
        <v>440</v>
      </c>
      <c r="M132" s="38">
        <v>25.0</v>
      </c>
      <c r="N132" s="38">
        <v>1.0</v>
      </c>
      <c r="O132" s="38">
        <v>0.706</v>
      </c>
      <c r="P132" s="38">
        <f t="shared" si="1"/>
        <v>16.944</v>
      </c>
      <c r="Q132" s="57">
        <v>10.0</v>
      </c>
      <c r="R132" s="38">
        <f t="shared" si="2"/>
        <v>7.06</v>
      </c>
      <c r="S132" s="38">
        <v>3.0</v>
      </c>
      <c r="T132" s="38" t="s">
        <v>252</v>
      </c>
      <c r="U132" s="38">
        <v>3.0</v>
      </c>
      <c r="V132" s="38" t="s">
        <v>445</v>
      </c>
      <c r="W132" s="38">
        <v>706.0</v>
      </c>
      <c r="X132" s="38">
        <v>8.0</v>
      </c>
      <c r="Y132" s="38" t="s">
        <v>428</v>
      </c>
      <c r="Z132" s="38">
        <v>30.0</v>
      </c>
      <c r="AB132" s="38">
        <v>1.0</v>
      </c>
      <c r="AC132" s="38">
        <v>0.364</v>
      </c>
      <c r="AD132" s="39">
        <f t="shared" si="3"/>
        <v>10.556</v>
      </c>
      <c r="AE132" s="38">
        <v>6.0</v>
      </c>
      <c r="AF132" s="38" t="s">
        <v>428</v>
      </c>
      <c r="AG132" s="38">
        <v>40.0</v>
      </c>
      <c r="AH132" s="38">
        <v>1.0</v>
      </c>
      <c r="AI132" s="38">
        <v>1.32</v>
      </c>
      <c r="AJ132" s="61">
        <f t="shared" si="5"/>
        <v>51.48</v>
      </c>
    </row>
    <row r="133">
      <c r="B133" s="2" t="s">
        <v>33</v>
      </c>
      <c r="C133" s="26">
        <v>132.0</v>
      </c>
      <c r="D133" s="58">
        <v>100.0</v>
      </c>
      <c r="E133" s="72">
        <v>4.0</v>
      </c>
      <c r="F133" s="72" t="s">
        <v>251</v>
      </c>
      <c r="G133" s="72">
        <v>3.0</v>
      </c>
      <c r="H133" s="38">
        <v>25.0</v>
      </c>
      <c r="I133" s="38" t="s">
        <v>251</v>
      </c>
      <c r="J133" s="38">
        <v>14.0</v>
      </c>
      <c r="K133" s="38" t="s">
        <v>429</v>
      </c>
      <c r="L133" s="38" t="s">
        <v>440</v>
      </c>
      <c r="M133" s="38">
        <v>25.0</v>
      </c>
      <c r="N133" s="38">
        <v>1.0</v>
      </c>
      <c r="O133" s="38">
        <v>0.52</v>
      </c>
      <c r="P133" s="38">
        <f t="shared" si="1"/>
        <v>12.48</v>
      </c>
      <c r="Q133" s="57">
        <v>10.0</v>
      </c>
      <c r="R133" s="38">
        <f t="shared" si="2"/>
        <v>5.2</v>
      </c>
      <c r="S133" s="38">
        <v>3.0</v>
      </c>
      <c r="T133" s="38" t="s">
        <v>253</v>
      </c>
      <c r="U133" s="38">
        <v>3.0</v>
      </c>
      <c r="V133" s="38" t="s">
        <v>445</v>
      </c>
      <c r="W133" s="38">
        <v>706.0</v>
      </c>
      <c r="X133" s="38">
        <v>8.0</v>
      </c>
      <c r="Y133" s="38" t="s">
        <v>428</v>
      </c>
      <c r="Z133" s="38">
        <v>30.0</v>
      </c>
      <c r="AB133" s="38">
        <v>1.0</v>
      </c>
      <c r="AC133" s="38">
        <v>2.5</v>
      </c>
      <c r="AD133" s="39">
        <f t="shared" si="3"/>
        <v>72.5</v>
      </c>
      <c r="AE133" s="38">
        <v>6.0</v>
      </c>
      <c r="AF133" s="38" t="s">
        <v>428</v>
      </c>
      <c r="AG133" s="38">
        <v>40.0</v>
      </c>
      <c r="AH133" s="38">
        <v>1.0</v>
      </c>
      <c r="AI133" s="38">
        <v>2.04</v>
      </c>
      <c r="AJ133" s="39">
        <f t="shared" si="5"/>
        <v>79.56</v>
      </c>
    </row>
    <row r="134">
      <c r="B134" s="2" t="s">
        <v>35</v>
      </c>
      <c r="C134" s="26">
        <v>133.0</v>
      </c>
      <c r="D134" s="58">
        <v>100.0</v>
      </c>
      <c r="E134" s="72">
        <v>4.0</v>
      </c>
      <c r="F134" s="72" t="s">
        <v>252</v>
      </c>
      <c r="G134" s="72">
        <v>3.0</v>
      </c>
      <c r="H134" s="38">
        <v>25.0</v>
      </c>
      <c r="I134" s="38" t="s">
        <v>251</v>
      </c>
      <c r="J134" s="38">
        <v>14.0</v>
      </c>
      <c r="K134" s="38" t="s">
        <v>430</v>
      </c>
      <c r="L134" s="38" t="s">
        <v>440</v>
      </c>
      <c r="M134" s="38">
        <v>25.0</v>
      </c>
      <c r="N134" s="38">
        <v>1.0</v>
      </c>
      <c r="O134" s="38">
        <v>0.41</v>
      </c>
      <c r="P134" s="38">
        <f t="shared" si="1"/>
        <v>9.84</v>
      </c>
      <c r="Q134" s="57">
        <v>10.0</v>
      </c>
      <c r="R134" s="38">
        <f t="shared" si="2"/>
        <v>4.1</v>
      </c>
      <c r="S134" s="38">
        <v>3.0</v>
      </c>
      <c r="T134" s="38" t="s">
        <v>254</v>
      </c>
      <c r="U134" s="38">
        <v>3.0</v>
      </c>
      <c r="V134" s="38" t="s">
        <v>445</v>
      </c>
      <c r="W134" s="38">
        <v>706.0</v>
      </c>
      <c r="X134" s="38">
        <v>8.0</v>
      </c>
      <c r="Y134" s="38" t="s">
        <v>428</v>
      </c>
      <c r="Z134" s="38">
        <v>30.0</v>
      </c>
      <c r="AB134" s="38">
        <v>1.0</v>
      </c>
      <c r="AC134" s="38">
        <v>3.74</v>
      </c>
      <c r="AD134" s="39">
        <f t="shared" si="3"/>
        <v>108.46</v>
      </c>
      <c r="AE134" s="38">
        <v>6.0</v>
      </c>
      <c r="AF134" s="38" t="s">
        <v>428</v>
      </c>
      <c r="AG134" s="38">
        <v>40.0</v>
      </c>
      <c r="AH134" s="38">
        <v>1.0</v>
      </c>
      <c r="AI134" s="38">
        <v>0.292</v>
      </c>
      <c r="AJ134" s="61">
        <f t="shared" si="5"/>
        <v>11.388</v>
      </c>
    </row>
    <row r="135">
      <c r="B135" s="2" t="s">
        <v>39</v>
      </c>
      <c r="C135" s="26">
        <v>134.0</v>
      </c>
      <c r="D135" s="58">
        <v>100.0</v>
      </c>
      <c r="E135" s="72">
        <v>4.0</v>
      </c>
      <c r="F135" s="72" t="s">
        <v>253</v>
      </c>
      <c r="G135" s="72">
        <v>3.0</v>
      </c>
      <c r="H135" s="38">
        <v>25.0</v>
      </c>
      <c r="I135" s="38" t="s">
        <v>251</v>
      </c>
      <c r="J135" s="38">
        <v>14.0</v>
      </c>
      <c r="K135" s="38" t="s">
        <v>431</v>
      </c>
      <c r="L135" s="38" t="s">
        <v>440</v>
      </c>
      <c r="M135" s="38">
        <v>25.0</v>
      </c>
      <c r="N135" s="38">
        <v>1.0</v>
      </c>
      <c r="O135" s="38">
        <v>0.278</v>
      </c>
      <c r="P135" s="38">
        <f t="shared" si="1"/>
        <v>6.672</v>
      </c>
      <c r="Q135" s="57">
        <v>10.0</v>
      </c>
      <c r="R135" s="38">
        <f t="shared" si="2"/>
        <v>2.78</v>
      </c>
      <c r="S135" s="38">
        <v>3.0</v>
      </c>
      <c r="T135" s="38" t="s">
        <v>255</v>
      </c>
      <c r="U135" s="38">
        <v>3.0</v>
      </c>
      <c r="V135" s="38" t="s">
        <v>445</v>
      </c>
      <c r="W135" s="38">
        <v>706.0</v>
      </c>
      <c r="X135" s="38">
        <v>8.0</v>
      </c>
      <c r="Y135" s="38" t="s">
        <v>428</v>
      </c>
      <c r="Z135" s="38">
        <v>30.0</v>
      </c>
      <c r="AB135" s="38">
        <v>1.0</v>
      </c>
      <c r="AC135" s="38">
        <v>2.12</v>
      </c>
      <c r="AD135" s="39">
        <f t="shared" si="3"/>
        <v>61.48</v>
      </c>
      <c r="AE135" s="38">
        <v>6.0</v>
      </c>
      <c r="AF135" s="38" t="s">
        <v>428</v>
      </c>
      <c r="AG135" s="38">
        <v>40.0</v>
      </c>
      <c r="AH135" s="38">
        <v>1.0</v>
      </c>
      <c r="AI135" s="38">
        <v>0.642</v>
      </c>
      <c r="AJ135" s="61">
        <f t="shared" si="5"/>
        <v>25.038</v>
      </c>
    </row>
    <row r="136">
      <c r="B136" s="2" t="s">
        <v>41</v>
      </c>
      <c r="C136" s="26">
        <v>135.0</v>
      </c>
      <c r="D136" s="58">
        <v>100.0</v>
      </c>
      <c r="E136" s="72">
        <v>4.0</v>
      </c>
      <c r="F136" s="72" t="s">
        <v>254</v>
      </c>
      <c r="G136" s="72">
        <v>3.0</v>
      </c>
      <c r="H136" s="38">
        <v>25.0</v>
      </c>
      <c r="I136" s="38" t="s">
        <v>251</v>
      </c>
      <c r="J136" s="38">
        <v>14.0</v>
      </c>
      <c r="K136" s="38" t="s">
        <v>432</v>
      </c>
      <c r="L136" s="38" t="s">
        <v>440</v>
      </c>
      <c r="M136" s="38">
        <v>25.0</v>
      </c>
      <c r="N136" s="38">
        <v>1.0</v>
      </c>
      <c r="O136" s="38">
        <v>0.652</v>
      </c>
      <c r="P136" s="38">
        <f t="shared" si="1"/>
        <v>15.648</v>
      </c>
      <c r="Q136" s="57">
        <v>10.0</v>
      </c>
      <c r="R136" s="38">
        <f t="shared" si="2"/>
        <v>6.52</v>
      </c>
      <c r="S136" s="38">
        <v>3.0</v>
      </c>
      <c r="T136" s="38" t="s">
        <v>256</v>
      </c>
      <c r="U136" s="38">
        <v>3.0</v>
      </c>
      <c r="V136" s="38" t="s">
        <v>445</v>
      </c>
      <c r="W136" s="38">
        <v>706.0</v>
      </c>
      <c r="X136" s="38">
        <v>8.0</v>
      </c>
      <c r="Y136" s="38" t="s">
        <v>428</v>
      </c>
      <c r="Z136" s="38">
        <v>30.0</v>
      </c>
      <c r="AB136" s="38">
        <v>1.0</v>
      </c>
      <c r="AC136" s="38">
        <v>4.1</v>
      </c>
      <c r="AD136" s="39">
        <f t="shared" si="3"/>
        <v>118.9</v>
      </c>
      <c r="AE136" s="38">
        <v>6.0</v>
      </c>
      <c r="AF136" s="38" t="s">
        <v>428</v>
      </c>
      <c r="AG136" s="38">
        <v>40.0</v>
      </c>
      <c r="AH136" s="38">
        <v>1.0</v>
      </c>
      <c r="AI136" s="38">
        <v>3.08</v>
      </c>
      <c r="AJ136" s="39">
        <f t="shared" si="5"/>
        <v>120.12</v>
      </c>
    </row>
    <row r="137">
      <c r="B137" s="2" t="s">
        <v>43</v>
      </c>
      <c r="C137" s="26">
        <v>136.0</v>
      </c>
      <c r="D137" s="58">
        <v>100.0</v>
      </c>
      <c r="E137" s="72">
        <v>4.0</v>
      </c>
      <c r="F137" s="72" t="s">
        <v>255</v>
      </c>
      <c r="G137" s="72">
        <v>3.0</v>
      </c>
      <c r="H137" s="38">
        <v>25.0</v>
      </c>
      <c r="I137" s="38" t="s">
        <v>251</v>
      </c>
      <c r="J137" s="38">
        <v>14.0</v>
      </c>
      <c r="K137" s="38" t="s">
        <v>433</v>
      </c>
      <c r="L137" s="38" t="s">
        <v>440</v>
      </c>
      <c r="M137" s="38">
        <v>25.0</v>
      </c>
      <c r="N137" s="38">
        <v>1.0</v>
      </c>
      <c r="O137" s="38">
        <v>0.464</v>
      </c>
      <c r="P137" s="38">
        <f t="shared" si="1"/>
        <v>11.136</v>
      </c>
      <c r="Q137" s="57">
        <v>10.0</v>
      </c>
      <c r="R137" s="38">
        <f t="shared" si="2"/>
        <v>4.64</v>
      </c>
      <c r="S137" s="38">
        <v>3.0</v>
      </c>
      <c r="T137" s="38" t="s">
        <v>257</v>
      </c>
      <c r="U137" s="38">
        <v>3.0</v>
      </c>
      <c r="V137" s="38" t="s">
        <v>445</v>
      </c>
      <c r="W137" s="38">
        <v>706.0</v>
      </c>
      <c r="X137" s="38">
        <v>8.0</v>
      </c>
      <c r="Y137" s="38" t="s">
        <v>428</v>
      </c>
      <c r="Z137" s="38">
        <v>30.0</v>
      </c>
      <c r="AB137" s="38">
        <v>1.0</v>
      </c>
      <c r="AC137" s="38">
        <v>2.66</v>
      </c>
      <c r="AD137" s="39">
        <f t="shared" si="3"/>
        <v>77.14</v>
      </c>
      <c r="AE137" s="38">
        <v>6.0</v>
      </c>
      <c r="AF137" s="38" t="s">
        <v>428</v>
      </c>
      <c r="AG137" s="38">
        <v>40.0</v>
      </c>
      <c r="AH137" s="38">
        <v>1.0</v>
      </c>
      <c r="AI137" s="38">
        <v>5.28</v>
      </c>
      <c r="AJ137" s="39">
        <f t="shared" si="5"/>
        <v>205.92</v>
      </c>
    </row>
    <row r="138">
      <c r="B138" s="2" t="s">
        <v>45</v>
      </c>
      <c r="C138" s="26">
        <v>137.0</v>
      </c>
      <c r="D138" s="58">
        <v>100.0</v>
      </c>
      <c r="E138" s="72">
        <v>4.0</v>
      </c>
      <c r="F138" s="72" t="s">
        <v>256</v>
      </c>
      <c r="G138" s="72">
        <v>3.0</v>
      </c>
      <c r="H138" s="38">
        <v>25.0</v>
      </c>
      <c r="I138" s="38" t="s">
        <v>251</v>
      </c>
      <c r="J138" s="38">
        <v>14.0</v>
      </c>
      <c r="K138" s="38" t="s">
        <v>434</v>
      </c>
      <c r="L138" s="38" t="s">
        <v>440</v>
      </c>
      <c r="M138" s="38">
        <v>25.0</v>
      </c>
      <c r="N138" s="38">
        <v>1.0</v>
      </c>
      <c r="O138" s="38">
        <v>0.704</v>
      </c>
      <c r="P138" s="38">
        <f t="shared" si="1"/>
        <v>16.896</v>
      </c>
      <c r="Q138" s="57">
        <v>10.0</v>
      </c>
      <c r="R138" s="38">
        <f t="shared" si="2"/>
        <v>7.04</v>
      </c>
      <c r="S138" s="38">
        <v>3.0</v>
      </c>
      <c r="T138" s="38" t="s">
        <v>250</v>
      </c>
      <c r="U138" s="38">
        <v>4.0</v>
      </c>
      <c r="V138" s="38" t="s">
        <v>445</v>
      </c>
      <c r="W138" s="38">
        <v>706.0</v>
      </c>
      <c r="X138" s="38">
        <v>8.0</v>
      </c>
      <c r="Y138" s="38" t="s">
        <v>428</v>
      </c>
      <c r="Z138" s="38">
        <v>30.0</v>
      </c>
      <c r="AB138" s="38">
        <v>1.0</v>
      </c>
      <c r="AC138" s="38">
        <v>2.6</v>
      </c>
      <c r="AD138" s="39">
        <f t="shared" si="3"/>
        <v>75.4</v>
      </c>
      <c r="AE138" s="38">
        <v>6.0</v>
      </c>
      <c r="AF138" s="38" t="s">
        <v>428</v>
      </c>
      <c r="AG138" s="38">
        <v>40.0</v>
      </c>
      <c r="AH138" s="38">
        <v>1.0</v>
      </c>
      <c r="AI138" s="38">
        <v>3.08</v>
      </c>
      <c r="AJ138" s="39">
        <f t="shared" si="5"/>
        <v>120.12</v>
      </c>
    </row>
    <row r="139">
      <c r="B139" s="2" t="s">
        <v>53</v>
      </c>
      <c r="C139" s="26">
        <v>138.0</v>
      </c>
      <c r="D139" s="58">
        <v>100.0</v>
      </c>
      <c r="E139" s="72">
        <v>4.0</v>
      </c>
      <c r="F139" s="72" t="s">
        <v>257</v>
      </c>
      <c r="G139" s="72">
        <v>3.0</v>
      </c>
      <c r="H139" s="38">
        <v>25.0</v>
      </c>
      <c r="I139" s="38" t="s">
        <v>251</v>
      </c>
      <c r="J139" s="38">
        <v>14.0</v>
      </c>
      <c r="K139" s="38" t="s">
        <v>435</v>
      </c>
      <c r="L139" s="38" t="s">
        <v>440</v>
      </c>
      <c r="M139" s="38">
        <v>25.0</v>
      </c>
      <c r="N139" s="38">
        <v>1.0</v>
      </c>
      <c r="O139" s="38">
        <v>0.678</v>
      </c>
      <c r="P139" s="38">
        <f t="shared" si="1"/>
        <v>16.272</v>
      </c>
      <c r="Q139" s="57">
        <v>10.0</v>
      </c>
      <c r="R139" s="38">
        <f t="shared" si="2"/>
        <v>6.78</v>
      </c>
      <c r="S139" s="38">
        <v>3.0</v>
      </c>
      <c r="T139" s="38" t="s">
        <v>251</v>
      </c>
      <c r="U139" s="38">
        <v>4.0</v>
      </c>
      <c r="V139" s="38" t="s">
        <v>445</v>
      </c>
      <c r="W139" s="38">
        <v>706.0</v>
      </c>
      <c r="X139" s="38">
        <v>8.0</v>
      </c>
      <c r="Y139" s="38" t="s">
        <v>428</v>
      </c>
      <c r="Z139" s="38">
        <v>30.0</v>
      </c>
      <c r="AB139" s="38">
        <v>1.0</v>
      </c>
      <c r="AC139" s="38">
        <v>1.68</v>
      </c>
      <c r="AD139" s="39">
        <f t="shared" si="3"/>
        <v>48.72</v>
      </c>
      <c r="AE139" s="38">
        <v>6.0</v>
      </c>
      <c r="AF139" s="38" t="s">
        <v>428</v>
      </c>
      <c r="AG139" s="38">
        <v>40.0</v>
      </c>
      <c r="AH139" s="38">
        <v>1.0</v>
      </c>
      <c r="AI139" s="38">
        <v>0.598</v>
      </c>
      <c r="AJ139" s="61">
        <f t="shared" si="5"/>
        <v>23.322</v>
      </c>
    </row>
    <row r="140">
      <c r="B140" s="2" t="s">
        <v>47</v>
      </c>
      <c r="C140" s="26">
        <v>139.0</v>
      </c>
      <c r="D140" s="58">
        <v>100.0</v>
      </c>
      <c r="E140" s="72">
        <v>4.0</v>
      </c>
      <c r="F140" s="72" t="s">
        <v>250</v>
      </c>
      <c r="G140" s="72">
        <v>4.0</v>
      </c>
      <c r="H140" s="38">
        <v>25.0</v>
      </c>
      <c r="I140" s="38" t="s">
        <v>251</v>
      </c>
      <c r="J140" s="38">
        <v>14.0</v>
      </c>
      <c r="K140" s="38" t="s">
        <v>436</v>
      </c>
      <c r="L140" s="38" t="s">
        <v>440</v>
      </c>
      <c r="M140" s="38">
        <v>25.0</v>
      </c>
      <c r="N140" s="38">
        <v>1.0</v>
      </c>
      <c r="O140" s="38">
        <v>0.496</v>
      </c>
      <c r="P140" s="38">
        <f t="shared" si="1"/>
        <v>11.904</v>
      </c>
      <c r="Q140" s="57">
        <v>10.0</v>
      </c>
      <c r="R140" s="38">
        <f t="shared" si="2"/>
        <v>4.96</v>
      </c>
      <c r="S140" s="38">
        <v>3.0</v>
      </c>
      <c r="T140" s="38" t="s">
        <v>252</v>
      </c>
      <c r="U140" s="38">
        <v>4.0</v>
      </c>
      <c r="V140" s="38" t="s">
        <v>445</v>
      </c>
      <c r="W140" s="38">
        <v>706.0</v>
      </c>
      <c r="X140" s="38">
        <v>8.0</v>
      </c>
      <c r="Y140" s="38" t="s">
        <v>428</v>
      </c>
      <c r="Z140" s="38">
        <v>30.0</v>
      </c>
      <c r="AB140" s="38">
        <v>1.0</v>
      </c>
      <c r="AC140" s="38">
        <v>0.664</v>
      </c>
      <c r="AD140" s="39">
        <f t="shared" si="3"/>
        <v>19.256</v>
      </c>
      <c r="AE140" s="38">
        <v>6.0</v>
      </c>
      <c r="AF140" s="38" t="s">
        <v>428</v>
      </c>
      <c r="AG140" s="38">
        <v>40.0</v>
      </c>
      <c r="AH140" s="38">
        <v>1.0</v>
      </c>
      <c r="AI140" s="38">
        <v>1.43</v>
      </c>
      <c r="AJ140" s="61">
        <f t="shared" si="5"/>
        <v>55.77</v>
      </c>
    </row>
    <row r="141">
      <c r="B141" s="2" t="s">
        <v>49</v>
      </c>
      <c r="C141" s="26">
        <v>140.0</v>
      </c>
      <c r="D141" s="58">
        <v>100.0</v>
      </c>
      <c r="E141" s="72">
        <v>4.0</v>
      </c>
      <c r="F141" s="72" t="s">
        <v>251</v>
      </c>
      <c r="G141" s="72">
        <v>4.0</v>
      </c>
      <c r="H141" s="38">
        <v>25.0</v>
      </c>
      <c r="I141" s="38" t="s">
        <v>251</v>
      </c>
      <c r="J141" s="38">
        <v>14.0</v>
      </c>
      <c r="K141" s="38" t="s">
        <v>437</v>
      </c>
      <c r="L141" s="38" t="s">
        <v>440</v>
      </c>
      <c r="M141" s="38">
        <v>25.0</v>
      </c>
      <c r="N141" s="38">
        <v>1.0</v>
      </c>
      <c r="O141" s="38">
        <v>1.21</v>
      </c>
      <c r="P141" s="38">
        <f t="shared" si="1"/>
        <v>29.04</v>
      </c>
      <c r="Q141" s="60">
        <v>10.0</v>
      </c>
      <c r="R141" s="38">
        <f t="shared" si="2"/>
        <v>12.1</v>
      </c>
      <c r="S141" s="38">
        <v>3.0</v>
      </c>
      <c r="T141" s="38" t="s">
        <v>253</v>
      </c>
      <c r="U141" s="38">
        <v>4.0</v>
      </c>
      <c r="V141" s="38" t="s">
        <v>445</v>
      </c>
      <c r="W141" s="38">
        <v>706.0</v>
      </c>
      <c r="X141" s="38">
        <v>8.0</v>
      </c>
      <c r="Y141" s="38" t="s">
        <v>428</v>
      </c>
      <c r="Z141" s="38">
        <v>30.0</v>
      </c>
      <c r="AB141" s="38">
        <v>1.0</v>
      </c>
      <c r="AC141" s="38">
        <v>1.71</v>
      </c>
      <c r="AD141" s="39">
        <f t="shared" si="3"/>
        <v>49.59</v>
      </c>
      <c r="AE141" s="38">
        <v>6.0</v>
      </c>
      <c r="AF141" s="38" t="s">
        <v>428</v>
      </c>
      <c r="AG141" s="38">
        <v>40.0</v>
      </c>
      <c r="AH141" s="38">
        <v>1.0</v>
      </c>
      <c r="AI141" s="38">
        <v>3.26</v>
      </c>
      <c r="AJ141" s="39">
        <f t="shared" si="5"/>
        <v>127.14</v>
      </c>
    </row>
    <row r="142">
      <c r="B142" s="2" t="s">
        <v>51</v>
      </c>
      <c r="C142" s="26">
        <v>141.0</v>
      </c>
      <c r="D142" s="58">
        <v>100.0</v>
      </c>
      <c r="E142" s="72">
        <v>4.0</v>
      </c>
      <c r="F142" s="72" t="s">
        <v>250</v>
      </c>
      <c r="G142" s="72">
        <v>5.0</v>
      </c>
      <c r="H142" s="38">
        <v>25.0</v>
      </c>
      <c r="I142" s="38" t="s">
        <v>251</v>
      </c>
      <c r="J142" s="38">
        <v>15.0</v>
      </c>
      <c r="K142" s="38" t="s">
        <v>425</v>
      </c>
      <c r="L142" s="38" t="s">
        <v>440</v>
      </c>
      <c r="M142" s="38">
        <v>25.0</v>
      </c>
      <c r="N142" s="38">
        <v>1.0</v>
      </c>
      <c r="O142" s="38">
        <v>0.89</v>
      </c>
      <c r="P142" s="38">
        <f t="shared" si="1"/>
        <v>21.36</v>
      </c>
      <c r="Q142" s="57">
        <v>10.0</v>
      </c>
      <c r="R142" s="38">
        <f t="shared" si="2"/>
        <v>8.9</v>
      </c>
      <c r="S142" s="38">
        <v>3.0</v>
      </c>
      <c r="T142" s="38" t="s">
        <v>254</v>
      </c>
      <c r="U142" s="38">
        <v>4.0</v>
      </c>
      <c r="V142" s="38" t="s">
        <v>446</v>
      </c>
      <c r="W142" s="38">
        <v>707.0</v>
      </c>
      <c r="X142" s="38">
        <v>8.0</v>
      </c>
      <c r="Y142" s="38" t="s">
        <v>428</v>
      </c>
      <c r="Z142" s="38">
        <v>30.0</v>
      </c>
      <c r="AB142" s="38">
        <v>1.0</v>
      </c>
      <c r="AC142" s="38">
        <v>0.676</v>
      </c>
      <c r="AD142" s="39">
        <f t="shared" si="3"/>
        <v>19.604</v>
      </c>
      <c r="AE142" s="38">
        <v>6.0</v>
      </c>
      <c r="AF142" s="38" t="s">
        <v>428</v>
      </c>
      <c r="AG142" s="38">
        <v>40.0</v>
      </c>
      <c r="AH142" s="38">
        <v>1.0</v>
      </c>
      <c r="AI142" s="38">
        <v>0.812</v>
      </c>
      <c r="AJ142" s="61">
        <f t="shared" si="5"/>
        <v>31.668</v>
      </c>
    </row>
    <row r="143">
      <c r="B143" s="5" t="s">
        <v>158</v>
      </c>
      <c r="C143" s="26">
        <v>142.0</v>
      </c>
      <c r="D143" s="58">
        <v>100.0</v>
      </c>
      <c r="E143" s="72">
        <v>4.0</v>
      </c>
      <c r="F143" s="72" t="s">
        <v>251</v>
      </c>
      <c r="G143" s="72">
        <v>5.0</v>
      </c>
      <c r="H143" s="38">
        <v>25.0</v>
      </c>
      <c r="I143" s="38" t="s">
        <v>251</v>
      </c>
      <c r="J143" s="38">
        <v>15.0</v>
      </c>
      <c r="K143" s="38" t="s">
        <v>429</v>
      </c>
      <c r="L143" s="38" t="s">
        <v>440</v>
      </c>
      <c r="M143" s="38">
        <v>25.0</v>
      </c>
      <c r="N143" s="38">
        <v>1.0</v>
      </c>
      <c r="O143" s="38">
        <v>0.192</v>
      </c>
      <c r="P143" s="38">
        <f t="shared" si="1"/>
        <v>4.608</v>
      </c>
      <c r="Q143" s="57">
        <v>15.0</v>
      </c>
      <c r="R143" s="38">
        <f t="shared" si="2"/>
        <v>2.88</v>
      </c>
      <c r="S143" s="38">
        <v>3.0</v>
      </c>
      <c r="T143" s="38" t="s">
        <v>255</v>
      </c>
      <c r="U143" s="38">
        <v>4.0</v>
      </c>
      <c r="V143" s="38" t="s">
        <v>446</v>
      </c>
      <c r="W143" s="38">
        <v>707.0</v>
      </c>
      <c r="X143" s="38">
        <v>8.0</v>
      </c>
      <c r="Y143" s="38" t="s">
        <v>428</v>
      </c>
      <c r="Z143" s="38">
        <v>30.0</v>
      </c>
      <c r="AB143" s="38">
        <v>1.0</v>
      </c>
      <c r="AC143" s="38">
        <v>3.72</v>
      </c>
      <c r="AD143" s="39">
        <f t="shared" si="3"/>
        <v>107.88</v>
      </c>
      <c r="AE143" s="38">
        <v>6.0</v>
      </c>
      <c r="AF143" s="38" t="s">
        <v>428</v>
      </c>
      <c r="AG143" s="38">
        <v>40.0</v>
      </c>
      <c r="AH143" s="38">
        <v>1.0</v>
      </c>
      <c r="AI143" s="38">
        <v>2.28</v>
      </c>
      <c r="AJ143" s="39">
        <f t="shared" si="5"/>
        <v>88.92</v>
      </c>
    </row>
    <row r="144">
      <c r="B144" s="73" t="s">
        <v>241</v>
      </c>
      <c r="C144" s="74">
        <v>143.0</v>
      </c>
      <c r="D144" s="75">
        <v>10.0</v>
      </c>
      <c r="E144" s="72">
        <v>4.0</v>
      </c>
      <c r="F144" s="72" t="s">
        <v>252</v>
      </c>
      <c r="G144" s="72">
        <v>5.0</v>
      </c>
      <c r="H144" s="38">
        <v>25.0</v>
      </c>
      <c r="I144" s="38" t="s">
        <v>251</v>
      </c>
      <c r="J144" s="38">
        <v>15.0</v>
      </c>
      <c r="K144" s="38" t="s">
        <v>430</v>
      </c>
      <c r="L144" s="38" t="s">
        <v>448</v>
      </c>
      <c r="M144" s="38">
        <v>25.0</v>
      </c>
      <c r="N144" s="38">
        <v>1.0</v>
      </c>
      <c r="O144" s="38">
        <v>2.54</v>
      </c>
      <c r="P144" s="38">
        <f t="shared" si="1"/>
        <v>60.96</v>
      </c>
      <c r="Q144" s="60">
        <v>4.0</v>
      </c>
      <c r="R144" s="38">
        <f t="shared" si="2"/>
        <v>10.16</v>
      </c>
      <c r="S144" s="38">
        <v>3.0</v>
      </c>
      <c r="T144" s="38" t="s">
        <v>256</v>
      </c>
      <c r="U144" s="38">
        <v>4.0</v>
      </c>
      <c r="V144" s="38" t="s">
        <v>446</v>
      </c>
      <c r="W144" s="38">
        <v>707.0</v>
      </c>
      <c r="X144" s="38">
        <v>8.0</v>
      </c>
      <c r="Y144" s="38" t="s">
        <v>428</v>
      </c>
      <c r="Z144" s="38">
        <v>30.0</v>
      </c>
      <c r="AB144" s="38">
        <v>1.0</v>
      </c>
      <c r="AC144" s="38">
        <v>2.54</v>
      </c>
      <c r="AD144" s="39">
        <f t="shared" si="3"/>
        <v>73.66</v>
      </c>
      <c r="AE144" s="38">
        <v>6.0</v>
      </c>
      <c r="AF144" s="38" t="s">
        <v>428</v>
      </c>
      <c r="AG144" s="38">
        <v>40.0</v>
      </c>
      <c r="AH144" s="38">
        <v>1.0</v>
      </c>
      <c r="AI144" s="38">
        <v>0.278</v>
      </c>
      <c r="AJ144" s="61">
        <f t="shared" si="5"/>
        <v>10.842</v>
      </c>
    </row>
    <row r="145">
      <c r="B145" s="76" t="s">
        <v>248</v>
      </c>
      <c r="C145" s="74">
        <v>144.0</v>
      </c>
      <c r="D145" s="75">
        <v>10.0</v>
      </c>
      <c r="E145" s="72">
        <v>4.0</v>
      </c>
      <c r="F145" s="72" t="s">
        <v>253</v>
      </c>
      <c r="G145" s="72">
        <v>5.0</v>
      </c>
      <c r="H145" s="38">
        <v>25.0</v>
      </c>
      <c r="I145" s="38" t="s">
        <v>251</v>
      </c>
      <c r="J145" s="38">
        <v>15.0</v>
      </c>
      <c r="K145" s="38" t="s">
        <v>431</v>
      </c>
      <c r="L145" s="38" t="s">
        <v>448</v>
      </c>
      <c r="M145" s="38">
        <v>25.0</v>
      </c>
      <c r="N145" s="38">
        <v>1.0</v>
      </c>
      <c r="O145" s="38">
        <v>0.182</v>
      </c>
      <c r="P145" s="38">
        <f t="shared" si="1"/>
        <v>4.368</v>
      </c>
      <c r="Q145" s="57">
        <v>15.0</v>
      </c>
      <c r="R145" s="38">
        <f t="shared" si="2"/>
        <v>2.73</v>
      </c>
      <c r="S145" s="38">
        <v>3.0</v>
      </c>
      <c r="T145" s="38" t="s">
        <v>257</v>
      </c>
      <c r="U145" s="38">
        <v>4.0</v>
      </c>
      <c r="V145" s="38" t="s">
        <v>446</v>
      </c>
      <c r="W145" s="38">
        <v>707.0</v>
      </c>
      <c r="X145" s="38">
        <v>8.0</v>
      </c>
      <c r="Y145" s="38" t="s">
        <v>428</v>
      </c>
      <c r="Z145" s="38">
        <v>30.0</v>
      </c>
      <c r="AB145" s="38">
        <v>1.0</v>
      </c>
      <c r="AC145" s="38">
        <v>1.86</v>
      </c>
      <c r="AD145" s="39">
        <f t="shared" si="3"/>
        <v>53.94</v>
      </c>
      <c r="AE145" s="38">
        <v>6.0</v>
      </c>
      <c r="AF145" s="38" t="s">
        <v>428</v>
      </c>
      <c r="AG145" s="38">
        <v>40.0</v>
      </c>
      <c r="AH145" s="38">
        <v>1.0</v>
      </c>
      <c r="AI145" s="38">
        <v>0.672</v>
      </c>
      <c r="AJ145" s="61">
        <f t="shared" si="5"/>
        <v>26.208</v>
      </c>
    </row>
    <row r="146">
      <c r="B146" s="2" t="s">
        <v>80</v>
      </c>
      <c r="C146" s="26">
        <v>145.0</v>
      </c>
      <c r="D146" s="58">
        <v>100.0</v>
      </c>
      <c r="E146" s="72">
        <v>4.0</v>
      </c>
      <c r="F146" s="72" t="s">
        <v>254</v>
      </c>
      <c r="G146" s="72">
        <v>5.0</v>
      </c>
      <c r="H146" s="38">
        <v>25.0</v>
      </c>
      <c r="I146" s="38" t="s">
        <v>251</v>
      </c>
      <c r="J146" s="38">
        <v>15.0</v>
      </c>
      <c r="K146" s="38" t="s">
        <v>432</v>
      </c>
      <c r="L146" s="38" t="s">
        <v>440</v>
      </c>
      <c r="M146" s="38">
        <v>25.0</v>
      </c>
      <c r="N146" s="38">
        <v>1.0</v>
      </c>
      <c r="O146" s="38">
        <v>0.736</v>
      </c>
      <c r="P146" s="38">
        <f t="shared" si="1"/>
        <v>17.664</v>
      </c>
      <c r="Q146" s="57">
        <v>10.0</v>
      </c>
      <c r="R146" s="38">
        <f t="shared" si="2"/>
        <v>7.36</v>
      </c>
      <c r="S146" s="38">
        <v>3.0</v>
      </c>
      <c r="T146" s="38" t="s">
        <v>250</v>
      </c>
      <c r="U146" s="38">
        <v>5.0</v>
      </c>
      <c r="V146" s="38" t="s">
        <v>446</v>
      </c>
      <c r="W146" s="38">
        <v>707.0</v>
      </c>
      <c r="X146" s="38">
        <v>8.0</v>
      </c>
      <c r="Y146" s="38" t="s">
        <v>428</v>
      </c>
      <c r="Z146" s="38">
        <v>30.0</v>
      </c>
      <c r="AB146" s="38">
        <v>1.0</v>
      </c>
      <c r="AC146" s="38">
        <v>1.83</v>
      </c>
      <c r="AD146" s="39">
        <f t="shared" si="3"/>
        <v>53.07</v>
      </c>
      <c r="AE146" s="38">
        <v>6.0</v>
      </c>
      <c r="AF146" s="38" t="s">
        <v>428</v>
      </c>
      <c r="AG146" s="38">
        <v>40.0</v>
      </c>
      <c r="AH146" s="38">
        <v>1.0</v>
      </c>
      <c r="AI146" s="38">
        <v>1.3</v>
      </c>
      <c r="AJ146" s="61">
        <f t="shared" si="5"/>
        <v>50.7</v>
      </c>
    </row>
    <row r="147">
      <c r="B147" s="5" t="s">
        <v>82</v>
      </c>
      <c r="C147" s="26">
        <v>146.0</v>
      </c>
      <c r="D147" s="58">
        <v>100.0</v>
      </c>
      <c r="E147" s="72">
        <v>4.0</v>
      </c>
      <c r="F147" s="72" t="s">
        <v>255</v>
      </c>
      <c r="G147" s="72">
        <v>5.0</v>
      </c>
      <c r="H147" s="38">
        <v>25.0</v>
      </c>
      <c r="I147" s="38" t="s">
        <v>251</v>
      </c>
      <c r="J147" s="38">
        <v>15.0</v>
      </c>
      <c r="K147" s="38" t="s">
        <v>433</v>
      </c>
      <c r="L147" s="38" t="s">
        <v>440</v>
      </c>
      <c r="M147" s="38">
        <v>25.0</v>
      </c>
      <c r="N147" s="38">
        <v>1.0</v>
      </c>
      <c r="O147" s="38">
        <v>0.944</v>
      </c>
      <c r="P147" s="38">
        <f t="shared" si="1"/>
        <v>22.656</v>
      </c>
      <c r="Q147" s="57">
        <v>10.0</v>
      </c>
      <c r="R147" s="38">
        <f t="shared" si="2"/>
        <v>9.44</v>
      </c>
      <c r="S147" s="38">
        <v>3.0</v>
      </c>
      <c r="T147" s="38" t="s">
        <v>251</v>
      </c>
      <c r="U147" s="38">
        <v>5.0</v>
      </c>
      <c r="V147" s="38" t="s">
        <v>446</v>
      </c>
      <c r="W147" s="38">
        <v>707.0</v>
      </c>
      <c r="X147" s="38">
        <v>8.0</v>
      </c>
      <c r="Y147" s="38" t="s">
        <v>428</v>
      </c>
      <c r="Z147" s="38">
        <v>30.0</v>
      </c>
      <c r="AB147" s="38">
        <v>1.0</v>
      </c>
      <c r="AC147" s="38">
        <v>2.16</v>
      </c>
      <c r="AD147" s="39">
        <f t="shared" si="3"/>
        <v>62.64</v>
      </c>
      <c r="AE147" s="38">
        <v>6.0</v>
      </c>
      <c r="AF147" s="38" t="s">
        <v>428</v>
      </c>
      <c r="AG147" s="38">
        <v>40.0</v>
      </c>
      <c r="AH147" s="38">
        <v>1.0</v>
      </c>
      <c r="AI147" s="38">
        <v>1.46</v>
      </c>
      <c r="AJ147" s="61">
        <f t="shared" si="5"/>
        <v>56.94</v>
      </c>
    </row>
    <row r="148">
      <c r="B148" s="5" t="s">
        <v>83</v>
      </c>
      <c r="C148" s="26">
        <v>147.0</v>
      </c>
      <c r="D148" s="58">
        <v>100.0</v>
      </c>
      <c r="E148" s="72">
        <v>4.0</v>
      </c>
      <c r="F148" s="72" t="s">
        <v>256</v>
      </c>
      <c r="G148" s="72">
        <v>5.0</v>
      </c>
      <c r="H148" s="38">
        <v>25.0</v>
      </c>
      <c r="I148" s="38" t="s">
        <v>251</v>
      </c>
      <c r="J148" s="38">
        <v>15.0</v>
      </c>
      <c r="K148" s="38" t="s">
        <v>434</v>
      </c>
      <c r="L148" s="38" t="s">
        <v>440</v>
      </c>
      <c r="M148" s="38">
        <v>25.0</v>
      </c>
      <c r="N148" s="38">
        <v>1.0</v>
      </c>
      <c r="O148" s="38">
        <v>0.938</v>
      </c>
      <c r="P148" s="38">
        <f t="shared" si="1"/>
        <v>22.512</v>
      </c>
      <c r="Q148" s="57">
        <v>10.0</v>
      </c>
      <c r="R148" s="38">
        <f t="shared" si="2"/>
        <v>9.38</v>
      </c>
      <c r="S148" s="38">
        <v>3.0</v>
      </c>
      <c r="T148" s="38" t="s">
        <v>252</v>
      </c>
      <c r="U148" s="38">
        <v>5.0</v>
      </c>
      <c r="V148" s="38" t="s">
        <v>446</v>
      </c>
      <c r="W148" s="38">
        <v>707.0</v>
      </c>
      <c r="X148" s="38">
        <v>8.0</v>
      </c>
      <c r="Y148" s="38" t="s">
        <v>428</v>
      </c>
      <c r="Z148" s="38">
        <v>30.0</v>
      </c>
      <c r="AB148" s="38">
        <v>1.0</v>
      </c>
      <c r="AC148" s="38">
        <v>4.04</v>
      </c>
      <c r="AD148" s="39">
        <f t="shared" si="3"/>
        <v>117.16</v>
      </c>
      <c r="AE148" s="38">
        <v>6.0</v>
      </c>
      <c r="AF148" s="38" t="s">
        <v>428</v>
      </c>
      <c r="AG148" s="38">
        <v>40.0</v>
      </c>
      <c r="AH148" s="38">
        <v>1.0</v>
      </c>
      <c r="AI148" s="38">
        <v>1.0</v>
      </c>
      <c r="AJ148" s="61">
        <f t="shared" si="5"/>
        <v>39</v>
      </c>
    </row>
    <row r="149">
      <c r="B149" s="2" t="s">
        <v>112</v>
      </c>
      <c r="C149" s="26">
        <v>148.0</v>
      </c>
      <c r="D149" s="58">
        <v>100.0</v>
      </c>
      <c r="E149" s="72">
        <v>4.0</v>
      </c>
      <c r="F149" s="72" t="s">
        <v>257</v>
      </c>
      <c r="G149" s="72">
        <v>5.0</v>
      </c>
      <c r="H149" s="38">
        <v>25.0</v>
      </c>
      <c r="I149" s="38" t="s">
        <v>251</v>
      </c>
      <c r="J149" s="38">
        <v>15.0</v>
      </c>
      <c r="K149" s="38" t="s">
        <v>435</v>
      </c>
      <c r="L149" s="38" t="s">
        <v>440</v>
      </c>
      <c r="M149" s="38">
        <v>25.0</v>
      </c>
      <c r="N149" s="38">
        <v>1.0</v>
      </c>
      <c r="O149" s="38">
        <v>1.27</v>
      </c>
      <c r="P149" s="38">
        <f t="shared" si="1"/>
        <v>30.48</v>
      </c>
      <c r="Q149" s="60">
        <v>5.0</v>
      </c>
      <c r="R149" s="38">
        <f t="shared" si="2"/>
        <v>6.35</v>
      </c>
      <c r="S149" s="38">
        <v>3.0</v>
      </c>
      <c r="T149" s="38" t="s">
        <v>253</v>
      </c>
      <c r="U149" s="38">
        <v>5.0</v>
      </c>
      <c r="V149" s="38" t="s">
        <v>446</v>
      </c>
      <c r="W149" s="38">
        <v>707.0</v>
      </c>
      <c r="X149" s="38">
        <v>8.0</v>
      </c>
      <c r="Y149" s="38" t="s">
        <v>428</v>
      </c>
      <c r="Z149" s="38">
        <v>30.0</v>
      </c>
      <c r="AB149" s="38">
        <v>1.0</v>
      </c>
      <c r="AC149" s="38">
        <v>1.06</v>
      </c>
      <c r="AD149" s="39">
        <f t="shared" si="3"/>
        <v>30.74</v>
      </c>
      <c r="AE149" s="38">
        <v>6.0</v>
      </c>
      <c r="AF149" s="38" t="s">
        <v>428</v>
      </c>
      <c r="AG149" s="38">
        <v>40.0</v>
      </c>
      <c r="AH149" s="38">
        <v>1.0</v>
      </c>
      <c r="AI149" s="38">
        <v>0.83</v>
      </c>
      <c r="AJ149" s="61">
        <f t="shared" si="5"/>
        <v>32.37</v>
      </c>
    </row>
    <row r="150">
      <c r="B150" s="5" t="s">
        <v>115</v>
      </c>
      <c r="C150" s="26">
        <v>149.0</v>
      </c>
      <c r="D150" s="58">
        <v>100.0</v>
      </c>
      <c r="E150" s="72">
        <v>4.0</v>
      </c>
      <c r="F150" s="72" t="s">
        <v>250</v>
      </c>
      <c r="G150" s="72">
        <v>6.0</v>
      </c>
      <c r="H150" s="38">
        <v>25.0</v>
      </c>
      <c r="I150" s="38" t="s">
        <v>251</v>
      </c>
      <c r="J150" s="38">
        <v>15.0</v>
      </c>
      <c r="K150" s="38" t="s">
        <v>436</v>
      </c>
      <c r="L150" s="38" t="s">
        <v>440</v>
      </c>
      <c r="M150" s="38">
        <v>25.0</v>
      </c>
      <c r="N150" s="38">
        <v>1.0</v>
      </c>
      <c r="O150" s="38">
        <v>0.41</v>
      </c>
      <c r="P150" s="38">
        <f t="shared" si="1"/>
        <v>9.84</v>
      </c>
      <c r="Q150" s="57">
        <v>15.0</v>
      </c>
      <c r="R150" s="38">
        <f t="shared" si="2"/>
        <v>6.15</v>
      </c>
      <c r="S150" s="38">
        <v>3.0</v>
      </c>
      <c r="T150" s="38" t="s">
        <v>254</v>
      </c>
      <c r="U150" s="38">
        <v>5.0</v>
      </c>
      <c r="V150" s="38" t="s">
        <v>446</v>
      </c>
      <c r="W150" s="38">
        <v>707.0</v>
      </c>
      <c r="X150" s="38">
        <v>8.0</v>
      </c>
      <c r="Y150" s="38" t="s">
        <v>428</v>
      </c>
      <c r="Z150" s="38">
        <v>30.0</v>
      </c>
      <c r="AB150" s="38">
        <v>1.0</v>
      </c>
      <c r="AC150" s="38">
        <v>0.302</v>
      </c>
      <c r="AD150" s="39">
        <f t="shared" si="3"/>
        <v>8.758</v>
      </c>
      <c r="AE150" s="38">
        <v>6.0</v>
      </c>
      <c r="AF150" s="38" t="s">
        <v>428</v>
      </c>
      <c r="AG150" s="38">
        <v>40.0</v>
      </c>
      <c r="AH150" s="38">
        <v>1.0</v>
      </c>
      <c r="AI150" s="38">
        <v>0.7</v>
      </c>
      <c r="AJ150" s="61">
        <f t="shared" si="5"/>
        <v>27.3</v>
      </c>
    </row>
    <row r="151">
      <c r="B151" s="2" t="s">
        <v>155</v>
      </c>
      <c r="C151" s="26">
        <v>150.0</v>
      </c>
      <c r="D151" s="58">
        <v>100.0</v>
      </c>
      <c r="E151" s="72">
        <v>4.0</v>
      </c>
      <c r="F151" s="72" t="s">
        <v>251</v>
      </c>
      <c r="G151" s="72">
        <v>6.0</v>
      </c>
      <c r="H151" s="38">
        <v>25.0</v>
      </c>
      <c r="I151" s="38" t="s">
        <v>251</v>
      </c>
      <c r="J151" s="38">
        <v>15.0</v>
      </c>
      <c r="K151" s="38" t="s">
        <v>437</v>
      </c>
      <c r="L151" s="38" t="s">
        <v>440</v>
      </c>
      <c r="M151" s="38">
        <v>25.0</v>
      </c>
      <c r="N151" s="38">
        <v>1.0</v>
      </c>
      <c r="O151" s="38">
        <v>0.234</v>
      </c>
      <c r="P151" s="38">
        <f t="shared" si="1"/>
        <v>5.616</v>
      </c>
      <c r="Q151" s="57">
        <v>15.0</v>
      </c>
      <c r="R151" s="38">
        <f t="shared" si="2"/>
        <v>3.51</v>
      </c>
      <c r="S151" s="38">
        <v>3.0</v>
      </c>
      <c r="T151" s="38" t="s">
        <v>255</v>
      </c>
      <c r="U151" s="38">
        <v>5.0</v>
      </c>
      <c r="V151" s="38" t="s">
        <v>446</v>
      </c>
      <c r="W151" s="38">
        <v>707.0</v>
      </c>
      <c r="X151" s="38">
        <v>8.0</v>
      </c>
      <c r="Y151" s="38" t="s">
        <v>428</v>
      </c>
      <c r="Z151" s="38">
        <v>30.0</v>
      </c>
      <c r="AB151" s="38">
        <v>1.0</v>
      </c>
      <c r="AC151" s="38">
        <v>1.4</v>
      </c>
      <c r="AD151" s="39">
        <f t="shared" si="3"/>
        <v>40.6</v>
      </c>
      <c r="AE151" s="38">
        <v>6.0</v>
      </c>
      <c r="AF151" s="38" t="s">
        <v>428</v>
      </c>
      <c r="AG151" s="38">
        <v>40.0</v>
      </c>
      <c r="AH151" s="38">
        <v>1.0</v>
      </c>
      <c r="AI151" s="38">
        <v>0.194</v>
      </c>
      <c r="AJ151" s="61">
        <f t="shared" si="5"/>
        <v>7.566</v>
      </c>
    </row>
    <row r="152">
      <c r="B152" s="2" t="s">
        <v>197</v>
      </c>
      <c r="C152" s="26">
        <v>151.0</v>
      </c>
      <c r="D152" s="58">
        <v>100.0</v>
      </c>
      <c r="E152" s="72">
        <v>4.0</v>
      </c>
      <c r="F152" s="72" t="s">
        <v>250</v>
      </c>
      <c r="G152" s="72">
        <v>7.0</v>
      </c>
      <c r="H152" s="38">
        <v>25.0</v>
      </c>
      <c r="I152" s="38" t="s">
        <v>251</v>
      </c>
      <c r="J152" s="38">
        <v>16.0</v>
      </c>
      <c r="K152" s="38" t="s">
        <v>425</v>
      </c>
      <c r="L152" s="38" t="s">
        <v>440</v>
      </c>
      <c r="M152" s="38">
        <v>25.0</v>
      </c>
      <c r="N152" s="38">
        <v>1.0</v>
      </c>
      <c r="O152" s="38">
        <v>0.578</v>
      </c>
      <c r="P152" s="38">
        <f t="shared" si="1"/>
        <v>13.872</v>
      </c>
      <c r="Q152" s="57">
        <v>10.0</v>
      </c>
      <c r="R152" s="38">
        <f t="shared" si="2"/>
        <v>5.78</v>
      </c>
      <c r="S152" s="38">
        <v>3.0</v>
      </c>
      <c r="T152" s="38" t="s">
        <v>256</v>
      </c>
      <c r="U152" s="38">
        <v>5.0</v>
      </c>
      <c r="V152" s="38" t="s">
        <v>447</v>
      </c>
      <c r="W152" s="38">
        <v>708.0</v>
      </c>
      <c r="X152" s="38">
        <v>8.0</v>
      </c>
      <c r="Y152" s="38" t="s">
        <v>428</v>
      </c>
      <c r="Z152" s="38">
        <v>30.0</v>
      </c>
      <c r="AB152" s="38">
        <v>1.0</v>
      </c>
      <c r="AC152" s="38">
        <v>1.19</v>
      </c>
      <c r="AD152" s="39">
        <f t="shared" si="3"/>
        <v>34.51</v>
      </c>
      <c r="AE152" s="38">
        <v>6.0</v>
      </c>
      <c r="AF152" s="38" t="s">
        <v>428</v>
      </c>
      <c r="AG152" s="38">
        <v>40.0</v>
      </c>
      <c r="AH152" s="38">
        <v>1.0</v>
      </c>
      <c r="AI152" s="38">
        <v>0.322</v>
      </c>
      <c r="AJ152" s="61">
        <f t="shared" si="5"/>
        <v>12.558</v>
      </c>
    </row>
    <row r="153">
      <c r="B153" s="5" t="s">
        <v>202</v>
      </c>
      <c r="C153" s="26">
        <v>152.0</v>
      </c>
      <c r="D153" s="58">
        <v>100.0</v>
      </c>
      <c r="E153" s="72">
        <v>4.0</v>
      </c>
      <c r="F153" s="72" t="s">
        <v>251</v>
      </c>
      <c r="G153" s="72">
        <v>7.0</v>
      </c>
      <c r="H153" s="38">
        <v>25.0</v>
      </c>
      <c r="I153" s="38" t="s">
        <v>251</v>
      </c>
      <c r="J153" s="38">
        <v>16.0</v>
      </c>
      <c r="K153" s="38" t="s">
        <v>429</v>
      </c>
      <c r="L153" s="38" t="s">
        <v>440</v>
      </c>
      <c r="M153" s="38">
        <v>25.0</v>
      </c>
      <c r="N153" s="38">
        <v>1.0</v>
      </c>
      <c r="O153" s="38">
        <v>0.456</v>
      </c>
      <c r="P153" s="38">
        <f t="shared" si="1"/>
        <v>10.944</v>
      </c>
      <c r="Q153" s="57">
        <v>10.0</v>
      </c>
      <c r="R153" s="38">
        <f t="shared" si="2"/>
        <v>4.56</v>
      </c>
      <c r="S153" s="38">
        <v>3.0</v>
      </c>
      <c r="T153" s="38" t="s">
        <v>257</v>
      </c>
      <c r="U153" s="38">
        <v>5.0</v>
      </c>
      <c r="V153" s="38" t="s">
        <v>447</v>
      </c>
      <c r="W153" s="38">
        <v>708.0</v>
      </c>
      <c r="X153" s="38">
        <v>8.0</v>
      </c>
      <c r="Y153" s="38" t="s">
        <v>428</v>
      </c>
      <c r="Z153" s="38">
        <v>30.0</v>
      </c>
      <c r="AB153" s="38">
        <v>1.0</v>
      </c>
      <c r="AC153" s="38">
        <v>5.6</v>
      </c>
      <c r="AD153" s="39">
        <f t="shared" si="3"/>
        <v>162.4</v>
      </c>
      <c r="AE153" s="38">
        <v>6.0</v>
      </c>
      <c r="AF153" s="38" t="s">
        <v>428</v>
      </c>
      <c r="AG153" s="38">
        <v>40.0</v>
      </c>
      <c r="AH153" s="38">
        <v>1.0</v>
      </c>
      <c r="AI153" s="38">
        <v>3.86</v>
      </c>
      <c r="AJ153" s="39">
        <f t="shared" si="5"/>
        <v>150.54</v>
      </c>
    </row>
    <row r="154">
      <c r="B154" s="2" t="s">
        <v>208</v>
      </c>
      <c r="C154" s="26">
        <v>153.0</v>
      </c>
      <c r="D154" s="58">
        <v>100.0</v>
      </c>
      <c r="E154" s="72">
        <v>4.0</v>
      </c>
      <c r="F154" s="72" t="s">
        <v>252</v>
      </c>
      <c r="G154" s="72">
        <v>7.0</v>
      </c>
      <c r="H154" s="38">
        <v>25.0</v>
      </c>
      <c r="I154" s="38" t="s">
        <v>251</v>
      </c>
      <c r="J154" s="38">
        <v>16.0</v>
      </c>
      <c r="K154" s="38" t="s">
        <v>430</v>
      </c>
      <c r="L154" s="38" t="s">
        <v>440</v>
      </c>
      <c r="M154" s="38">
        <v>25.0</v>
      </c>
      <c r="N154" s="38">
        <v>1.0</v>
      </c>
      <c r="O154" s="38">
        <v>0.896</v>
      </c>
      <c r="P154" s="38">
        <f t="shared" si="1"/>
        <v>21.504</v>
      </c>
      <c r="Q154" s="57">
        <v>10.0</v>
      </c>
      <c r="R154" s="38">
        <f t="shared" si="2"/>
        <v>8.96</v>
      </c>
      <c r="S154" s="38">
        <v>3.0</v>
      </c>
      <c r="T154" s="38" t="s">
        <v>250</v>
      </c>
      <c r="U154" s="38">
        <v>6.0</v>
      </c>
      <c r="V154" s="38" t="s">
        <v>447</v>
      </c>
      <c r="W154" s="38">
        <v>708.0</v>
      </c>
      <c r="X154" s="38">
        <v>8.0</v>
      </c>
      <c r="Y154" s="38" t="s">
        <v>428</v>
      </c>
      <c r="Z154" s="38">
        <v>30.0</v>
      </c>
      <c r="AB154" s="38">
        <v>1.0</v>
      </c>
      <c r="AC154" s="38">
        <v>2.16</v>
      </c>
      <c r="AD154" s="39">
        <f t="shared" si="3"/>
        <v>62.64</v>
      </c>
      <c r="AE154" s="38">
        <v>6.0</v>
      </c>
      <c r="AF154" s="38" t="s">
        <v>428</v>
      </c>
      <c r="AG154" s="38">
        <v>40.0</v>
      </c>
      <c r="AH154" s="38">
        <v>1.0</v>
      </c>
      <c r="AI154" s="38">
        <v>0.378</v>
      </c>
      <c r="AJ154" s="61">
        <f t="shared" si="5"/>
        <v>14.742</v>
      </c>
    </row>
    <row r="155">
      <c r="B155" s="5" t="s">
        <v>211</v>
      </c>
      <c r="C155" s="26">
        <v>154.0</v>
      </c>
      <c r="D155" s="58">
        <v>100.0</v>
      </c>
      <c r="E155" s="72">
        <v>4.0</v>
      </c>
      <c r="F155" s="72" t="s">
        <v>253</v>
      </c>
      <c r="G155" s="72">
        <v>7.0</v>
      </c>
      <c r="H155" s="38">
        <v>25.0</v>
      </c>
      <c r="I155" s="38" t="s">
        <v>251</v>
      </c>
      <c r="J155" s="38">
        <v>16.0</v>
      </c>
      <c r="K155" s="38" t="s">
        <v>431</v>
      </c>
      <c r="L155" s="38" t="s">
        <v>440</v>
      </c>
      <c r="M155" s="38">
        <v>25.0</v>
      </c>
      <c r="N155" s="38">
        <v>1.0</v>
      </c>
      <c r="O155" s="38">
        <v>0.594</v>
      </c>
      <c r="P155" s="38">
        <f t="shared" si="1"/>
        <v>14.256</v>
      </c>
      <c r="Q155" s="57">
        <v>10.0</v>
      </c>
      <c r="R155" s="38">
        <f t="shared" si="2"/>
        <v>5.94</v>
      </c>
      <c r="S155" s="38">
        <v>3.0</v>
      </c>
      <c r="T155" s="38" t="s">
        <v>251</v>
      </c>
      <c r="U155" s="38">
        <v>6.0</v>
      </c>
      <c r="V155" s="38" t="s">
        <v>447</v>
      </c>
      <c r="W155" s="38">
        <v>708.0</v>
      </c>
      <c r="X155" s="38">
        <v>8.0</v>
      </c>
      <c r="Y155" s="38" t="s">
        <v>428</v>
      </c>
      <c r="Z155" s="38">
        <v>30.0</v>
      </c>
      <c r="AB155" s="38">
        <v>1.0</v>
      </c>
      <c r="AC155" s="38">
        <v>2.46</v>
      </c>
      <c r="AD155" s="39">
        <f t="shared" si="3"/>
        <v>71.34</v>
      </c>
      <c r="AE155" s="38">
        <v>6.0</v>
      </c>
      <c r="AF155" s="38" t="s">
        <v>428</v>
      </c>
      <c r="AG155" s="38">
        <v>40.0</v>
      </c>
      <c r="AH155" s="38">
        <v>1.0</v>
      </c>
      <c r="AI155" s="38">
        <v>1.64</v>
      </c>
      <c r="AJ155" s="61">
        <f t="shared" si="5"/>
        <v>63.96</v>
      </c>
    </row>
    <row r="156">
      <c r="B156" s="2" t="s">
        <v>224</v>
      </c>
      <c r="C156" s="26">
        <v>155.0</v>
      </c>
      <c r="D156" s="58">
        <v>100.0</v>
      </c>
      <c r="E156" s="72">
        <v>4.0</v>
      </c>
      <c r="F156" s="72" t="s">
        <v>254</v>
      </c>
      <c r="G156" s="72">
        <v>7.0</v>
      </c>
      <c r="H156" s="38">
        <v>25.0</v>
      </c>
      <c r="I156" s="38" t="s">
        <v>251</v>
      </c>
      <c r="J156" s="38">
        <v>16.0</v>
      </c>
      <c r="K156" s="38" t="s">
        <v>432</v>
      </c>
      <c r="L156" s="38" t="s">
        <v>440</v>
      </c>
      <c r="M156" s="38">
        <v>25.0</v>
      </c>
      <c r="N156" s="38">
        <v>1.0</v>
      </c>
      <c r="O156" s="38">
        <v>0.532</v>
      </c>
      <c r="P156" s="38">
        <f t="shared" si="1"/>
        <v>12.768</v>
      </c>
      <c r="Q156" s="57">
        <v>10.0</v>
      </c>
      <c r="R156" s="38">
        <f t="shared" si="2"/>
        <v>5.32</v>
      </c>
      <c r="S156" s="38">
        <v>3.0</v>
      </c>
      <c r="T156" s="38" t="s">
        <v>252</v>
      </c>
      <c r="U156" s="38">
        <v>6.0</v>
      </c>
      <c r="V156" s="38" t="s">
        <v>447</v>
      </c>
      <c r="W156" s="38">
        <v>708.0</v>
      </c>
      <c r="X156" s="38">
        <v>8.0</v>
      </c>
      <c r="Y156" s="38" t="s">
        <v>428</v>
      </c>
      <c r="Z156" s="38">
        <v>30.0</v>
      </c>
      <c r="AB156" s="38">
        <v>1.0</v>
      </c>
      <c r="AC156" s="38">
        <v>0.672</v>
      </c>
      <c r="AD156" s="39">
        <f t="shared" si="3"/>
        <v>19.488</v>
      </c>
      <c r="AE156" s="38">
        <v>6.0</v>
      </c>
      <c r="AF156" s="38" t="s">
        <v>428</v>
      </c>
      <c r="AG156" s="38">
        <v>40.0</v>
      </c>
      <c r="AH156" s="38">
        <v>1.0</v>
      </c>
      <c r="AI156" s="38">
        <v>1.58</v>
      </c>
      <c r="AJ156" s="61">
        <f t="shared" si="5"/>
        <v>61.62</v>
      </c>
    </row>
    <row r="157">
      <c r="B157" s="5" t="s">
        <v>228</v>
      </c>
      <c r="C157" s="26">
        <v>156.0</v>
      </c>
      <c r="D157" s="58">
        <v>100.0</v>
      </c>
      <c r="E157" s="72">
        <v>4.0</v>
      </c>
      <c r="F157" s="72" t="s">
        <v>255</v>
      </c>
      <c r="G157" s="72">
        <v>7.0</v>
      </c>
      <c r="H157" s="38">
        <v>25.0</v>
      </c>
      <c r="I157" s="38" t="s">
        <v>251</v>
      </c>
      <c r="J157" s="38">
        <v>16.0</v>
      </c>
      <c r="K157" s="38" t="s">
        <v>433</v>
      </c>
      <c r="L157" s="38" t="s">
        <v>440</v>
      </c>
      <c r="M157" s="38">
        <v>25.0</v>
      </c>
      <c r="N157" s="38">
        <v>1.0</v>
      </c>
      <c r="O157" s="38">
        <v>1.01</v>
      </c>
      <c r="P157" s="38">
        <f t="shared" si="1"/>
        <v>24.24</v>
      </c>
      <c r="Q157" s="57">
        <v>10.0</v>
      </c>
      <c r="R157" s="38">
        <f t="shared" si="2"/>
        <v>10.1</v>
      </c>
      <c r="S157" s="38">
        <v>3.0</v>
      </c>
      <c r="T157" s="38" t="s">
        <v>253</v>
      </c>
      <c r="U157" s="38">
        <v>6.0</v>
      </c>
      <c r="V157" s="38" t="s">
        <v>447</v>
      </c>
      <c r="W157" s="38">
        <v>708.0</v>
      </c>
      <c r="X157" s="38">
        <v>8.0</v>
      </c>
      <c r="Y157" s="38" t="s">
        <v>428</v>
      </c>
      <c r="Z157" s="38">
        <v>30.0</v>
      </c>
      <c r="AB157" s="38">
        <v>1.0</v>
      </c>
      <c r="AC157" s="38">
        <v>1.97</v>
      </c>
      <c r="AD157" s="39">
        <f t="shared" si="3"/>
        <v>57.13</v>
      </c>
      <c r="AE157" s="38">
        <v>6.0</v>
      </c>
      <c r="AF157" s="38" t="s">
        <v>428</v>
      </c>
      <c r="AG157" s="38">
        <v>40.0</v>
      </c>
      <c r="AH157" s="38">
        <v>1.0</v>
      </c>
      <c r="AI157" s="38">
        <v>5.58</v>
      </c>
      <c r="AJ157" s="39">
        <f t="shared" si="5"/>
        <v>217.62</v>
      </c>
    </row>
    <row r="158">
      <c r="B158" s="2" t="s">
        <v>230</v>
      </c>
      <c r="C158" s="26">
        <v>157.0</v>
      </c>
      <c r="D158" s="58">
        <v>100.0</v>
      </c>
      <c r="E158" s="72">
        <v>4.0</v>
      </c>
      <c r="F158" s="72" t="s">
        <v>256</v>
      </c>
      <c r="G158" s="72">
        <v>7.0</v>
      </c>
      <c r="H158" s="38">
        <v>25.0</v>
      </c>
      <c r="I158" s="38" t="s">
        <v>251</v>
      </c>
      <c r="J158" s="38">
        <v>16.0</v>
      </c>
      <c r="K158" s="38" t="s">
        <v>434</v>
      </c>
      <c r="L158" s="38" t="s">
        <v>440</v>
      </c>
      <c r="M158" s="38">
        <v>25.0</v>
      </c>
      <c r="N158" s="38">
        <v>1.0</v>
      </c>
      <c r="O158" s="38">
        <v>0.924</v>
      </c>
      <c r="P158" s="38">
        <f t="shared" si="1"/>
        <v>22.176</v>
      </c>
      <c r="Q158" s="57">
        <v>10.0</v>
      </c>
      <c r="R158" s="38">
        <f t="shared" si="2"/>
        <v>9.24</v>
      </c>
      <c r="S158" s="38">
        <v>3.0</v>
      </c>
      <c r="T158" s="38" t="s">
        <v>254</v>
      </c>
      <c r="U158" s="38">
        <v>6.0</v>
      </c>
      <c r="V158" s="38" t="s">
        <v>447</v>
      </c>
      <c r="W158" s="38">
        <v>708.0</v>
      </c>
      <c r="X158" s="38">
        <v>8.0</v>
      </c>
      <c r="Y158" s="38" t="s">
        <v>428</v>
      </c>
      <c r="Z158" s="38">
        <v>30.0</v>
      </c>
      <c r="AB158" s="38">
        <v>1.0</v>
      </c>
      <c r="AC158" s="38">
        <v>1.34</v>
      </c>
      <c r="AD158" s="39">
        <f t="shared" si="3"/>
        <v>38.86</v>
      </c>
      <c r="AE158" s="38">
        <v>6.0</v>
      </c>
      <c r="AF158" s="38" t="s">
        <v>428</v>
      </c>
      <c r="AG158" s="38">
        <v>40.0</v>
      </c>
      <c r="AH158" s="38">
        <v>1.0</v>
      </c>
      <c r="AI158" s="38">
        <v>1.17</v>
      </c>
      <c r="AJ158" s="61">
        <f t="shared" si="5"/>
        <v>45.63</v>
      </c>
    </row>
    <row r="159">
      <c r="B159" s="5" t="s">
        <v>233</v>
      </c>
      <c r="C159" s="26">
        <v>158.0</v>
      </c>
      <c r="D159" s="58">
        <v>100.0</v>
      </c>
      <c r="E159" s="72">
        <v>4.0</v>
      </c>
      <c r="F159" s="72" t="s">
        <v>257</v>
      </c>
      <c r="G159" s="72">
        <v>7.0</v>
      </c>
      <c r="H159" s="38">
        <v>25.0</v>
      </c>
      <c r="I159" s="38" t="s">
        <v>251</v>
      </c>
      <c r="J159" s="38">
        <v>16.0</v>
      </c>
      <c r="K159" s="38" t="s">
        <v>435</v>
      </c>
      <c r="L159" s="38" t="s">
        <v>440</v>
      </c>
      <c r="M159" s="38">
        <v>25.0</v>
      </c>
      <c r="N159" s="38">
        <v>1.0</v>
      </c>
      <c r="O159" s="38">
        <v>0.606</v>
      </c>
      <c r="P159" s="38">
        <f t="shared" si="1"/>
        <v>14.544</v>
      </c>
      <c r="Q159" s="57">
        <v>10.0</v>
      </c>
      <c r="R159" s="38">
        <f t="shared" si="2"/>
        <v>6.06</v>
      </c>
      <c r="S159" s="38">
        <v>3.0</v>
      </c>
      <c r="T159" s="38" t="s">
        <v>255</v>
      </c>
      <c r="U159" s="38">
        <v>6.0</v>
      </c>
      <c r="V159" s="38" t="s">
        <v>447</v>
      </c>
      <c r="W159" s="38">
        <v>708.0</v>
      </c>
      <c r="X159" s="38">
        <v>8.0</v>
      </c>
      <c r="Y159" s="38" t="s">
        <v>428</v>
      </c>
      <c r="Z159" s="38">
        <v>30.0</v>
      </c>
      <c r="AB159" s="38">
        <v>1.0</v>
      </c>
      <c r="AC159" s="38">
        <v>2.46</v>
      </c>
      <c r="AD159" s="39">
        <f t="shared" si="3"/>
        <v>71.34</v>
      </c>
      <c r="AE159" s="38">
        <v>6.0</v>
      </c>
      <c r="AF159" s="38" t="s">
        <v>428</v>
      </c>
      <c r="AG159" s="38">
        <v>40.0</v>
      </c>
      <c r="AH159" s="38">
        <v>1.0</v>
      </c>
      <c r="AI159" s="38">
        <v>1.59</v>
      </c>
      <c r="AJ159" s="61">
        <f t="shared" si="5"/>
        <v>62.01</v>
      </c>
    </row>
    <row r="160">
      <c r="B160" s="5" t="s">
        <v>234</v>
      </c>
      <c r="C160" s="26">
        <v>159.0</v>
      </c>
      <c r="D160" s="58">
        <v>100.0</v>
      </c>
      <c r="E160" s="72">
        <v>4.0</v>
      </c>
      <c r="F160" s="72" t="s">
        <v>250</v>
      </c>
      <c r="G160" s="72">
        <v>8.0</v>
      </c>
      <c r="H160" s="38">
        <v>25.0</v>
      </c>
      <c r="I160" s="38" t="s">
        <v>251</v>
      </c>
      <c r="J160" s="38">
        <v>16.0</v>
      </c>
      <c r="K160" s="38" t="s">
        <v>436</v>
      </c>
      <c r="L160" s="38" t="s">
        <v>440</v>
      </c>
      <c r="M160" s="38">
        <v>25.0</v>
      </c>
      <c r="N160" s="38">
        <v>1.0</v>
      </c>
      <c r="O160" s="38">
        <v>1.28</v>
      </c>
      <c r="P160" s="38">
        <f t="shared" si="1"/>
        <v>30.72</v>
      </c>
      <c r="Q160" s="60">
        <v>5.0</v>
      </c>
      <c r="R160" s="38">
        <f t="shared" si="2"/>
        <v>6.4</v>
      </c>
      <c r="S160" s="38">
        <v>3.0</v>
      </c>
      <c r="T160" s="38" t="s">
        <v>256</v>
      </c>
      <c r="U160" s="38">
        <v>6.0</v>
      </c>
      <c r="V160" s="38" t="s">
        <v>447</v>
      </c>
      <c r="W160" s="38">
        <v>708.0</v>
      </c>
      <c r="X160" s="38">
        <v>8.0</v>
      </c>
      <c r="Y160" s="38" t="s">
        <v>428</v>
      </c>
      <c r="Z160" s="38">
        <v>30.0</v>
      </c>
      <c r="AB160" s="38">
        <v>1.0</v>
      </c>
      <c r="AC160" s="38">
        <v>0.448</v>
      </c>
      <c r="AD160" s="39">
        <f t="shared" si="3"/>
        <v>12.992</v>
      </c>
      <c r="AE160" s="38">
        <v>6.0</v>
      </c>
      <c r="AF160" s="38" t="s">
        <v>428</v>
      </c>
      <c r="AG160" s="38">
        <v>40.0</v>
      </c>
      <c r="AH160" s="38">
        <v>1.0</v>
      </c>
      <c r="AI160" s="38">
        <v>1.35</v>
      </c>
      <c r="AJ160" s="61">
        <f t="shared" si="5"/>
        <v>52.65</v>
      </c>
      <c r="AK160" s="38">
        <v>11.0</v>
      </c>
      <c r="AL160" s="38" t="s">
        <v>285</v>
      </c>
      <c r="AM160" s="38">
        <v>40.0</v>
      </c>
      <c r="AN160" s="38">
        <v>1.0</v>
      </c>
      <c r="AO160" s="38">
        <v>2.98</v>
      </c>
      <c r="AP160" s="39">
        <f>(AM160-AN160)*AO160</f>
        <v>116.22</v>
      </c>
    </row>
    <row r="161">
      <c r="E161" s="72"/>
      <c r="F161" s="72"/>
      <c r="G161" s="72"/>
      <c r="Q161" s="57"/>
    </row>
    <row r="162">
      <c r="Q162" s="77"/>
      <c r="AC162" s="38" t="s">
        <v>170</v>
      </c>
      <c r="AD162" s="39" t="str">
        <f t="shared" ref="AD162:AD163" si="6">AC162*(Z162-AA162-AB162)</f>
        <v>#VALUE!</v>
      </c>
    </row>
    <row r="163">
      <c r="Q163" s="77"/>
      <c r="X163" s="38"/>
      <c r="AD163" s="39">
        <f t="shared" si="6"/>
        <v>0</v>
      </c>
    </row>
    <row r="164">
      <c r="B164" s="38"/>
      <c r="Q164" s="77"/>
    </row>
    <row r="165">
      <c r="Q165" s="77"/>
    </row>
    <row r="166">
      <c r="Q166" s="77"/>
    </row>
    <row r="167">
      <c r="Q167" s="77"/>
    </row>
    <row r="168">
      <c r="Q168" s="77"/>
    </row>
    <row r="169">
      <c r="Q169" s="77"/>
    </row>
    <row r="170">
      <c r="Q170" s="77"/>
    </row>
    <row r="171">
      <c r="Q171" s="77"/>
    </row>
    <row r="172">
      <c r="Q172" s="77"/>
    </row>
    <row r="173">
      <c r="Q173" s="77"/>
    </row>
    <row r="174">
      <c r="Q174" s="77"/>
    </row>
    <row r="175">
      <c r="Q175" s="77"/>
    </row>
    <row r="176">
      <c r="Q176" s="77"/>
    </row>
    <row r="177">
      <c r="Q177" s="77"/>
    </row>
    <row r="178">
      <c r="Q178" s="77"/>
    </row>
    <row r="179">
      <c r="Q179" s="77"/>
    </row>
    <row r="180">
      <c r="Q180" s="77"/>
    </row>
    <row r="181">
      <c r="Q181" s="77"/>
    </row>
    <row r="182">
      <c r="Q182" s="77"/>
    </row>
    <row r="183">
      <c r="Q183" s="77"/>
    </row>
    <row r="184">
      <c r="Q184" s="77"/>
    </row>
    <row r="185">
      <c r="Q185" s="77"/>
    </row>
    <row r="186">
      <c r="Q186" s="77"/>
    </row>
    <row r="187">
      <c r="Q187" s="77"/>
    </row>
    <row r="188">
      <c r="Q188" s="77"/>
    </row>
    <row r="189">
      <c r="Q189" s="77"/>
    </row>
    <row r="190">
      <c r="Q190" s="77"/>
    </row>
    <row r="191">
      <c r="Q191" s="77"/>
    </row>
    <row r="192">
      <c r="Q192" s="77"/>
    </row>
    <row r="193">
      <c r="Q193" s="77"/>
    </row>
    <row r="194">
      <c r="Q194" s="77"/>
    </row>
    <row r="195">
      <c r="Q195" s="77"/>
    </row>
    <row r="196">
      <c r="Q196" s="77"/>
    </row>
    <row r="197">
      <c r="Q197" s="77"/>
    </row>
    <row r="198">
      <c r="Q198" s="77"/>
    </row>
    <row r="199">
      <c r="Q199" s="77"/>
    </row>
    <row r="200">
      <c r="Q200" s="77"/>
    </row>
    <row r="201">
      <c r="Q201" s="77"/>
    </row>
    <row r="202">
      <c r="Q202" s="77"/>
    </row>
    <row r="203">
      <c r="Q203" s="77"/>
    </row>
    <row r="204">
      <c r="Q204" s="77"/>
    </row>
    <row r="205">
      <c r="Q205" s="77"/>
    </row>
    <row r="206">
      <c r="Q206" s="77"/>
    </row>
    <row r="207">
      <c r="Q207" s="77"/>
    </row>
    <row r="208">
      <c r="Q208" s="77"/>
    </row>
    <row r="209">
      <c r="Q209" s="77"/>
    </row>
    <row r="210">
      <c r="Q210" s="77"/>
    </row>
    <row r="211">
      <c r="Q211" s="77"/>
    </row>
    <row r="212">
      <c r="Q212" s="77"/>
    </row>
    <row r="213">
      <c r="Q213" s="77"/>
    </row>
    <row r="214">
      <c r="Q214" s="77"/>
    </row>
    <row r="215">
      <c r="Q215" s="77"/>
    </row>
    <row r="216">
      <c r="Q216" s="77"/>
    </row>
    <row r="217">
      <c r="Q217" s="77"/>
    </row>
    <row r="218">
      <c r="Q218" s="77"/>
    </row>
    <row r="219">
      <c r="Q219" s="77"/>
    </row>
    <row r="220">
      <c r="Q220" s="77"/>
    </row>
    <row r="221">
      <c r="Q221" s="77"/>
    </row>
    <row r="222">
      <c r="Q222" s="77"/>
    </row>
    <row r="223">
      <c r="Q223" s="77"/>
    </row>
    <row r="224">
      <c r="Q224" s="77"/>
    </row>
    <row r="225">
      <c r="Q225" s="77"/>
    </row>
    <row r="226">
      <c r="Q226" s="77"/>
    </row>
    <row r="227">
      <c r="Q227" s="77"/>
    </row>
    <row r="228">
      <c r="Q228" s="77"/>
    </row>
    <row r="229">
      <c r="Q229" s="77"/>
    </row>
    <row r="230">
      <c r="Q230" s="77"/>
    </row>
    <row r="231">
      <c r="Q231" s="77"/>
    </row>
    <row r="232">
      <c r="Q232" s="77"/>
    </row>
    <row r="233">
      <c r="Q233" s="77"/>
    </row>
    <row r="234">
      <c r="Q234" s="77"/>
    </row>
    <row r="235">
      <c r="Q235" s="77"/>
    </row>
    <row r="236">
      <c r="Q236" s="77"/>
    </row>
    <row r="237">
      <c r="Q237" s="77"/>
    </row>
    <row r="238">
      <c r="Q238" s="77"/>
    </row>
    <row r="239">
      <c r="Q239" s="77"/>
    </row>
    <row r="240">
      <c r="Q240" s="77"/>
    </row>
    <row r="241">
      <c r="Q241" s="77"/>
    </row>
    <row r="242">
      <c r="Q242" s="77"/>
    </row>
    <row r="243">
      <c r="Q243" s="77"/>
    </row>
    <row r="244">
      <c r="Q244" s="77"/>
    </row>
    <row r="245">
      <c r="Q245" s="77"/>
    </row>
    <row r="246">
      <c r="Q246" s="77"/>
    </row>
    <row r="247">
      <c r="Q247" s="77"/>
    </row>
    <row r="248">
      <c r="Q248" s="77"/>
    </row>
    <row r="249">
      <c r="Q249" s="77"/>
    </row>
    <row r="250">
      <c r="Q250" s="77"/>
    </row>
    <row r="251">
      <c r="Q251" s="77"/>
    </row>
    <row r="252">
      <c r="Q252" s="77"/>
    </row>
    <row r="253">
      <c r="Q253" s="77"/>
    </row>
    <row r="254">
      <c r="Q254" s="77"/>
    </row>
    <row r="255">
      <c r="Q255" s="77"/>
    </row>
    <row r="256">
      <c r="Q256" s="77"/>
    </row>
    <row r="257">
      <c r="Q257" s="77"/>
    </row>
    <row r="258">
      <c r="Q258" s="77"/>
    </row>
    <row r="259">
      <c r="Q259" s="77"/>
    </row>
    <row r="260">
      <c r="Q260" s="77"/>
    </row>
    <row r="261">
      <c r="Q261" s="77"/>
    </row>
    <row r="262">
      <c r="Q262" s="77"/>
    </row>
    <row r="263">
      <c r="Q263" s="77"/>
    </row>
    <row r="264">
      <c r="Q264" s="77"/>
    </row>
    <row r="265">
      <c r="Q265" s="77"/>
    </row>
    <row r="266">
      <c r="Q266" s="77"/>
    </row>
    <row r="267">
      <c r="Q267" s="77"/>
    </row>
    <row r="268">
      <c r="Q268" s="77"/>
    </row>
    <row r="269">
      <c r="Q269" s="77"/>
    </row>
    <row r="270">
      <c r="Q270" s="77"/>
    </row>
    <row r="271">
      <c r="Q271" s="77"/>
    </row>
    <row r="272">
      <c r="Q272" s="77"/>
    </row>
    <row r="273">
      <c r="Q273" s="77"/>
    </row>
    <row r="274">
      <c r="Q274" s="77"/>
    </row>
    <row r="275">
      <c r="Q275" s="77"/>
    </row>
    <row r="276">
      <c r="Q276" s="77"/>
    </row>
    <row r="277">
      <c r="Q277" s="77"/>
    </row>
    <row r="278">
      <c r="Q278" s="77"/>
    </row>
    <row r="279">
      <c r="Q279" s="77"/>
    </row>
    <row r="280">
      <c r="Q280" s="77"/>
    </row>
    <row r="281">
      <c r="Q281" s="77"/>
    </row>
    <row r="282">
      <c r="Q282" s="77"/>
    </row>
    <row r="283">
      <c r="Q283" s="77"/>
    </row>
    <row r="284">
      <c r="Q284" s="77"/>
    </row>
    <row r="285">
      <c r="Q285" s="77"/>
    </row>
    <row r="286">
      <c r="Q286" s="77"/>
    </row>
    <row r="287">
      <c r="Q287" s="77"/>
    </row>
    <row r="288">
      <c r="Q288" s="77"/>
    </row>
    <row r="289">
      <c r="Q289" s="77"/>
    </row>
    <row r="290">
      <c r="Q290" s="77"/>
    </row>
    <row r="291">
      <c r="Q291" s="77"/>
    </row>
    <row r="292">
      <c r="Q292" s="77"/>
    </row>
    <row r="293">
      <c r="Q293" s="77"/>
    </row>
    <row r="294">
      <c r="Q294" s="77"/>
    </row>
    <row r="295">
      <c r="Q295" s="77"/>
    </row>
    <row r="296">
      <c r="Q296" s="77"/>
    </row>
    <row r="297">
      <c r="Q297" s="77"/>
    </row>
    <row r="298">
      <c r="Q298" s="77"/>
    </row>
    <row r="299">
      <c r="Q299" s="77"/>
    </row>
    <row r="300">
      <c r="Q300" s="77"/>
    </row>
    <row r="301">
      <c r="Q301" s="77"/>
    </row>
    <row r="302">
      <c r="Q302" s="77"/>
    </row>
    <row r="303">
      <c r="Q303" s="77"/>
    </row>
    <row r="304">
      <c r="Q304" s="77"/>
    </row>
    <row r="305">
      <c r="Q305" s="77"/>
    </row>
    <row r="306">
      <c r="Q306" s="77"/>
    </row>
    <row r="307">
      <c r="Q307" s="77"/>
    </row>
    <row r="308">
      <c r="Q308" s="77"/>
    </row>
    <row r="309">
      <c r="Q309" s="77"/>
    </row>
    <row r="310">
      <c r="Q310" s="77"/>
    </row>
    <row r="311">
      <c r="Q311" s="77"/>
    </row>
    <row r="312">
      <c r="Q312" s="77"/>
    </row>
    <row r="313">
      <c r="Q313" s="77"/>
    </row>
    <row r="314">
      <c r="Q314" s="77"/>
    </row>
    <row r="315">
      <c r="Q315" s="77"/>
    </row>
    <row r="316">
      <c r="Q316" s="77"/>
    </row>
    <row r="317">
      <c r="Q317" s="77"/>
    </row>
    <row r="318">
      <c r="Q318" s="77"/>
    </row>
    <row r="319">
      <c r="Q319" s="77"/>
    </row>
    <row r="320">
      <c r="Q320" s="77"/>
    </row>
    <row r="321">
      <c r="Q321" s="77"/>
    </row>
    <row r="322">
      <c r="Q322" s="77"/>
    </row>
    <row r="323">
      <c r="Q323" s="77"/>
    </row>
    <row r="324">
      <c r="Q324" s="77"/>
    </row>
    <row r="325">
      <c r="Q325" s="77"/>
    </row>
    <row r="326">
      <c r="Q326" s="77"/>
    </row>
    <row r="327">
      <c r="Q327" s="77"/>
    </row>
    <row r="328">
      <c r="Q328" s="77"/>
    </row>
    <row r="329">
      <c r="Q329" s="77"/>
    </row>
    <row r="330">
      <c r="Q330" s="77"/>
    </row>
    <row r="331">
      <c r="Q331" s="77"/>
    </row>
    <row r="332">
      <c r="Q332" s="77"/>
    </row>
    <row r="333">
      <c r="Q333" s="77"/>
    </row>
    <row r="334">
      <c r="Q334" s="77"/>
    </row>
    <row r="335">
      <c r="Q335" s="77"/>
    </row>
    <row r="336">
      <c r="Q336" s="77"/>
    </row>
    <row r="337">
      <c r="Q337" s="77"/>
    </row>
    <row r="338">
      <c r="Q338" s="77"/>
    </row>
    <row r="339">
      <c r="Q339" s="77"/>
    </row>
    <row r="340">
      <c r="Q340" s="77"/>
    </row>
    <row r="341">
      <c r="Q341" s="77"/>
    </row>
    <row r="342">
      <c r="Q342" s="77"/>
    </row>
    <row r="343">
      <c r="Q343" s="77"/>
    </row>
    <row r="344">
      <c r="Q344" s="77"/>
    </row>
    <row r="345">
      <c r="Q345" s="77"/>
    </row>
    <row r="346">
      <c r="Q346" s="77"/>
    </row>
    <row r="347">
      <c r="Q347" s="77"/>
    </row>
    <row r="348">
      <c r="Q348" s="77"/>
    </row>
    <row r="349">
      <c r="Q349" s="77"/>
    </row>
    <row r="350">
      <c r="Q350" s="77"/>
    </row>
    <row r="351">
      <c r="Q351" s="77"/>
    </row>
    <row r="352">
      <c r="Q352" s="77"/>
    </row>
    <row r="353">
      <c r="Q353" s="77"/>
    </row>
    <row r="354">
      <c r="Q354" s="77"/>
    </row>
    <row r="355">
      <c r="Q355" s="77"/>
    </row>
    <row r="356">
      <c r="Q356" s="77"/>
    </row>
    <row r="357">
      <c r="Q357" s="77"/>
    </row>
    <row r="358">
      <c r="Q358" s="77"/>
    </row>
    <row r="359">
      <c r="Q359" s="77"/>
    </row>
    <row r="360">
      <c r="Q360" s="77"/>
    </row>
    <row r="361">
      <c r="Q361" s="77"/>
    </row>
    <row r="362">
      <c r="Q362" s="77"/>
    </row>
    <row r="363">
      <c r="Q363" s="77"/>
    </row>
    <row r="364">
      <c r="Q364" s="77"/>
    </row>
    <row r="365">
      <c r="Q365" s="77"/>
    </row>
    <row r="366">
      <c r="Q366" s="77"/>
    </row>
    <row r="367">
      <c r="Q367" s="77"/>
    </row>
    <row r="368">
      <c r="Q368" s="77"/>
    </row>
    <row r="369">
      <c r="Q369" s="77"/>
    </row>
    <row r="370">
      <c r="Q370" s="77"/>
    </row>
    <row r="371">
      <c r="Q371" s="77"/>
    </row>
    <row r="372">
      <c r="Q372" s="77"/>
    </row>
    <row r="373">
      <c r="Q373" s="77"/>
    </row>
    <row r="374">
      <c r="Q374" s="77"/>
    </row>
    <row r="375">
      <c r="Q375" s="77"/>
    </row>
    <row r="376">
      <c r="Q376" s="77"/>
    </row>
    <row r="377">
      <c r="Q377" s="77"/>
    </row>
    <row r="378">
      <c r="Q378" s="77"/>
    </row>
    <row r="379">
      <c r="Q379" s="77"/>
    </row>
    <row r="380">
      <c r="Q380" s="77"/>
    </row>
    <row r="381">
      <c r="Q381" s="77"/>
    </row>
    <row r="382">
      <c r="Q382" s="77"/>
    </row>
    <row r="383">
      <c r="Q383" s="77"/>
    </row>
    <row r="384">
      <c r="Q384" s="77"/>
    </row>
    <row r="385">
      <c r="Q385" s="77"/>
    </row>
    <row r="386">
      <c r="Q386" s="77"/>
    </row>
    <row r="387">
      <c r="Q387" s="77"/>
    </row>
    <row r="388">
      <c r="Q388" s="77"/>
    </row>
    <row r="389">
      <c r="Q389" s="77"/>
    </row>
    <row r="390">
      <c r="Q390" s="77"/>
    </row>
    <row r="391">
      <c r="Q391" s="77"/>
    </row>
    <row r="392">
      <c r="Q392" s="77"/>
    </row>
    <row r="393">
      <c r="Q393" s="77"/>
    </row>
    <row r="394">
      <c r="Q394" s="77"/>
    </row>
    <row r="395">
      <c r="Q395" s="77"/>
    </row>
    <row r="396">
      <c r="Q396" s="77"/>
    </row>
    <row r="397">
      <c r="Q397" s="77"/>
    </row>
    <row r="398">
      <c r="Q398" s="77"/>
    </row>
    <row r="399">
      <c r="Q399" s="77"/>
    </row>
    <row r="400">
      <c r="Q400" s="77"/>
    </row>
    <row r="401">
      <c r="Q401" s="77"/>
    </row>
    <row r="402">
      <c r="Q402" s="77"/>
    </row>
    <row r="403">
      <c r="Q403" s="77"/>
    </row>
    <row r="404">
      <c r="Q404" s="77"/>
    </row>
    <row r="405">
      <c r="Q405" s="77"/>
    </row>
    <row r="406">
      <c r="Q406" s="77"/>
    </row>
    <row r="407">
      <c r="Q407" s="77"/>
    </row>
    <row r="408">
      <c r="Q408" s="77"/>
    </row>
    <row r="409">
      <c r="Q409" s="77"/>
    </row>
    <row r="410">
      <c r="Q410" s="77"/>
    </row>
    <row r="411">
      <c r="Q411" s="77"/>
    </row>
    <row r="412">
      <c r="Q412" s="77"/>
    </row>
    <row r="413">
      <c r="Q413" s="77"/>
    </row>
    <row r="414">
      <c r="Q414" s="77"/>
    </row>
    <row r="415">
      <c r="Q415" s="77"/>
    </row>
    <row r="416">
      <c r="Q416" s="77"/>
    </row>
    <row r="417">
      <c r="Q417" s="77"/>
    </row>
    <row r="418">
      <c r="Q418" s="77"/>
    </row>
    <row r="419">
      <c r="Q419" s="77"/>
    </row>
    <row r="420">
      <c r="Q420" s="77"/>
    </row>
    <row r="421">
      <c r="Q421" s="77"/>
    </row>
    <row r="422">
      <c r="Q422" s="77"/>
    </row>
    <row r="423">
      <c r="Q423" s="77"/>
    </row>
    <row r="424">
      <c r="Q424" s="77"/>
    </row>
    <row r="425">
      <c r="Q425" s="77"/>
    </row>
    <row r="426">
      <c r="Q426" s="77"/>
    </row>
    <row r="427">
      <c r="Q427" s="77"/>
    </row>
    <row r="428">
      <c r="Q428" s="77"/>
    </row>
    <row r="429">
      <c r="Q429" s="77"/>
    </row>
    <row r="430">
      <c r="Q430" s="77"/>
    </row>
    <row r="431">
      <c r="Q431" s="77"/>
    </row>
    <row r="432">
      <c r="Q432" s="77"/>
    </row>
    <row r="433">
      <c r="Q433" s="77"/>
    </row>
    <row r="434">
      <c r="Q434" s="77"/>
    </row>
    <row r="435">
      <c r="Q435" s="77"/>
    </row>
    <row r="436">
      <c r="Q436" s="77"/>
    </row>
    <row r="437">
      <c r="Q437" s="77"/>
    </row>
    <row r="438">
      <c r="Q438" s="77"/>
    </row>
    <row r="439">
      <c r="Q439" s="77"/>
    </row>
    <row r="440">
      <c r="Q440" s="77"/>
    </row>
    <row r="441">
      <c r="Q441" s="77"/>
    </row>
    <row r="442">
      <c r="Q442" s="77"/>
    </row>
    <row r="443">
      <c r="Q443" s="77"/>
    </row>
    <row r="444">
      <c r="Q444" s="77"/>
    </row>
    <row r="445">
      <c r="Q445" s="77"/>
    </row>
    <row r="446">
      <c r="Q446" s="77"/>
    </row>
    <row r="447">
      <c r="Q447" s="77"/>
    </row>
    <row r="448">
      <c r="Q448" s="77"/>
    </row>
    <row r="449">
      <c r="Q449" s="77"/>
    </row>
    <row r="450">
      <c r="Q450" s="77"/>
    </row>
    <row r="451">
      <c r="Q451" s="77"/>
    </row>
    <row r="452">
      <c r="Q452" s="77"/>
    </row>
    <row r="453">
      <c r="Q453" s="77"/>
    </row>
    <row r="454">
      <c r="Q454" s="77"/>
    </row>
    <row r="455">
      <c r="Q455" s="77"/>
    </row>
    <row r="456">
      <c r="Q456" s="77"/>
    </row>
    <row r="457">
      <c r="Q457" s="77"/>
    </row>
    <row r="458">
      <c r="Q458" s="77"/>
    </row>
    <row r="459">
      <c r="Q459" s="77"/>
    </row>
    <row r="460">
      <c r="Q460" s="77"/>
    </row>
    <row r="461">
      <c r="Q461" s="77"/>
    </row>
    <row r="462">
      <c r="Q462" s="77"/>
    </row>
    <row r="463">
      <c r="Q463" s="77"/>
    </row>
    <row r="464">
      <c r="Q464" s="77"/>
    </row>
    <row r="465">
      <c r="Q465" s="77"/>
    </row>
    <row r="466">
      <c r="Q466" s="77"/>
    </row>
    <row r="467">
      <c r="Q467" s="77"/>
    </row>
    <row r="468">
      <c r="Q468" s="77"/>
    </row>
    <row r="469">
      <c r="Q469" s="77"/>
    </row>
    <row r="470">
      <c r="Q470" s="77"/>
    </row>
    <row r="471">
      <c r="Q471" s="77"/>
    </row>
    <row r="472">
      <c r="Q472" s="77"/>
    </row>
    <row r="473">
      <c r="Q473" s="77"/>
    </row>
    <row r="474">
      <c r="Q474" s="77"/>
    </row>
    <row r="475">
      <c r="Q475" s="77"/>
    </row>
    <row r="476">
      <c r="Q476" s="77"/>
    </row>
    <row r="477">
      <c r="Q477" s="77"/>
    </row>
    <row r="478">
      <c r="Q478" s="77"/>
    </row>
    <row r="479">
      <c r="Q479" s="77"/>
    </row>
    <row r="480">
      <c r="Q480" s="77"/>
    </row>
    <row r="481">
      <c r="Q481" s="77"/>
    </row>
    <row r="482">
      <c r="Q482" s="77"/>
    </row>
    <row r="483">
      <c r="Q483" s="77"/>
    </row>
    <row r="484">
      <c r="Q484" s="77"/>
    </row>
    <row r="485">
      <c r="Q485" s="77"/>
    </row>
    <row r="486">
      <c r="Q486" s="77"/>
    </row>
    <row r="487">
      <c r="Q487" s="77"/>
    </row>
    <row r="488">
      <c r="Q488" s="77"/>
    </row>
    <row r="489">
      <c r="Q489" s="77"/>
    </row>
    <row r="490">
      <c r="Q490" s="77"/>
    </row>
    <row r="491">
      <c r="Q491" s="77"/>
    </row>
    <row r="492">
      <c r="Q492" s="77"/>
    </row>
    <row r="493">
      <c r="Q493" s="77"/>
    </row>
    <row r="494">
      <c r="Q494" s="77"/>
    </row>
    <row r="495">
      <c r="Q495" s="77"/>
    </row>
    <row r="496">
      <c r="Q496" s="77"/>
    </row>
    <row r="497">
      <c r="Q497" s="77"/>
    </row>
    <row r="498">
      <c r="Q498" s="77"/>
    </row>
    <row r="499">
      <c r="Q499" s="77"/>
    </row>
    <row r="500">
      <c r="Q500" s="77"/>
    </row>
    <row r="501">
      <c r="Q501" s="77"/>
    </row>
    <row r="502">
      <c r="Q502" s="77"/>
    </row>
    <row r="503">
      <c r="Q503" s="77"/>
    </row>
    <row r="504">
      <c r="Q504" s="77"/>
    </row>
    <row r="505">
      <c r="Q505" s="77"/>
    </row>
    <row r="506">
      <c r="Q506" s="77"/>
    </row>
    <row r="507">
      <c r="Q507" s="77"/>
    </row>
    <row r="508">
      <c r="Q508" s="77"/>
    </row>
    <row r="509">
      <c r="Q509" s="77"/>
    </row>
    <row r="510">
      <c r="Q510" s="77"/>
    </row>
    <row r="511">
      <c r="Q511" s="77"/>
    </row>
    <row r="512">
      <c r="Q512" s="77"/>
    </row>
    <row r="513">
      <c r="Q513" s="77"/>
    </row>
    <row r="514">
      <c r="Q514" s="77"/>
    </row>
    <row r="515">
      <c r="Q515" s="77"/>
    </row>
    <row r="516">
      <c r="Q516" s="77"/>
    </row>
    <row r="517">
      <c r="Q517" s="77"/>
    </row>
    <row r="518">
      <c r="Q518" s="77"/>
    </row>
    <row r="519">
      <c r="Q519" s="77"/>
    </row>
    <row r="520">
      <c r="Q520" s="77"/>
    </row>
    <row r="521">
      <c r="Q521" s="77"/>
    </row>
    <row r="522">
      <c r="Q522" s="77"/>
    </row>
    <row r="523">
      <c r="Q523" s="77"/>
    </row>
    <row r="524">
      <c r="Q524" s="77"/>
    </row>
    <row r="525">
      <c r="Q525" s="77"/>
    </row>
    <row r="526">
      <c r="Q526" s="77"/>
    </row>
    <row r="527">
      <c r="Q527" s="77"/>
    </row>
    <row r="528">
      <c r="Q528" s="77"/>
    </row>
    <row r="529">
      <c r="Q529" s="77"/>
    </row>
    <row r="530">
      <c r="Q530" s="77"/>
    </row>
    <row r="531">
      <c r="Q531" s="77"/>
    </row>
    <row r="532">
      <c r="Q532" s="77"/>
    </row>
    <row r="533">
      <c r="Q533" s="77"/>
    </row>
    <row r="534">
      <c r="Q534" s="77"/>
    </row>
    <row r="535">
      <c r="Q535" s="77"/>
    </row>
    <row r="536">
      <c r="Q536" s="77"/>
    </row>
    <row r="537">
      <c r="Q537" s="77"/>
    </row>
    <row r="538">
      <c r="Q538" s="77"/>
    </row>
    <row r="539">
      <c r="Q539" s="77"/>
    </row>
    <row r="540">
      <c r="Q540" s="77"/>
    </row>
    <row r="541">
      <c r="Q541" s="77"/>
    </row>
    <row r="542">
      <c r="Q542" s="77"/>
    </row>
    <row r="543">
      <c r="Q543" s="77"/>
    </row>
    <row r="544">
      <c r="Q544" s="77"/>
    </row>
    <row r="545">
      <c r="Q545" s="77"/>
    </row>
    <row r="546">
      <c r="Q546" s="77"/>
    </row>
    <row r="547">
      <c r="Q547" s="77"/>
    </row>
    <row r="548">
      <c r="Q548" s="77"/>
    </row>
    <row r="549">
      <c r="Q549" s="77"/>
    </row>
    <row r="550">
      <c r="Q550" s="77"/>
    </row>
    <row r="551">
      <c r="Q551" s="77"/>
    </row>
    <row r="552">
      <c r="Q552" s="77"/>
    </row>
    <row r="553">
      <c r="Q553" s="77"/>
    </row>
    <row r="554">
      <c r="Q554" s="77"/>
    </row>
    <row r="555">
      <c r="Q555" s="77"/>
    </row>
    <row r="556">
      <c r="Q556" s="77"/>
    </row>
    <row r="557">
      <c r="Q557" s="77"/>
    </row>
    <row r="558">
      <c r="Q558" s="77"/>
    </row>
    <row r="559">
      <c r="Q559" s="77"/>
    </row>
    <row r="560">
      <c r="Q560" s="77"/>
    </row>
    <row r="561">
      <c r="Q561" s="77"/>
    </row>
    <row r="562">
      <c r="Q562" s="77"/>
    </row>
    <row r="563">
      <c r="Q563" s="77"/>
    </row>
    <row r="564">
      <c r="Q564" s="77"/>
    </row>
    <row r="565">
      <c r="Q565" s="77"/>
    </row>
    <row r="566">
      <c r="Q566" s="77"/>
    </row>
    <row r="567">
      <c r="Q567" s="77"/>
    </row>
    <row r="568">
      <c r="Q568" s="77"/>
    </row>
    <row r="569">
      <c r="Q569" s="77"/>
    </row>
    <row r="570">
      <c r="Q570" s="77"/>
    </row>
    <row r="571">
      <c r="Q571" s="77"/>
    </row>
    <row r="572">
      <c r="Q572" s="77"/>
    </row>
    <row r="573">
      <c r="Q573" s="77"/>
    </row>
    <row r="574">
      <c r="Q574" s="77"/>
    </row>
    <row r="575">
      <c r="Q575" s="77"/>
    </row>
    <row r="576">
      <c r="Q576" s="77"/>
    </row>
    <row r="577">
      <c r="Q577" s="77"/>
    </row>
    <row r="578">
      <c r="Q578" s="77"/>
    </row>
    <row r="579">
      <c r="Q579" s="77"/>
    </row>
    <row r="580">
      <c r="Q580" s="77"/>
    </row>
    <row r="581">
      <c r="Q581" s="77"/>
    </row>
    <row r="582">
      <c r="Q582" s="77"/>
    </row>
    <row r="583">
      <c r="Q583" s="77"/>
    </row>
    <row r="584">
      <c r="Q584" s="77"/>
    </row>
    <row r="585">
      <c r="Q585" s="77"/>
    </row>
    <row r="586">
      <c r="Q586" s="77"/>
    </row>
    <row r="587">
      <c r="Q587" s="77"/>
    </row>
    <row r="588">
      <c r="Q588" s="77"/>
    </row>
    <row r="589">
      <c r="Q589" s="77"/>
    </row>
    <row r="590">
      <c r="Q590" s="77"/>
    </row>
    <row r="591">
      <c r="Q591" s="77"/>
    </row>
    <row r="592">
      <c r="Q592" s="77"/>
    </row>
    <row r="593">
      <c r="Q593" s="77"/>
    </row>
    <row r="594">
      <c r="Q594" s="77"/>
    </row>
    <row r="595">
      <c r="Q595" s="77"/>
    </row>
    <row r="596">
      <c r="Q596" s="77"/>
    </row>
    <row r="597">
      <c r="Q597" s="77"/>
    </row>
    <row r="598">
      <c r="Q598" s="77"/>
    </row>
    <row r="599">
      <c r="Q599" s="77"/>
    </row>
    <row r="600">
      <c r="Q600" s="77"/>
    </row>
    <row r="601">
      <c r="Q601" s="77"/>
    </row>
    <row r="602">
      <c r="Q602" s="77"/>
    </row>
    <row r="603">
      <c r="Q603" s="77"/>
    </row>
    <row r="604">
      <c r="Q604" s="77"/>
    </row>
    <row r="605">
      <c r="Q605" s="77"/>
    </row>
    <row r="606">
      <c r="Q606" s="77"/>
    </row>
    <row r="607">
      <c r="Q607" s="77"/>
    </row>
    <row r="608">
      <c r="Q608" s="77"/>
    </row>
    <row r="609">
      <c r="Q609" s="77"/>
    </row>
    <row r="610">
      <c r="Q610" s="77"/>
    </row>
    <row r="611">
      <c r="Q611" s="77"/>
    </row>
    <row r="612">
      <c r="Q612" s="77"/>
    </row>
    <row r="613">
      <c r="Q613" s="77"/>
    </row>
    <row r="614">
      <c r="Q614" s="77"/>
    </row>
    <row r="615">
      <c r="Q615" s="77"/>
    </row>
    <row r="616">
      <c r="Q616" s="77"/>
    </row>
    <row r="617">
      <c r="Q617" s="77"/>
    </row>
    <row r="618">
      <c r="Q618" s="77"/>
    </row>
    <row r="619">
      <c r="Q619" s="77"/>
    </row>
    <row r="620">
      <c r="Q620" s="77"/>
    </row>
    <row r="621">
      <c r="Q621" s="77"/>
    </row>
    <row r="622">
      <c r="Q622" s="77"/>
    </row>
    <row r="623">
      <c r="Q623" s="77"/>
    </row>
    <row r="624">
      <c r="Q624" s="77"/>
    </row>
    <row r="625">
      <c r="Q625" s="77"/>
    </row>
    <row r="626">
      <c r="Q626" s="77"/>
    </row>
    <row r="627">
      <c r="Q627" s="77"/>
    </row>
    <row r="628">
      <c r="Q628" s="77"/>
    </row>
    <row r="629">
      <c r="Q629" s="77"/>
    </row>
    <row r="630">
      <c r="Q630" s="77"/>
    </row>
    <row r="631">
      <c r="Q631" s="77"/>
    </row>
    <row r="632">
      <c r="Q632" s="77"/>
    </row>
    <row r="633">
      <c r="Q633" s="77"/>
    </row>
    <row r="634">
      <c r="Q634" s="77"/>
    </row>
    <row r="635">
      <c r="Q635" s="77"/>
    </row>
    <row r="636">
      <c r="Q636" s="77"/>
    </row>
    <row r="637">
      <c r="Q637" s="77"/>
    </row>
    <row r="638">
      <c r="Q638" s="77"/>
    </row>
    <row r="639">
      <c r="Q639" s="77"/>
    </row>
    <row r="640">
      <c r="Q640" s="77"/>
    </row>
    <row r="641">
      <c r="Q641" s="77"/>
    </row>
    <row r="642">
      <c r="Q642" s="77"/>
    </row>
    <row r="643">
      <c r="Q643" s="77"/>
    </row>
    <row r="644">
      <c r="Q644" s="77"/>
    </row>
    <row r="645">
      <c r="Q645" s="77"/>
    </row>
    <row r="646">
      <c r="Q646" s="77"/>
    </row>
    <row r="647">
      <c r="Q647" s="77"/>
    </row>
    <row r="648">
      <c r="Q648" s="77"/>
    </row>
    <row r="649">
      <c r="Q649" s="77"/>
    </row>
    <row r="650">
      <c r="Q650" s="77"/>
    </row>
    <row r="651">
      <c r="Q651" s="77"/>
    </row>
    <row r="652">
      <c r="Q652" s="77"/>
    </row>
    <row r="653">
      <c r="Q653" s="77"/>
    </row>
    <row r="654">
      <c r="Q654" s="77"/>
    </row>
    <row r="655">
      <c r="Q655" s="77"/>
    </row>
    <row r="656">
      <c r="Q656" s="77"/>
    </row>
    <row r="657">
      <c r="Q657" s="77"/>
    </row>
    <row r="658">
      <c r="Q658" s="77"/>
    </row>
    <row r="659">
      <c r="Q659" s="77"/>
    </row>
    <row r="660">
      <c r="Q660" s="77"/>
    </row>
    <row r="661">
      <c r="Q661" s="77"/>
    </row>
    <row r="662">
      <c r="Q662" s="77"/>
    </row>
    <row r="663">
      <c r="Q663" s="77"/>
    </row>
    <row r="664">
      <c r="Q664" s="77"/>
    </row>
    <row r="665">
      <c r="Q665" s="77"/>
    </row>
    <row r="666">
      <c r="Q666" s="77"/>
    </row>
    <row r="667">
      <c r="Q667" s="77"/>
    </row>
    <row r="668">
      <c r="Q668" s="77"/>
    </row>
    <row r="669">
      <c r="Q669" s="77"/>
    </row>
    <row r="670">
      <c r="Q670" s="77"/>
    </row>
    <row r="671">
      <c r="Q671" s="77"/>
    </row>
    <row r="672">
      <c r="Q672" s="77"/>
    </row>
    <row r="673">
      <c r="Q673" s="77"/>
    </row>
    <row r="674">
      <c r="Q674" s="77"/>
    </row>
    <row r="675">
      <c r="Q675" s="77"/>
    </row>
    <row r="676">
      <c r="Q676" s="77"/>
    </row>
    <row r="677">
      <c r="Q677" s="77"/>
    </row>
    <row r="678">
      <c r="Q678" s="77"/>
    </row>
    <row r="679">
      <c r="Q679" s="77"/>
    </row>
    <row r="680">
      <c r="Q680" s="77"/>
    </row>
    <row r="681">
      <c r="Q681" s="77"/>
    </row>
    <row r="682">
      <c r="Q682" s="77"/>
    </row>
    <row r="683">
      <c r="Q683" s="77"/>
    </row>
    <row r="684">
      <c r="Q684" s="77"/>
    </row>
    <row r="685">
      <c r="Q685" s="77"/>
    </row>
    <row r="686">
      <c r="Q686" s="77"/>
    </row>
    <row r="687">
      <c r="Q687" s="77"/>
    </row>
    <row r="688">
      <c r="Q688" s="77"/>
    </row>
    <row r="689">
      <c r="Q689" s="77"/>
    </row>
    <row r="690">
      <c r="Q690" s="77"/>
    </row>
    <row r="691">
      <c r="Q691" s="77"/>
    </row>
    <row r="692">
      <c r="Q692" s="77"/>
    </row>
    <row r="693">
      <c r="Q693" s="77"/>
    </row>
    <row r="694">
      <c r="Q694" s="77"/>
    </row>
    <row r="695">
      <c r="Q695" s="77"/>
    </row>
    <row r="696">
      <c r="Q696" s="77"/>
    </row>
    <row r="697">
      <c r="Q697" s="77"/>
    </row>
    <row r="698">
      <c r="Q698" s="77"/>
    </row>
    <row r="699">
      <c r="Q699" s="77"/>
    </row>
    <row r="700">
      <c r="Q700" s="77"/>
    </row>
    <row r="701">
      <c r="Q701" s="77"/>
    </row>
    <row r="702">
      <c r="Q702" s="77"/>
    </row>
    <row r="703">
      <c r="Q703" s="77"/>
    </row>
    <row r="704">
      <c r="Q704" s="77"/>
    </row>
    <row r="705">
      <c r="Q705" s="77"/>
    </row>
    <row r="706">
      <c r="Q706" s="77"/>
    </row>
    <row r="707">
      <c r="Q707" s="77"/>
    </row>
    <row r="708">
      <c r="Q708" s="77"/>
    </row>
    <row r="709">
      <c r="Q709" s="77"/>
    </row>
    <row r="710">
      <c r="Q710" s="77"/>
    </row>
    <row r="711">
      <c r="Q711" s="77"/>
    </row>
    <row r="712">
      <c r="Q712" s="77"/>
    </row>
    <row r="713">
      <c r="Q713" s="77"/>
    </row>
    <row r="714">
      <c r="Q714" s="77"/>
    </row>
    <row r="715">
      <c r="Q715" s="77"/>
    </row>
    <row r="716">
      <c r="Q716" s="77"/>
    </row>
    <row r="717">
      <c r="Q717" s="77"/>
    </row>
    <row r="718">
      <c r="Q718" s="77"/>
    </row>
    <row r="719">
      <c r="Q719" s="77"/>
    </row>
    <row r="720">
      <c r="Q720" s="77"/>
    </row>
    <row r="721">
      <c r="Q721" s="77"/>
    </row>
    <row r="722">
      <c r="Q722" s="77"/>
    </row>
    <row r="723">
      <c r="Q723" s="77"/>
    </row>
    <row r="724">
      <c r="Q724" s="77"/>
    </row>
    <row r="725">
      <c r="Q725" s="77"/>
    </row>
    <row r="726">
      <c r="Q726" s="77"/>
    </row>
    <row r="727">
      <c r="Q727" s="77"/>
    </row>
    <row r="728">
      <c r="Q728" s="77"/>
    </row>
    <row r="729">
      <c r="Q729" s="77"/>
    </row>
    <row r="730">
      <c r="Q730" s="77"/>
    </row>
    <row r="731">
      <c r="Q731" s="77"/>
    </row>
    <row r="732">
      <c r="Q732" s="77"/>
    </row>
    <row r="733">
      <c r="Q733" s="77"/>
    </row>
    <row r="734">
      <c r="Q734" s="77"/>
    </row>
    <row r="735">
      <c r="Q735" s="77"/>
    </row>
    <row r="736">
      <c r="Q736" s="77"/>
    </row>
    <row r="737">
      <c r="Q737" s="77"/>
    </row>
    <row r="738">
      <c r="Q738" s="77"/>
    </row>
    <row r="739">
      <c r="Q739" s="77"/>
    </row>
    <row r="740">
      <c r="Q740" s="77"/>
    </row>
    <row r="741">
      <c r="Q741" s="77"/>
    </row>
    <row r="742">
      <c r="Q742" s="77"/>
    </row>
    <row r="743">
      <c r="Q743" s="77"/>
    </row>
    <row r="744">
      <c r="Q744" s="77"/>
    </row>
    <row r="745">
      <c r="Q745" s="77"/>
    </row>
    <row r="746">
      <c r="Q746" s="77"/>
    </row>
    <row r="747">
      <c r="Q747" s="77"/>
    </row>
    <row r="748">
      <c r="Q748" s="77"/>
    </row>
    <row r="749">
      <c r="Q749" s="77"/>
    </row>
    <row r="750">
      <c r="Q750" s="77"/>
    </row>
    <row r="751">
      <c r="Q751" s="77"/>
    </row>
    <row r="752">
      <c r="Q752" s="77"/>
    </row>
    <row r="753">
      <c r="Q753" s="77"/>
    </row>
    <row r="754">
      <c r="Q754" s="77"/>
    </row>
    <row r="755">
      <c r="Q755" s="77"/>
    </row>
    <row r="756">
      <c r="Q756" s="77"/>
    </row>
    <row r="757">
      <c r="Q757" s="77"/>
    </row>
    <row r="758">
      <c r="Q758" s="77"/>
    </row>
    <row r="759">
      <c r="Q759" s="77"/>
    </row>
    <row r="760">
      <c r="Q760" s="77"/>
    </row>
    <row r="761">
      <c r="Q761" s="77"/>
    </row>
    <row r="762">
      <c r="Q762" s="77"/>
    </row>
    <row r="763">
      <c r="Q763" s="77"/>
    </row>
    <row r="764">
      <c r="Q764" s="77"/>
    </row>
    <row r="765">
      <c r="Q765" s="77"/>
    </row>
    <row r="766">
      <c r="Q766" s="77"/>
    </row>
    <row r="767">
      <c r="Q767" s="77"/>
    </row>
    <row r="768">
      <c r="Q768" s="77"/>
    </row>
    <row r="769">
      <c r="Q769" s="77"/>
    </row>
    <row r="770">
      <c r="Q770" s="77"/>
    </row>
    <row r="771">
      <c r="Q771" s="77"/>
    </row>
    <row r="772">
      <c r="Q772" s="77"/>
    </row>
    <row r="773">
      <c r="Q773" s="77"/>
    </row>
    <row r="774">
      <c r="Q774" s="77"/>
    </row>
    <row r="775">
      <c r="Q775" s="77"/>
    </row>
    <row r="776">
      <c r="Q776" s="77"/>
    </row>
    <row r="777">
      <c r="Q777" s="77"/>
    </row>
    <row r="778">
      <c r="Q778" s="77"/>
    </row>
    <row r="779">
      <c r="Q779" s="77"/>
    </row>
    <row r="780">
      <c r="Q780" s="77"/>
    </row>
    <row r="781">
      <c r="Q781" s="77"/>
    </row>
    <row r="782">
      <c r="Q782" s="77"/>
    </row>
    <row r="783">
      <c r="Q783" s="77"/>
    </row>
    <row r="784">
      <c r="Q784" s="77"/>
    </row>
    <row r="785">
      <c r="Q785" s="77"/>
    </row>
    <row r="786">
      <c r="Q786" s="77"/>
    </row>
    <row r="787">
      <c r="Q787" s="77"/>
    </row>
    <row r="788">
      <c r="Q788" s="77"/>
    </row>
    <row r="789">
      <c r="Q789" s="77"/>
    </row>
    <row r="790">
      <c r="Q790" s="77"/>
    </row>
    <row r="791">
      <c r="Q791" s="77"/>
    </row>
    <row r="792">
      <c r="Q792" s="77"/>
    </row>
    <row r="793">
      <c r="Q793" s="77"/>
    </row>
    <row r="794">
      <c r="Q794" s="77"/>
    </row>
    <row r="795">
      <c r="Q795" s="77"/>
    </row>
    <row r="796">
      <c r="Q796" s="77"/>
    </row>
    <row r="797">
      <c r="Q797" s="77"/>
    </row>
    <row r="798">
      <c r="Q798" s="77"/>
    </row>
    <row r="799">
      <c r="Q799" s="77"/>
    </row>
    <row r="800">
      <c r="Q800" s="77"/>
    </row>
    <row r="801">
      <c r="Q801" s="77"/>
    </row>
    <row r="802">
      <c r="Q802" s="77"/>
    </row>
    <row r="803">
      <c r="Q803" s="77"/>
    </row>
    <row r="804">
      <c r="Q804" s="77"/>
    </row>
    <row r="805">
      <c r="Q805" s="77"/>
    </row>
    <row r="806">
      <c r="Q806" s="77"/>
    </row>
    <row r="807">
      <c r="Q807" s="77"/>
    </row>
    <row r="808">
      <c r="Q808" s="77"/>
    </row>
    <row r="809">
      <c r="Q809" s="77"/>
    </row>
    <row r="810">
      <c r="Q810" s="77"/>
    </row>
    <row r="811">
      <c r="Q811" s="77"/>
    </row>
    <row r="812">
      <c r="Q812" s="77"/>
    </row>
    <row r="813">
      <c r="Q813" s="77"/>
    </row>
    <row r="814">
      <c r="Q814" s="77"/>
    </row>
    <row r="815">
      <c r="Q815" s="77"/>
    </row>
    <row r="816">
      <c r="Q816" s="77"/>
    </row>
    <row r="817">
      <c r="Q817" s="77"/>
    </row>
    <row r="818">
      <c r="Q818" s="77"/>
    </row>
    <row r="819">
      <c r="Q819" s="77"/>
    </row>
    <row r="820">
      <c r="Q820" s="77"/>
    </row>
    <row r="821">
      <c r="Q821" s="77"/>
    </row>
    <row r="822">
      <c r="Q822" s="77"/>
    </row>
    <row r="823">
      <c r="Q823" s="77"/>
    </row>
    <row r="824">
      <c r="Q824" s="77"/>
    </row>
    <row r="825">
      <c r="Q825" s="77"/>
    </row>
    <row r="826">
      <c r="Q826" s="77"/>
    </row>
    <row r="827">
      <c r="Q827" s="77"/>
    </row>
    <row r="828">
      <c r="Q828" s="77"/>
    </row>
    <row r="829">
      <c r="Q829" s="77"/>
    </row>
    <row r="830">
      <c r="Q830" s="77"/>
    </row>
    <row r="831">
      <c r="Q831" s="77"/>
    </row>
    <row r="832">
      <c r="Q832" s="77"/>
    </row>
    <row r="833">
      <c r="Q833" s="77"/>
    </row>
    <row r="834">
      <c r="Q834" s="77"/>
    </row>
    <row r="835">
      <c r="Q835" s="77"/>
    </row>
    <row r="836">
      <c r="Q836" s="77"/>
    </row>
    <row r="837">
      <c r="Q837" s="77"/>
    </row>
    <row r="838">
      <c r="Q838" s="77"/>
    </row>
    <row r="839">
      <c r="Q839" s="77"/>
    </row>
    <row r="840">
      <c r="Q840" s="77"/>
    </row>
    <row r="841">
      <c r="Q841" s="77"/>
    </row>
    <row r="842">
      <c r="Q842" s="77"/>
    </row>
    <row r="843">
      <c r="Q843" s="77"/>
    </row>
    <row r="844">
      <c r="Q844" s="77"/>
    </row>
    <row r="845">
      <c r="Q845" s="77"/>
    </row>
    <row r="846">
      <c r="Q846" s="77"/>
    </row>
    <row r="847">
      <c r="Q847" s="77"/>
    </row>
    <row r="848">
      <c r="Q848" s="77"/>
    </row>
    <row r="849">
      <c r="Q849" s="77"/>
    </row>
    <row r="850">
      <c r="Q850" s="77"/>
    </row>
    <row r="851">
      <c r="Q851" s="77"/>
    </row>
    <row r="852">
      <c r="Q852" s="77"/>
    </row>
    <row r="853">
      <c r="Q853" s="77"/>
    </row>
    <row r="854">
      <c r="Q854" s="77"/>
    </row>
    <row r="855">
      <c r="Q855" s="77"/>
    </row>
    <row r="856">
      <c r="Q856" s="77"/>
    </row>
    <row r="857">
      <c r="Q857" s="77"/>
    </row>
    <row r="858">
      <c r="Q858" s="77"/>
    </row>
    <row r="859">
      <c r="Q859" s="77"/>
    </row>
    <row r="860">
      <c r="Q860" s="77"/>
    </row>
    <row r="861">
      <c r="Q861" s="77"/>
    </row>
    <row r="862">
      <c r="Q862" s="77"/>
    </row>
    <row r="863">
      <c r="Q863" s="77"/>
    </row>
    <row r="864">
      <c r="Q864" s="77"/>
    </row>
    <row r="865">
      <c r="Q865" s="77"/>
    </row>
    <row r="866">
      <c r="Q866" s="77"/>
    </row>
    <row r="867">
      <c r="Q867" s="77"/>
    </row>
    <row r="868">
      <c r="Q868" s="77"/>
    </row>
    <row r="869">
      <c r="Q869" s="77"/>
    </row>
    <row r="870">
      <c r="Q870" s="77"/>
    </row>
    <row r="871">
      <c r="Q871" s="77"/>
    </row>
    <row r="872">
      <c r="Q872" s="77"/>
    </row>
    <row r="873">
      <c r="Q873" s="77"/>
    </row>
    <row r="874">
      <c r="Q874" s="77"/>
    </row>
    <row r="875">
      <c r="Q875" s="77"/>
    </row>
    <row r="876">
      <c r="Q876" s="77"/>
    </row>
    <row r="877">
      <c r="Q877" s="77"/>
    </row>
    <row r="878">
      <c r="Q878" s="77"/>
    </row>
    <row r="879">
      <c r="Q879" s="77"/>
    </row>
    <row r="880">
      <c r="Q880" s="77"/>
    </row>
    <row r="881">
      <c r="Q881" s="77"/>
    </row>
    <row r="882">
      <c r="Q882" s="77"/>
    </row>
    <row r="883">
      <c r="Q883" s="77"/>
    </row>
    <row r="884">
      <c r="Q884" s="77"/>
    </row>
    <row r="885">
      <c r="Q885" s="77"/>
    </row>
    <row r="886">
      <c r="Q886" s="77"/>
    </row>
    <row r="887">
      <c r="Q887" s="77"/>
    </row>
    <row r="888">
      <c r="Q888" s="77"/>
    </row>
    <row r="889">
      <c r="Q889" s="77"/>
    </row>
    <row r="890">
      <c r="Q890" s="77"/>
    </row>
    <row r="891">
      <c r="Q891" s="77"/>
    </row>
    <row r="892">
      <c r="Q892" s="77"/>
    </row>
    <row r="893">
      <c r="Q893" s="77"/>
    </row>
    <row r="894">
      <c r="Q894" s="77"/>
    </row>
    <row r="895">
      <c r="Q895" s="77"/>
    </row>
    <row r="896">
      <c r="Q896" s="77"/>
    </row>
    <row r="897">
      <c r="Q897" s="77"/>
    </row>
    <row r="898">
      <c r="Q898" s="77"/>
    </row>
    <row r="899">
      <c r="Q899" s="77"/>
    </row>
    <row r="900">
      <c r="Q900" s="77"/>
    </row>
    <row r="901">
      <c r="Q901" s="77"/>
    </row>
    <row r="902">
      <c r="Q902" s="77"/>
    </row>
    <row r="903">
      <c r="Q903" s="77"/>
    </row>
    <row r="904">
      <c r="Q904" s="77"/>
    </row>
    <row r="905">
      <c r="Q905" s="77"/>
    </row>
    <row r="906">
      <c r="Q906" s="77"/>
    </row>
    <row r="907">
      <c r="Q907" s="77"/>
    </row>
    <row r="908">
      <c r="Q908" s="77"/>
    </row>
    <row r="909">
      <c r="Q909" s="77"/>
    </row>
    <row r="910">
      <c r="Q910" s="77"/>
    </row>
    <row r="911">
      <c r="Q911" s="77"/>
    </row>
    <row r="912">
      <c r="Q912" s="77"/>
    </row>
    <row r="913">
      <c r="Q913" s="77"/>
    </row>
    <row r="914">
      <c r="Q914" s="77"/>
    </row>
    <row r="915">
      <c r="Q915" s="77"/>
    </row>
    <row r="916">
      <c r="Q916" s="77"/>
    </row>
    <row r="917">
      <c r="Q917" s="77"/>
    </row>
    <row r="918">
      <c r="Q918" s="77"/>
    </row>
    <row r="919">
      <c r="Q919" s="77"/>
    </row>
    <row r="920">
      <c r="Q920" s="77"/>
    </row>
    <row r="921">
      <c r="Q921" s="77"/>
    </row>
    <row r="922">
      <c r="Q922" s="77"/>
    </row>
    <row r="923">
      <c r="Q923" s="77"/>
    </row>
    <row r="924">
      <c r="Q924" s="77"/>
    </row>
    <row r="925">
      <c r="Q925" s="77"/>
    </row>
    <row r="926">
      <c r="Q926" s="77"/>
    </row>
    <row r="927">
      <c r="Q927" s="77"/>
    </row>
    <row r="928">
      <c r="Q928" s="77"/>
    </row>
    <row r="929">
      <c r="Q929" s="77"/>
    </row>
    <row r="930">
      <c r="Q930" s="77"/>
    </row>
    <row r="931">
      <c r="Q931" s="77"/>
    </row>
    <row r="932">
      <c r="Q932" s="77"/>
    </row>
    <row r="933">
      <c r="Q933" s="77"/>
    </row>
    <row r="934">
      <c r="Q934" s="77"/>
    </row>
    <row r="935">
      <c r="Q935" s="77"/>
    </row>
    <row r="936">
      <c r="Q936" s="77"/>
    </row>
    <row r="937">
      <c r="Q937" s="77"/>
    </row>
    <row r="938">
      <c r="Q938" s="77"/>
    </row>
    <row r="939">
      <c r="Q939" s="77"/>
    </row>
    <row r="940">
      <c r="Q940" s="77"/>
    </row>
    <row r="941">
      <c r="Q941" s="77"/>
    </row>
    <row r="942">
      <c r="Q942" s="77"/>
    </row>
    <row r="943">
      <c r="Q943" s="77"/>
    </row>
    <row r="944">
      <c r="Q944" s="77"/>
    </row>
    <row r="945">
      <c r="Q945" s="77"/>
    </row>
    <row r="946">
      <c r="Q946" s="77"/>
    </row>
    <row r="947">
      <c r="Q947" s="77"/>
    </row>
    <row r="948">
      <c r="Q948" s="77"/>
    </row>
    <row r="949">
      <c r="Q949" s="77"/>
    </row>
    <row r="950">
      <c r="Q950" s="77"/>
    </row>
    <row r="951">
      <c r="Q951" s="77"/>
    </row>
    <row r="952">
      <c r="Q952" s="77"/>
    </row>
    <row r="953">
      <c r="Q953" s="77"/>
    </row>
    <row r="954">
      <c r="Q954" s="77"/>
    </row>
    <row r="955">
      <c r="Q955" s="77"/>
    </row>
    <row r="956">
      <c r="Q956" s="77"/>
    </row>
    <row r="957">
      <c r="Q957" s="77"/>
    </row>
    <row r="958">
      <c r="Q958" s="77"/>
    </row>
    <row r="959">
      <c r="Q959" s="77"/>
    </row>
    <row r="960">
      <c r="Q960" s="77"/>
    </row>
    <row r="961">
      <c r="Q961" s="77"/>
    </row>
    <row r="962">
      <c r="Q962" s="77"/>
    </row>
    <row r="963">
      <c r="Q963" s="77"/>
    </row>
    <row r="964">
      <c r="Q964" s="77"/>
    </row>
    <row r="965">
      <c r="Q965" s="77"/>
    </row>
    <row r="966">
      <c r="Q966" s="77"/>
    </row>
    <row r="967">
      <c r="Q967" s="77"/>
    </row>
    <row r="968">
      <c r="Q968" s="77"/>
    </row>
    <row r="969">
      <c r="Q969" s="77"/>
    </row>
    <row r="970">
      <c r="Q970" s="77"/>
    </row>
    <row r="971">
      <c r="Q971" s="77"/>
    </row>
    <row r="972">
      <c r="Q972" s="77"/>
    </row>
    <row r="973">
      <c r="Q973" s="77"/>
    </row>
    <row r="974">
      <c r="Q974" s="77"/>
    </row>
    <row r="975">
      <c r="Q975" s="77"/>
    </row>
    <row r="976">
      <c r="Q976" s="77"/>
    </row>
    <row r="977">
      <c r="Q977" s="77"/>
    </row>
    <row r="978">
      <c r="Q978" s="77"/>
    </row>
    <row r="979">
      <c r="Q979" s="77"/>
    </row>
    <row r="980">
      <c r="Q980" s="77"/>
    </row>
    <row r="981">
      <c r="Q981" s="77"/>
    </row>
    <row r="982">
      <c r="Q982" s="77"/>
    </row>
    <row r="983">
      <c r="Q983" s="77"/>
    </row>
    <row r="984">
      <c r="Q984" s="77"/>
    </row>
    <row r="985">
      <c r="Q985" s="77"/>
    </row>
    <row r="986">
      <c r="Q986" s="77"/>
    </row>
    <row r="987">
      <c r="Q987" s="77"/>
    </row>
    <row r="988">
      <c r="Q988" s="77"/>
    </row>
    <row r="989">
      <c r="Q989" s="77"/>
    </row>
    <row r="990">
      <c r="Q990" s="77"/>
    </row>
    <row r="991">
      <c r="Q991" s="77"/>
    </row>
    <row r="992">
      <c r="Q992" s="77"/>
    </row>
    <row r="993">
      <c r="Q993" s="77"/>
    </row>
    <row r="994">
      <c r="Q994" s="77"/>
    </row>
    <row r="995">
      <c r="Q995" s="77"/>
    </row>
    <row r="996">
      <c r="Q996" s="77"/>
    </row>
    <row r="997">
      <c r="Q997" s="77"/>
    </row>
    <row r="998">
      <c r="Q998" s="77"/>
    </row>
    <row r="999">
      <c r="Q999" s="77"/>
    </row>
    <row r="1000">
      <c r="Q1000" s="77"/>
    </row>
    <row r="1001">
      <c r="Q1001" s="77"/>
    </row>
    <row r="1002">
      <c r="Q1002" s="7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10" width="28.86"/>
    <col customWidth="1" hidden="1" min="11" max="18" width="28.86"/>
    <col customWidth="1" min="22" max="23" width="15.71"/>
    <col customWidth="1" min="28" max="28" width="41.0"/>
    <col customWidth="1" min="29" max="31" width="29.86"/>
    <col customWidth="1" min="32" max="32" width="37.57"/>
    <col customWidth="1" min="34" max="34" width="24.86"/>
    <col customWidth="1" min="35" max="35" width="34.57"/>
    <col customWidth="1" hidden="1" min="36" max="36" width="34.0"/>
    <col customWidth="1" min="37" max="37" width="27.14"/>
    <col customWidth="1" min="38" max="38" width="30.43"/>
  </cols>
  <sheetData>
    <row r="1">
      <c r="A1" s="38" t="s">
        <v>0</v>
      </c>
      <c r="B1" s="5" t="s">
        <v>2</v>
      </c>
      <c r="C1" s="2" t="s">
        <v>273</v>
      </c>
      <c r="D1" s="2" t="s">
        <v>302</v>
      </c>
      <c r="E1" s="38" t="s">
        <v>264</v>
      </c>
      <c r="F1" s="38" t="s">
        <v>265</v>
      </c>
      <c r="G1" s="38" t="s">
        <v>266</v>
      </c>
      <c r="H1" s="38" t="s">
        <v>404</v>
      </c>
      <c r="I1" s="38" t="s">
        <v>405</v>
      </c>
      <c r="J1" s="56" t="s">
        <v>406</v>
      </c>
      <c r="K1" s="38" t="s">
        <v>407</v>
      </c>
      <c r="L1" s="38" t="s">
        <v>304</v>
      </c>
      <c r="M1" s="38" t="s">
        <v>408</v>
      </c>
      <c r="N1" s="38" t="s">
        <v>409</v>
      </c>
      <c r="O1" s="62" t="s">
        <v>449</v>
      </c>
      <c r="P1" s="62" t="s">
        <v>450</v>
      </c>
      <c r="Q1" s="38" t="s">
        <v>410</v>
      </c>
      <c r="R1" s="38" t="s">
        <v>411</v>
      </c>
      <c r="S1" s="38" t="s">
        <v>414</v>
      </c>
      <c r="T1" s="38" t="s">
        <v>415</v>
      </c>
      <c r="U1" s="38" t="s">
        <v>416</v>
      </c>
      <c r="V1" s="38" t="s">
        <v>305</v>
      </c>
      <c r="W1" s="38" t="s">
        <v>306</v>
      </c>
      <c r="X1" s="38" t="s">
        <v>307</v>
      </c>
      <c r="Y1" s="3" t="s">
        <v>3</v>
      </c>
      <c r="Z1" s="3" t="s">
        <v>4</v>
      </c>
      <c r="AA1" s="3" t="s">
        <v>279</v>
      </c>
      <c r="AB1" s="1" t="s">
        <v>451</v>
      </c>
      <c r="AC1" s="1" t="s">
        <v>452</v>
      </c>
      <c r="AD1" s="1" t="s">
        <v>453</v>
      </c>
      <c r="AE1" s="1" t="s">
        <v>454</v>
      </c>
      <c r="AF1" s="38" t="s">
        <v>455</v>
      </c>
      <c r="AG1" s="1" t="s">
        <v>456</v>
      </c>
      <c r="AH1" s="38" t="s">
        <v>457</v>
      </c>
      <c r="AI1" s="78" t="s">
        <v>458</v>
      </c>
      <c r="AJ1" s="78" t="s">
        <v>459</v>
      </c>
      <c r="AK1" s="78" t="s">
        <v>460</v>
      </c>
      <c r="AL1" s="38" t="s">
        <v>461</v>
      </c>
      <c r="AM1" s="38" t="s">
        <v>462</v>
      </c>
      <c r="AN1" s="1"/>
      <c r="AR1" s="38"/>
    </row>
    <row r="2">
      <c r="B2" s="5" t="s">
        <v>84</v>
      </c>
      <c r="C2" s="26">
        <v>1.0</v>
      </c>
      <c r="D2" s="58">
        <v>10.0</v>
      </c>
      <c r="E2" s="59">
        <v>1.0</v>
      </c>
      <c r="F2" s="59" t="s">
        <v>250</v>
      </c>
      <c r="G2" s="59">
        <v>1.0</v>
      </c>
      <c r="H2" s="38">
        <v>25.0</v>
      </c>
      <c r="I2" s="38" t="s">
        <v>250</v>
      </c>
      <c r="J2" s="56">
        <v>1.0</v>
      </c>
      <c r="K2" s="38" t="s">
        <v>425</v>
      </c>
      <c r="L2" s="38" t="s">
        <v>426</v>
      </c>
      <c r="M2" s="38">
        <v>60.0</v>
      </c>
      <c r="N2" s="38">
        <v>1.0</v>
      </c>
      <c r="O2" s="62">
        <v>20.0</v>
      </c>
      <c r="P2" s="79">
        <v>18.33</v>
      </c>
      <c r="Q2" s="38">
        <v>0.16</v>
      </c>
      <c r="R2" s="38">
        <f t="shared" ref="R2:R161" si="1">Q2*(M2-N2)</f>
        <v>9.44</v>
      </c>
      <c r="S2" s="38">
        <v>1.0</v>
      </c>
      <c r="T2" s="38" t="s">
        <v>250</v>
      </c>
      <c r="U2" s="38">
        <v>1.0</v>
      </c>
      <c r="V2" s="38" t="s">
        <v>427</v>
      </c>
      <c r="W2" s="38">
        <v>701.0</v>
      </c>
      <c r="X2" s="80"/>
      <c r="Y2" s="81" t="s">
        <v>285</v>
      </c>
      <c r="Z2" s="81">
        <v>40.0</v>
      </c>
      <c r="AA2" s="81">
        <v>1.0</v>
      </c>
      <c r="AB2" s="81">
        <v>0.14</v>
      </c>
      <c r="AC2" s="80">
        <f>(Z2-AA2)*AB2</f>
        <v>5.46</v>
      </c>
      <c r="AD2" s="81">
        <v>40.0</v>
      </c>
      <c r="AE2" s="82">
        <v>1.0</v>
      </c>
      <c r="AF2" s="82">
        <v>0.136</v>
      </c>
      <c r="AG2" s="83">
        <f t="shared" ref="AG2:AG11" si="2">(AD2-AE2)*AF2</f>
        <v>5.304</v>
      </c>
      <c r="AH2" s="81">
        <v>9.0</v>
      </c>
      <c r="AI2" s="84">
        <f>(9-AL2)/AB2</f>
        <v>26.4</v>
      </c>
      <c r="AJ2" s="84">
        <f>3/AF2</f>
        <v>22.05882353</v>
      </c>
      <c r="AK2" s="85">
        <f>(AJ2*3)</f>
        <v>66.17647059</v>
      </c>
      <c r="AL2" s="80">
        <f>(39*AF2)</f>
        <v>5.304</v>
      </c>
      <c r="AM2" s="80">
        <f>(AL2)+(AI2*AB2)</f>
        <v>9</v>
      </c>
      <c r="AN2" s="80"/>
      <c r="AO2" s="80"/>
    </row>
    <row r="3">
      <c r="B3" s="5" t="s">
        <v>99</v>
      </c>
      <c r="C3" s="26">
        <v>2.0</v>
      </c>
      <c r="D3" s="58">
        <v>10.0</v>
      </c>
      <c r="E3" s="59">
        <v>1.0</v>
      </c>
      <c r="F3" s="59" t="s">
        <v>251</v>
      </c>
      <c r="G3" s="59">
        <v>1.0</v>
      </c>
      <c r="H3" s="38">
        <v>25.0</v>
      </c>
      <c r="I3" s="38" t="s">
        <v>250</v>
      </c>
      <c r="J3" s="56">
        <v>1.0</v>
      </c>
      <c r="K3" s="38" t="s">
        <v>429</v>
      </c>
      <c r="L3" s="38" t="s">
        <v>426</v>
      </c>
      <c r="M3" s="38">
        <v>60.0</v>
      </c>
      <c r="N3" s="38">
        <v>1.0</v>
      </c>
      <c r="O3" s="62">
        <v>20.0</v>
      </c>
      <c r="P3" s="79">
        <v>124.02000000000001</v>
      </c>
      <c r="Q3" s="38">
        <v>5.0E-4</v>
      </c>
      <c r="R3" s="38">
        <f t="shared" si="1"/>
        <v>0.0295</v>
      </c>
      <c r="S3" s="38">
        <v>1.0</v>
      </c>
      <c r="T3" s="38" t="s">
        <v>251</v>
      </c>
      <c r="U3" s="38">
        <v>1.0</v>
      </c>
      <c r="V3" s="38" t="s">
        <v>427</v>
      </c>
      <c r="W3" s="38">
        <v>701.0</v>
      </c>
      <c r="X3" s="80"/>
      <c r="Y3" s="81" t="s">
        <v>285</v>
      </c>
      <c r="Z3" s="81">
        <v>40.0</v>
      </c>
      <c r="AA3" s="81">
        <v>1.0</v>
      </c>
      <c r="AB3" s="81" t="s">
        <v>170</v>
      </c>
      <c r="AC3" s="81">
        <v>0.0</v>
      </c>
      <c r="AD3" s="81">
        <v>40.0</v>
      </c>
      <c r="AE3" s="81">
        <v>1.0</v>
      </c>
      <c r="AF3" s="82">
        <v>0.0</v>
      </c>
      <c r="AG3" s="82">
        <f t="shared" si="2"/>
        <v>0</v>
      </c>
      <c r="AH3" s="81">
        <v>9.0</v>
      </c>
      <c r="AI3" s="86">
        <v>39.0</v>
      </c>
      <c r="AJ3" s="84">
        <f t="shared" ref="AJ3:AJ4" si="3">39/3</f>
        <v>13</v>
      </c>
      <c r="AK3" s="84">
        <f t="shared" ref="AK3:AK4" si="4">AJ3*3</f>
        <v>39</v>
      </c>
      <c r="AL3" s="80"/>
      <c r="AM3" s="80"/>
      <c r="AN3" s="80"/>
      <c r="AO3" s="80"/>
    </row>
    <row r="4">
      <c r="B4" s="5" t="s">
        <v>100</v>
      </c>
      <c r="C4" s="26">
        <v>3.0</v>
      </c>
      <c r="D4" s="58">
        <v>10.0</v>
      </c>
      <c r="E4" s="59">
        <v>1.0</v>
      </c>
      <c r="F4" s="59" t="s">
        <v>252</v>
      </c>
      <c r="G4" s="59">
        <v>1.0</v>
      </c>
      <c r="H4" s="38">
        <v>25.0</v>
      </c>
      <c r="I4" s="38" t="s">
        <v>250</v>
      </c>
      <c r="J4" s="56">
        <v>1.0</v>
      </c>
      <c r="K4" s="38" t="s">
        <v>430</v>
      </c>
      <c r="L4" s="38" t="s">
        <v>426</v>
      </c>
      <c r="M4" s="38">
        <v>60.0</v>
      </c>
      <c r="N4" s="38">
        <v>1.0</v>
      </c>
      <c r="O4" s="62">
        <v>20.0</v>
      </c>
      <c r="P4" s="79">
        <v>48.36</v>
      </c>
      <c r="Q4" s="38">
        <v>5.0E-4</v>
      </c>
      <c r="R4" s="38">
        <f t="shared" si="1"/>
        <v>0.0295</v>
      </c>
      <c r="S4" s="38">
        <v>1.0</v>
      </c>
      <c r="T4" s="38" t="s">
        <v>252</v>
      </c>
      <c r="U4" s="38">
        <v>1.0</v>
      </c>
      <c r="V4" s="38" t="s">
        <v>427</v>
      </c>
      <c r="W4" s="38">
        <v>701.0</v>
      </c>
      <c r="X4" s="80"/>
      <c r="Y4" s="81" t="s">
        <v>285</v>
      </c>
      <c r="Z4" s="81">
        <v>40.0</v>
      </c>
      <c r="AA4" s="81">
        <v>1.0</v>
      </c>
      <c r="AB4" s="81" t="s">
        <v>170</v>
      </c>
      <c r="AC4" s="81">
        <v>0.0</v>
      </c>
      <c r="AD4" s="81">
        <v>40.0</v>
      </c>
      <c r="AE4" s="81">
        <v>1.0</v>
      </c>
      <c r="AF4" s="82">
        <v>0.0</v>
      </c>
      <c r="AG4" s="82">
        <f t="shared" si="2"/>
        <v>0</v>
      </c>
      <c r="AH4" s="81">
        <v>9.0</v>
      </c>
      <c r="AI4" s="86">
        <v>39.0</v>
      </c>
      <c r="AJ4" s="84">
        <f t="shared" si="3"/>
        <v>13</v>
      </c>
      <c r="AK4" s="84">
        <f t="shared" si="4"/>
        <v>39</v>
      </c>
      <c r="AL4" s="80"/>
      <c r="AM4" s="80"/>
      <c r="AN4" s="80"/>
      <c r="AO4" s="80"/>
    </row>
    <row r="5">
      <c r="B5" s="5" t="s">
        <v>103</v>
      </c>
      <c r="C5" s="26">
        <v>4.0</v>
      </c>
      <c r="D5" s="58">
        <v>10.0</v>
      </c>
      <c r="E5" s="59">
        <v>1.0</v>
      </c>
      <c r="F5" s="59" t="s">
        <v>253</v>
      </c>
      <c r="G5" s="59">
        <v>1.0</v>
      </c>
      <c r="H5" s="38">
        <v>25.0</v>
      </c>
      <c r="I5" s="38" t="s">
        <v>250</v>
      </c>
      <c r="J5" s="56">
        <v>1.0</v>
      </c>
      <c r="K5" s="38" t="s">
        <v>431</v>
      </c>
      <c r="L5" s="38" t="s">
        <v>426</v>
      </c>
      <c r="M5" s="38">
        <v>60.0</v>
      </c>
      <c r="N5" s="38">
        <v>1.0</v>
      </c>
      <c r="O5" s="62">
        <v>20.0</v>
      </c>
      <c r="P5" s="79">
        <v>30.654</v>
      </c>
      <c r="Q5" s="38">
        <v>5.0E-4</v>
      </c>
      <c r="R5" s="38">
        <f t="shared" si="1"/>
        <v>0.0295</v>
      </c>
      <c r="S5" s="38">
        <v>1.0</v>
      </c>
      <c r="T5" s="38" t="s">
        <v>253</v>
      </c>
      <c r="U5" s="38">
        <v>1.0</v>
      </c>
      <c r="V5" s="38" t="s">
        <v>427</v>
      </c>
      <c r="W5" s="38">
        <v>701.0</v>
      </c>
      <c r="X5" s="80"/>
      <c r="Y5" s="81" t="s">
        <v>285</v>
      </c>
      <c r="Z5" s="81">
        <v>40.0</v>
      </c>
      <c r="AA5" s="81">
        <v>1.0</v>
      </c>
      <c r="AB5" s="81">
        <v>0.11</v>
      </c>
      <c r="AC5" s="80">
        <f>(Z5-AA5)*AB5</f>
        <v>4.29</v>
      </c>
      <c r="AD5" s="81">
        <v>40.0</v>
      </c>
      <c r="AE5" s="82">
        <v>1.0</v>
      </c>
      <c r="AF5" s="82">
        <v>0.0</v>
      </c>
      <c r="AG5" s="82">
        <f t="shared" si="2"/>
        <v>0</v>
      </c>
      <c r="AH5" s="81">
        <v>9.0</v>
      </c>
      <c r="AI5" s="86">
        <v>39.0</v>
      </c>
      <c r="AJ5" s="84"/>
      <c r="AK5" s="86">
        <v>39.0</v>
      </c>
      <c r="AL5" s="80">
        <f>AK5*AB5</f>
        <v>4.29</v>
      </c>
      <c r="AM5" s="80"/>
      <c r="AN5" s="80"/>
      <c r="AO5" s="80"/>
    </row>
    <row r="6">
      <c r="B6" s="5" t="s">
        <v>104</v>
      </c>
      <c r="C6" s="26">
        <v>5.0</v>
      </c>
      <c r="D6" s="58">
        <v>10.0</v>
      </c>
      <c r="E6" s="59">
        <v>1.0</v>
      </c>
      <c r="F6" s="59" t="s">
        <v>254</v>
      </c>
      <c r="G6" s="59">
        <v>1.0</v>
      </c>
      <c r="H6" s="38">
        <v>25.0</v>
      </c>
      <c r="I6" s="38" t="s">
        <v>250</v>
      </c>
      <c r="J6" s="56">
        <v>1.0</v>
      </c>
      <c r="K6" s="38" t="s">
        <v>432</v>
      </c>
      <c r="L6" s="38" t="s">
        <v>426</v>
      </c>
      <c r="M6" s="38">
        <v>60.0</v>
      </c>
      <c r="N6" s="38">
        <v>1.0</v>
      </c>
      <c r="O6" s="62">
        <v>20.0</v>
      </c>
      <c r="P6" s="79">
        <v>16.224</v>
      </c>
      <c r="Q6" s="38">
        <v>0.13</v>
      </c>
      <c r="R6" s="38">
        <f t="shared" si="1"/>
        <v>7.67</v>
      </c>
      <c r="S6" s="38">
        <v>1.0</v>
      </c>
      <c r="T6" s="38" t="s">
        <v>254</v>
      </c>
      <c r="U6" s="38">
        <v>1.0</v>
      </c>
      <c r="V6" s="38" t="s">
        <v>427</v>
      </c>
      <c r="W6" s="38">
        <v>701.0</v>
      </c>
      <c r="X6" s="80"/>
      <c r="Y6" s="81" t="s">
        <v>285</v>
      </c>
      <c r="Z6" s="81">
        <v>40.0</v>
      </c>
      <c r="AA6" s="81">
        <v>1.0</v>
      </c>
      <c r="AB6" s="81" t="s">
        <v>170</v>
      </c>
      <c r="AC6" s="81">
        <v>0.0</v>
      </c>
      <c r="AD6" s="81">
        <v>40.0</v>
      </c>
      <c r="AE6" s="81">
        <v>1.0</v>
      </c>
      <c r="AF6" s="82">
        <v>0.0</v>
      </c>
      <c r="AG6" s="82">
        <f t="shared" si="2"/>
        <v>0</v>
      </c>
      <c r="AH6" s="81">
        <v>9.0</v>
      </c>
      <c r="AI6" s="86">
        <v>39.0</v>
      </c>
      <c r="AJ6" s="84">
        <f t="shared" ref="AJ6:AJ11" si="5">39/3</f>
        <v>13</v>
      </c>
      <c r="AK6" s="84">
        <f t="shared" ref="AK6:AK11" si="6">AJ6*3</f>
        <v>39</v>
      </c>
      <c r="AL6" s="80"/>
      <c r="AM6" s="80"/>
      <c r="AN6" s="80"/>
      <c r="AO6" s="80"/>
    </row>
    <row r="7">
      <c r="B7" s="2" t="s">
        <v>106</v>
      </c>
      <c r="C7" s="26">
        <v>6.0</v>
      </c>
      <c r="D7" s="58">
        <v>10.0</v>
      </c>
      <c r="E7" s="59">
        <v>1.0</v>
      </c>
      <c r="F7" s="59" t="s">
        <v>255</v>
      </c>
      <c r="G7" s="59">
        <v>1.0</v>
      </c>
      <c r="H7" s="38">
        <v>25.0</v>
      </c>
      <c r="I7" s="38" t="s">
        <v>250</v>
      </c>
      <c r="J7" s="56">
        <v>1.0</v>
      </c>
      <c r="K7" s="38" t="s">
        <v>433</v>
      </c>
      <c r="L7" s="38" t="s">
        <v>426</v>
      </c>
      <c r="M7" s="38">
        <v>60.0</v>
      </c>
      <c r="N7" s="38">
        <v>1.0</v>
      </c>
      <c r="O7" s="62">
        <v>20.0</v>
      </c>
      <c r="P7" s="79">
        <v>52.650000000000006</v>
      </c>
      <c r="Q7" s="38">
        <v>5.0E-4</v>
      </c>
      <c r="R7" s="38">
        <f t="shared" si="1"/>
        <v>0.0295</v>
      </c>
      <c r="S7" s="38">
        <v>1.0</v>
      </c>
      <c r="T7" s="38" t="s">
        <v>255</v>
      </c>
      <c r="U7" s="38">
        <v>1.0</v>
      </c>
      <c r="V7" s="38" t="s">
        <v>427</v>
      </c>
      <c r="W7" s="38">
        <v>701.0</v>
      </c>
      <c r="X7" s="80"/>
      <c r="Y7" s="81" t="s">
        <v>285</v>
      </c>
      <c r="Z7" s="81">
        <v>40.0</v>
      </c>
      <c r="AA7" s="81">
        <v>1.0</v>
      </c>
      <c r="AB7" s="81" t="s">
        <v>170</v>
      </c>
      <c r="AC7" s="81">
        <v>0.0</v>
      </c>
      <c r="AD7" s="81">
        <v>40.0</v>
      </c>
      <c r="AE7" s="81">
        <v>1.0</v>
      </c>
      <c r="AF7" s="82">
        <v>0.0</v>
      </c>
      <c r="AG7" s="82">
        <f t="shared" si="2"/>
        <v>0</v>
      </c>
      <c r="AH7" s="81">
        <v>9.0</v>
      </c>
      <c r="AI7" s="86">
        <v>39.0</v>
      </c>
      <c r="AJ7" s="84">
        <f t="shared" si="5"/>
        <v>13</v>
      </c>
      <c r="AK7" s="84">
        <f t="shared" si="6"/>
        <v>39</v>
      </c>
      <c r="AL7" s="80"/>
      <c r="AM7" s="80"/>
      <c r="AN7" s="80"/>
      <c r="AO7" s="80"/>
    </row>
    <row r="8">
      <c r="B8" s="5" t="s">
        <v>116</v>
      </c>
      <c r="C8" s="26">
        <v>7.0</v>
      </c>
      <c r="D8" s="58">
        <v>10.0</v>
      </c>
      <c r="E8" s="59">
        <v>1.0</v>
      </c>
      <c r="F8" s="59" t="s">
        <v>256</v>
      </c>
      <c r="G8" s="59">
        <v>1.0</v>
      </c>
      <c r="H8" s="38">
        <v>25.0</v>
      </c>
      <c r="I8" s="38" t="s">
        <v>250</v>
      </c>
      <c r="J8" s="56">
        <v>1.0</v>
      </c>
      <c r="K8" s="38" t="s">
        <v>434</v>
      </c>
      <c r="L8" s="38" t="s">
        <v>426</v>
      </c>
      <c r="M8" s="38">
        <v>60.0</v>
      </c>
      <c r="N8" s="38">
        <v>1.0</v>
      </c>
      <c r="O8" s="62">
        <v>20.0</v>
      </c>
      <c r="P8" s="79">
        <v>30.654</v>
      </c>
      <c r="Q8" s="38">
        <v>5.0E-4</v>
      </c>
      <c r="R8" s="38">
        <f t="shared" si="1"/>
        <v>0.0295</v>
      </c>
      <c r="S8" s="38">
        <v>1.0</v>
      </c>
      <c r="T8" s="38" t="s">
        <v>256</v>
      </c>
      <c r="U8" s="38">
        <v>1.0</v>
      </c>
      <c r="V8" s="38" t="s">
        <v>427</v>
      </c>
      <c r="W8" s="38">
        <v>701.0</v>
      </c>
      <c r="X8" s="80"/>
      <c r="Y8" s="81" t="s">
        <v>285</v>
      </c>
      <c r="Z8" s="81">
        <v>40.0</v>
      </c>
      <c r="AA8" s="81">
        <v>1.0</v>
      </c>
      <c r="AB8" s="81" t="s">
        <v>170</v>
      </c>
      <c r="AC8" s="81">
        <v>0.0</v>
      </c>
      <c r="AD8" s="81">
        <v>40.0</v>
      </c>
      <c r="AE8" s="81">
        <v>1.0</v>
      </c>
      <c r="AF8" s="82">
        <v>0.0</v>
      </c>
      <c r="AG8" s="82">
        <f t="shared" si="2"/>
        <v>0</v>
      </c>
      <c r="AH8" s="81">
        <v>9.0</v>
      </c>
      <c r="AI8" s="86">
        <v>39.0</v>
      </c>
      <c r="AJ8" s="84">
        <f t="shared" si="5"/>
        <v>13</v>
      </c>
      <c r="AK8" s="84">
        <f t="shared" si="6"/>
        <v>39</v>
      </c>
      <c r="AL8" s="80"/>
      <c r="AM8" s="80"/>
      <c r="AN8" s="80"/>
      <c r="AO8" s="80"/>
    </row>
    <row r="9">
      <c r="B9" s="5" t="s">
        <v>134</v>
      </c>
      <c r="C9" s="26">
        <v>8.0</v>
      </c>
      <c r="D9" s="58">
        <v>10.0</v>
      </c>
      <c r="E9" s="59">
        <v>1.0</v>
      </c>
      <c r="F9" s="59" t="s">
        <v>257</v>
      </c>
      <c r="G9" s="59">
        <v>1.0</v>
      </c>
      <c r="H9" s="38">
        <v>25.0</v>
      </c>
      <c r="I9" s="38" t="s">
        <v>250</v>
      </c>
      <c r="J9" s="56">
        <v>1.0</v>
      </c>
      <c r="K9" s="38" t="s">
        <v>435</v>
      </c>
      <c r="L9" s="38" t="s">
        <v>426</v>
      </c>
      <c r="M9" s="38">
        <v>60.0</v>
      </c>
      <c r="N9" s="38">
        <v>1.0</v>
      </c>
      <c r="O9" s="62">
        <v>20.0</v>
      </c>
      <c r="P9" s="79">
        <v>65.91</v>
      </c>
      <c r="Q9" s="38">
        <v>5.0E-4</v>
      </c>
      <c r="R9" s="38">
        <f t="shared" si="1"/>
        <v>0.0295</v>
      </c>
      <c r="S9" s="38">
        <v>1.0</v>
      </c>
      <c r="T9" s="38" t="s">
        <v>257</v>
      </c>
      <c r="U9" s="38">
        <v>1.0</v>
      </c>
      <c r="V9" s="38" t="s">
        <v>427</v>
      </c>
      <c r="W9" s="38">
        <v>701.0</v>
      </c>
      <c r="X9" s="80"/>
      <c r="Y9" s="81" t="s">
        <v>285</v>
      </c>
      <c r="Z9" s="81">
        <v>40.0</v>
      </c>
      <c r="AA9" s="81">
        <v>1.0</v>
      </c>
      <c r="AB9" s="81" t="s">
        <v>170</v>
      </c>
      <c r="AC9" s="81">
        <v>0.0</v>
      </c>
      <c r="AD9" s="81">
        <v>40.0</v>
      </c>
      <c r="AE9" s="81">
        <v>1.0</v>
      </c>
      <c r="AF9" s="82">
        <v>0.0</v>
      </c>
      <c r="AG9" s="82">
        <f t="shared" si="2"/>
        <v>0</v>
      </c>
      <c r="AH9" s="81">
        <v>9.0</v>
      </c>
      <c r="AI9" s="86">
        <v>39.0</v>
      </c>
      <c r="AJ9" s="84">
        <f t="shared" si="5"/>
        <v>13</v>
      </c>
      <c r="AK9" s="84">
        <f t="shared" si="6"/>
        <v>39</v>
      </c>
      <c r="AL9" s="80"/>
      <c r="AM9" s="80"/>
      <c r="AN9" s="80"/>
      <c r="AO9" s="80"/>
    </row>
    <row r="10">
      <c r="B10" s="5" t="s">
        <v>149</v>
      </c>
      <c r="C10" s="26">
        <v>9.0</v>
      </c>
      <c r="D10" s="58">
        <v>10.0</v>
      </c>
      <c r="E10" s="38">
        <v>1.0</v>
      </c>
      <c r="F10" s="38" t="s">
        <v>250</v>
      </c>
      <c r="G10" s="38">
        <v>2.0</v>
      </c>
      <c r="H10" s="38">
        <v>25.0</v>
      </c>
      <c r="I10" s="38" t="s">
        <v>250</v>
      </c>
      <c r="J10" s="56">
        <v>1.0</v>
      </c>
      <c r="K10" s="38" t="s">
        <v>436</v>
      </c>
      <c r="L10" s="38" t="s">
        <v>426</v>
      </c>
      <c r="M10" s="38">
        <v>60.0</v>
      </c>
      <c r="N10" s="38">
        <v>1.0</v>
      </c>
      <c r="O10" s="62">
        <v>20.0</v>
      </c>
      <c r="P10" s="79">
        <v>38.766</v>
      </c>
      <c r="Q10" s="38">
        <v>5.0E-4</v>
      </c>
      <c r="R10" s="38">
        <f t="shared" si="1"/>
        <v>0.0295</v>
      </c>
      <c r="S10" s="38">
        <v>1.0</v>
      </c>
      <c r="T10" s="38" t="s">
        <v>250</v>
      </c>
      <c r="U10" s="38">
        <v>2.0</v>
      </c>
      <c r="V10" s="38" t="s">
        <v>427</v>
      </c>
      <c r="W10" s="38">
        <v>701.0</v>
      </c>
      <c r="X10" s="80"/>
      <c r="Y10" s="81" t="s">
        <v>285</v>
      </c>
      <c r="Z10" s="81">
        <v>40.0</v>
      </c>
      <c r="AA10" s="81">
        <v>1.0</v>
      </c>
      <c r="AB10" s="81" t="s">
        <v>170</v>
      </c>
      <c r="AC10" s="81">
        <v>0.0</v>
      </c>
      <c r="AD10" s="81">
        <v>40.0</v>
      </c>
      <c r="AE10" s="81">
        <v>1.0</v>
      </c>
      <c r="AF10" s="82">
        <v>0.0</v>
      </c>
      <c r="AG10" s="82">
        <f t="shared" si="2"/>
        <v>0</v>
      </c>
      <c r="AH10" s="81">
        <v>9.0</v>
      </c>
      <c r="AI10" s="86">
        <v>39.0</v>
      </c>
      <c r="AJ10" s="84">
        <f t="shared" si="5"/>
        <v>13</v>
      </c>
      <c r="AK10" s="84">
        <f t="shared" si="6"/>
        <v>39</v>
      </c>
      <c r="AL10" s="80"/>
      <c r="AM10" s="80"/>
      <c r="AN10" s="80"/>
      <c r="AO10" s="80"/>
    </row>
    <row r="11">
      <c r="B11" s="2" t="s">
        <v>157</v>
      </c>
      <c r="C11" s="26">
        <v>10.0</v>
      </c>
      <c r="D11" s="58">
        <v>10.0</v>
      </c>
      <c r="E11" s="59">
        <v>1.0</v>
      </c>
      <c r="F11" s="59" t="s">
        <v>251</v>
      </c>
      <c r="G11" s="59">
        <v>2.0</v>
      </c>
      <c r="H11" s="38">
        <v>25.0</v>
      </c>
      <c r="I11" s="38" t="s">
        <v>250</v>
      </c>
      <c r="J11" s="56">
        <v>1.0</v>
      </c>
      <c r="K11" s="38" t="s">
        <v>437</v>
      </c>
      <c r="L11" s="38" t="s">
        <v>426</v>
      </c>
      <c r="M11" s="38">
        <v>60.0</v>
      </c>
      <c r="N11" s="38">
        <v>1.0</v>
      </c>
      <c r="O11" s="62">
        <v>20.0</v>
      </c>
      <c r="P11" s="79">
        <v>23.087999999999997</v>
      </c>
      <c r="Q11" s="38">
        <v>5.0E-4</v>
      </c>
      <c r="R11" s="38">
        <f t="shared" si="1"/>
        <v>0.0295</v>
      </c>
      <c r="S11" s="38">
        <v>1.0</v>
      </c>
      <c r="T11" s="38" t="s">
        <v>251</v>
      </c>
      <c r="U11" s="38">
        <v>2.0</v>
      </c>
      <c r="V11" s="38" t="s">
        <v>427</v>
      </c>
      <c r="W11" s="38">
        <v>701.0</v>
      </c>
      <c r="X11" s="80"/>
      <c r="Y11" s="81" t="s">
        <v>285</v>
      </c>
      <c r="Z11" s="81">
        <v>40.0</v>
      </c>
      <c r="AA11" s="81">
        <v>1.0</v>
      </c>
      <c r="AB11" s="81" t="s">
        <v>170</v>
      </c>
      <c r="AC11" s="81">
        <v>0.0</v>
      </c>
      <c r="AD11" s="81">
        <v>40.0</v>
      </c>
      <c r="AE11" s="81">
        <v>1.0</v>
      </c>
      <c r="AF11" s="82">
        <v>0.0</v>
      </c>
      <c r="AG11" s="82">
        <f t="shared" si="2"/>
        <v>0</v>
      </c>
      <c r="AH11" s="81">
        <v>9.0</v>
      </c>
      <c r="AI11" s="86">
        <v>39.0</v>
      </c>
      <c r="AJ11" s="84">
        <f t="shared" si="5"/>
        <v>13</v>
      </c>
      <c r="AK11" s="84">
        <f t="shared" si="6"/>
        <v>39</v>
      </c>
      <c r="AL11" s="80"/>
      <c r="AM11" s="80"/>
      <c r="AN11" s="80"/>
      <c r="AO11" s="80"/>
    </row>
    <row r="12">
      <c r="A12" s="63"/>
      <c r="B12" s="15" t="s">
        <v>162</v>
      </c>
      <c r="C12" s="30">
        <v>11.0</v>
      </c>
      <c r="D12" s="64">
        <v>10.0</v>
      </c>
      <c r="E12" s="59">
        <v>1.0</v>
      </c>
      <c r="F12" s="59" t="s">
        <v>250</v>
      </c>
      <c r="G12" s="59">
        <v>3.0</v>
      </c>
      <c r="H12" s="59">
        <v>25.0</v>
      </c>
      <c r="I12" s="59" t="s">
        <v>250</v>
      </c>
      <c r="J12" s="56">
        <v>2.0</v>
      </c>
      <c r="K12" s="59" t="s">
        <v>425</v>
      </c>
      <c r="L12" s="59" t="s">
        <v>426</v>
      </c>
      <c r="M12" s="59">
        <v>60.0</v>
      </c>
      <c r="N12" s="59">
        <v>1.0</v>
      </c>
      <c r="O12" s="62">
        <v>20.0</v>
      </c>
      <c r="P12" s="79">
        <v>47.58</v>
      </c>
      <c r="Q12" s="59">
        <v>6.2</v>
      </c>
      <c r="R12" s="59">
        <f t="shared" si="1"/>
        <v>365.8</v>
      </c>
      <c r="S12" s="59">
        <v>3.0</v>
      </c>
      <c r="T12" s="59" t="s">
        <v>257</v>
      </c>
      <c r="U12" s="59">
        <v>6.0</v>
      </c>
      <c r="V12" s="59" t="s">
        <v>438</v>
      </c>
      <c r="W12" s="59">
        <v>702.0</v>
      </c>
      <c r="X12" s="81"/>
      <c r="Y12" s="81" t="s">
        <v>285</v>
      </c>
      <c r="Z12" s="81">
        <v>40.0</v>
      </c>
      <c r="AA12" s="81">
        <v>1.0</v>
      </c>
      <c r="AB12" s="81">
        <v>7.26</v>
      </c>
      <c r="AC12" s="80">
        <f>(Z12-AA12)*AB12</f>
        <v>283.14</v>
      </c>
      <c r="AD12" s="80"/>
      <c r="AE12" s="80"/>
      <c r="AF12" s="80"/>
      <c r="AG12" s="80"/>
      <c r="AH12" s="81">
        <v>9.0</v>
      </c>
      <c r="AI12" s="84">
        <f>(9-AL12)/AB12</f>
        <v>1.239669421</v>
      </c>
      <c r="AJ12" s="84"/>
      <c r="AK12" s="84"/>
      <c r="AL12" s="80"/>
      <c r="AM12" s="80"/>
      <c r="AN12" s="80"/>
      <c r="AO12" s="80"/>
    </row>
    <row r="13">
      <c r="B13" s="5" t="s">
        <v>163</v>
      </c>
      <c r="C13" s="26">
        <v>12.0</v>
      </c>
      <c r="D13" s="58">
        <v>10.0</v>
      </c>
      <c r="E13" s="59">
        <v>1.0</v>
      </c>
      <c r="F13" s="59" t="s">
        <v>251</v>
      </c>
      <c r="G13" s="59">
        <v>3.0</v>
      </c>
      <c r="H13" s="38">
        <v>25.0</v>
      </c>
      <c r="I13" s="38" t="s">
        <v>250</v>
      </c>
      <c r="J13" s="56">
        <v>2.0</v>
      </c>
      <c r="K13" s="38" t="s">
        <v>429</v>
      </c>
      <c r="L13" s="38" t="s">
        <v>426</v>
      </c>
      <c r="M13" s="38">
        <v>60.0</v>
      </c>
      <c r="N13" s="38">
        <v>1.0</v>
      </c>
      <c r="O13" s="62">
        <v>20.0</v>
      </c>
      <c r="P13" s="79">
        <v>7.332</v>
      </c>
      <c r="Q13" s="38">
        <v>5.0E-4</v>
      </c>
      <c r="R13" s="38">
        <f t="shared" si="1"/>
        <v>0.0295</v>
      </c>
      <c r="S13" s="38">
        <v>1.0</v>
      </c>
      <c r="T13" s="38" t="s">
        <v>253</v>
      </c>
      <c r="U13" s="38">
        <v>2.0</v>
      </c>
      <c r="V13" s="38" t="s">
        <v>438</v>
      </c>
      <c r="W13" s="38">
        <v>702.0</v>
      </c>
      <c r="X13" s="80"/>
      <c r="Y13" s="81" t="s">
        <v>285</v>
      </c>
      <c r="Z13" s="81">
        <v>40.0</v>
      </c>
      <c r="AA13" s="81">
        <v>1.0</v>
      </c>
      <c r="AB13" s="81" t="s">
        <v>170</v>
      </c>
      <c r="AC13" s="81">
        <v>0.0</v>
      </c>
      <c r="AD13" s="81">
        <v>40.0</v>
      </c>
      <c r="AE13" s="81">
        <v>1.0</v>
      </c>
      <c r="AF13" s="82">
        <v>0.0</v>
      </c>
      <c r="AG13" s="82">
        <f t="shared" ref="AG13:AG17" si="7">(AD13-AE13)*AF13</f>
        <v>0</v>
      </c>
      <c r="AH13" s="81">
        <v>9.0</v>
      </c>
      <c r="AI13" s="86">
        <v>39.0</v>
      </c>
      <c r="AJ13" s="84">
        <f t="shared" ref="AJ13:AJ17" si="8">39/3</f>
        <v>13</v>
      </c>
      <c r="AK13" s="84">
        <f t="shared" ref="AK13:AK17" si="9">AJ13*3</f>
        <v>39</v>
      </c>
      <c r="AL13" s="80"/>
      <c r="AM13" s="80"/>
      <c r="AN13" s="80"/>
      <c r="AO13" s="80"/>
    </row>
    <row r="14">
      <c r="B14" s="2" t="s">
        <v>166</v>
      </c>
      <c r="C14" s="26">
        <v>13.0</v>
      </c>
      <c r="D14" s="58">
        <v>10.0</v>
      </c>
      <c r="E14" s="59">
        <v>1.0</v>
      </c>
      <c r="F14" s="59" t="s">
        <v>252</v>
      </c>
      <c r="G14" s="59">
        <v>3.0</v>
      </c>
      <c r="H14" s="38">
        <v>25.0</v>
      </c>
      <c r="I14" s="38" t="s">
        <v>250</v>
      </c>
      <c r="J14" s="56">
        <v>2.0</v>
      </c>
      <c r="K14" s="38" t="s">
        <v>430</v>
      </c>
      <c r="L14" s="38" t="s">
        <v>426</v>
      </c>
      <c r="M14" s="38">
        <v>60.0</v>
      </c>
      <c r="N14" s="38">
        <v>1.0</v>
      </c>
      <c r="O14" s="62">
        <v>20.0</v>
      </c>
      <c r="P14" s="79">
        <v>26.130000000000003</v>
      </c>
      <c r="Q14" s="38">
        <v>5.0E-4</v>
      </c>
      <c r="R14" s="38">
        <f t="shared" si="1"/>
        <v>0.0295</v>
      </c>
      <c r="S14" s="38">
        <v>1.0</v>
      </c>
      <c r="T14" s="38" t="s">
        <v>254</v>
      </c>
      <c r="U14" s="38">
        <v>2.0</v>
      </c>
      <c r="V14" s="38" t="s">
        <v>438</v>
      </c>
      <c r="W14" s="38">
        <v>702.0</v>
      </c>
      <c r="X14" s="80"/>
      <c r="Y14" s="81" t="s">
        <v>285</v>
      </c>
      <c r="Z14" s="81">
        <v>40.0</v>
      </c>
      <c r="AA14" s="81">
        <v>1.0</v>
      </c>
      <c r="AB14" s="81" t="s">
        <v>170</v>
      </c>
      <c r="AC14" s="81">
        <v>0.0</v>
      </c>
      <c r="AD14" s="81">
        <v>40.0</v>
      </c>
      <c r="AE14" s="81">
        <v>1.0</v>
      </c>
      <c r="AF14" s="82">
        <v>0.0</v>
      </c>
      <c r="AG14" s="82">
        <f t="shared" si="7"/>
        <v>0</v>
      </c>
      <c r="AH14" s="81">
        <v>9.0</v>
      </c>
      <c r="AI14" s="86">
        <v>39.0</v>
      </c>
      <c r="AJ14" s="84">
        <f t="shared" si="8"/>
        <v>13</v>
      </c>
      <c r="AK14" s="84">
        <f t="shared" si="9"/>
        <v>39</v>
      </c>
      <c r="AL14" s="80"/>
      <c r="AM14" s="80"/>
      <c r="AN14" s="80"/>
      <c r="AO14" s="80"/>
    </row>
    <row r="15">
      <c r="B15" s="5" t="s">
        <v>175</v>
      </c>
      <c r="C15" s="26">
        <v>14.0</v>
      </c>
      <c r="D15" s="58">
        <v>10.0</v>
      </c>
      <c r="E15" s="59">
        <v>1.0</v>
      </c>
      <c r="F15" s="59" t="s">
        <v>253</v>
      </c>
      <c r="G15" s="59">
        <v>3.0</v>
      </c>
      <c r="H15" s="38">
        <v>25.0</v>
      </c>
      <c r="I15" s="38" t="s">
        <v>250</v>
      </c>
      <c r="J15" s="56">
        <v>2.0</v>
      </c>
      <c r="K15" s="38" t="s">
        <v>431</v>
      </c>
      <c r="L15" s="38" t="s">
        <v>426</v>
      </c>
      <c r="M15" s="38">
        <v>60.0</v>
      </c>
      <c r="N15" s="38">
        <v>1.0</v>
      </c>
      <c r="O15" s="62">
        <v>20.0</v>
      </c>
      <c r="P15" s="79">
        <v>77.22</v>
      </c>
      <c r="Q15" s="38">
        <v>5.0E-4</v>
      </c>
      <c r="R15" s="38">
        <f t="shared" si="1"/>
        <v>0.0295</v>
      </c>
      <c r="S15" s="38">
        <v>1.0</v>
      </c>
      <c r="T15" s="38" t="s">
        <v>255</v>
      </c>
      <c r="U15" s="38">
        <v>2.0</v>
      </c>
      <c r="V15" s="38" t="s">
        <v>438</v>
      </c>
      <c r="W15" s="38">
        <v>702.0</v>
      </c>
      <c r="X15" s="80"/>
      <c r="Y15" s="81" t="s">
        <v>285</v>
      </c>
      <c r="Z15" s="81">
        <v>40.0</v>
      </c>
      <c r="AA15" s="81">
        <v>1.0</v>
      </c>
      <c r="AB15" s="81" t="s">
        <v>170</v>
      </c>
      <c r="AC15" s="81">
        <v>0.0</v>
      </c>
      <c r="AD15" s="81">
        <v>40.0</v>
      </c>
      <c r="AE15" s="81">
        <v>1.0</v>
      </c>
      <c r="AF15" s="82">
        <v>0.0</v>
      </c>
      <c r="AG15" s="82">
        <f t="shared" si="7"/>
        <v>0</v>
      </c>
      <c r="AH15" s="81">
        <v>9.0</v>
      </c>
      <c r="AI15" s="86">
        <v>39.0</v>
      </c>
      <c r="AJ15" s="84">
        <f t="shared" si="8"/>
        <v>13</v>
      </c>
      <c r="AK15" s="84">
        <f t="shared" si="9"/>
        <v>39</v>
      </c>
      <c r="AL15" s="80"/>
      <c r="AM15" s="80"/>
      <c r="AN15" s="80"/>
      <c r="AO15" s="80"/>
    </row>
    <row r="16">
      <c r="B16" s="5" t="s">
        <v>206</v>
      </c>
      <c r="C16" s="26">
        <v>15.0</v>
      </c>
      <c r="D16" s="58">
        <v>10.0</v>
      </c>
      <c r="E16" s="59">
        <v>1.0</v>
      </c>
      <c r="F16" s="59" t="s">
        <v>254</v>
      </c>
      <c r="G16" s="59">
        <v>3.0</v>
      </c>
      <c r="H16" s="38">
        <v>25.0</v>
      </c>
      <c r="I16" s="38" t="s">
        <v>250</v>
      </c>
      <c r="J16" s="56">
        <v>2.0</v>
      </c>
      <c r="K16" s="38" t="s">
        <v>432</v>
      </c>
      <c r="L16" s="38" t="s">
        <v>426</v>
      </c>
      <c r="M16" s="38">
        <v>60.0</v>
      </c>
      <c r="N16" s="38">
        <v>1.0</v>
      </c>
      <c r="O16" s="62">
        <v>15.0</v>
      </c>
      <c r="P16" s="79">
        <v>53.43000000000001</v>
      </c>
      <c r="Q16" s="38">
        <v>5.0E-4</v>
      </c>
      <c r="R16" s="38">
        <f t="shared" si="1"/>
        <v>0.0295</v>
      </c>
      <c r="S16" s="38">
        <v>1.0</v>
      </c>
      <c r="T16" s="38" t="s">
        <v>256</v>
      </c>
      <c r="U16" s="38">
        <v>2.0</v>
      </c>
      <c r="V16" s="38" t="s">
        <v>438</v>
      </c>
      <c r="W16" s="38">
        <v>702.0</v>
      </c>
      <c r="X16" s="80"/>
      <c r="Y16" s="81" t="s">
        <v>285</v>
      </c>
      <c r="Z16" s="81">
        <v>40.0</v>
      </c>
      <c r="AA16" s="81">
        <v>1.0</v>
      </c>
      <c r="AB16" s="81" t="s">
        <v>170</v>
      </c>
      <c r="AC16" s="81">
        <v>0.0</v>
      </c>
      <c r="AD16" s="81">
        <v>40.0</v>
      </c>
      <c r="AE16" s="81">
        <v>1.0</v>
      </c>
      <c r="AF16" s="82">
        <v>0.0</v>
      </c>
      <c r="AG16" s="82">
        <f t="shared" si="7"/>
        <v>0</v>
      </c>
      <c r="AH16" s="81">
        <v>9.0</v>
      </c>
      <c r="AI16" s="86">
        <v>39.0</v>
      </c>
      <c r="AJ16" s="84">
        <f t="shared" si="8"/>
        <v>13</v>
      </c>
      <c r="AK16" s="84">
        <f t="shared" si="9"/>
        <v>39</v>
      </c>
      <c r="AL16" s="80"/>
      <c r="AM16" s="80"/>
      <c r="AN16" s="80"/>
      <c r="AO16" s="80"/>
    </row>
    <row r="17">
      <c r="B17" s="2" t="s">
        <v>218</v>
      </c>
      <c r="C17" s="26">
        <v>16.0</v>
      </c>
      <c r="D17" s="58">
        <v>10.0</v>
      </c>
      <c r="E17" s="59">
        <v>1.0</v>
      </c>
      <c r="F17" s="59" t="s">
        <v>255</v>
      </c>
      <c r="G17" s="59">
        <v>3.0</v>
      </c>
      <c r="H17" s="38">
        <v>25.0</v>
      </c>
      <c r="I17" s="38" t="s">
        <v>250</v>
      </c>
      <c r="J17" s="56">
        <v>2.0</v>
      </c>
      <c r="K17" s="38" t="s">
        <v>433</v>
      </c>
      <c r="L17" s="38" t="s">
        <v>426</v>
      </c>
      <c r="M17" s="38">
        <v>60.0</v>
      </c>
      <c r="N17" s="38">
        <v>1.0</v>
      </c>
      <c r="O17" s="62">
        <v>15.0</v>
      </c>
      <c r="P17" s="79">
        <v>18.33</v>
      </c>
      <c r="Q17" s="38">
        <v>5.0E-4</v>
      </c>
      <c r="R17" s="38">
        <f t="shared" si="1"/>
        <v>0.0295</v>
      </c>
      <c r="S17" s="38">
        <v>1.0</v>
      </c>
      <c r="T17" s="38" t="s">
        <v>257</v>
      </c>
      <c r="U17" s="38">
        <v>2.0</v>
      </c>
      <c r="V17" s="38" t="s">
        <v>438</v>
      </c>
      <c r="W17" s="38">
        <v>702.0</v>
      </c>
      <c r="X17" s="80"/>
      <c r="Y17" s="81" t="s">
        <v>285</v>
      </c>
      <c r="Z17" s="81">
        <v>40.0</v>
      </c>
      <c r="AA17" s="81">
        <v>1.0</v>
      </c>
      <c r="AB17" s="81" t="s">
        <v>170</v>
      </c>
      <c r="AC17" s="81">
        <v>0.0</v>
      </c>
      <c r="AD17" s="81">
        <v>40.0</v>
      </c>
      <c r="AE17" s="81">
        <v>1.0</v>
      </c>
      <c r="AF17" s="82">
        <v>0.0</v>
      </c>
      <c r="AG17" s="82">
        <f t="shared" si="7"/>
        <v>0</v>
      </c>
      <c r="AH17" s="81">
        <v>9.0</v>
      </c>
      <c r="AI17" s="86">
        <v>39.0</v>
      </c>
      <c r="AJ17" s="84">
        <f t="shared" si="8"/>
        <v>13</v>
      </c>
      <c r="AK17" s="84">
        <f t="shared" si="9"/>
        <v>39</v>
      </c>
      <c r="AL17" s="80"/>
      <c r="AM17" s="80"/>
      <c r="AN17" s="80"/>
      <c r="AO17" s="80"/>
    </row>
    <row r="18">
      <c r="B18" s="5" t="s">
        <v>58</v>
      </c>
      <c r="C18" s="26">
        <v>17.0</v>
      </c>
      <c r="D18" s="58">
        <v>100.0</v>
      </c>
      <c r="E18" s="59">
        <v>1.0</v>
      </c>
      <c r="F18" s="59" t="s">
        <v>256</v>
      </c>
      <c r="G18" s="59">
        <v>3.0</v>
      </c>
      <c r="H18" s="38">
        <v>25.0</v>
      </c>
      <c r="I18" s="38" t="s">
        <v>250</v>
      </c>
      <c r="J18" s="56">
        <v>2.0</v>
      </c>
      <c r="K18" s="38" t="s">
        <v>434</v>
      </c>
      <c r="L18" s="38" t="s">
        <v>440</v>
      </c>
      <c r="M18" s="38">
        <v>60.0</v>
      </c>
      <c r="N18" s="38">
        <v>1.0</v>
      </c>
      <c r="O18" s="62">
        <v>15.0</v>
      </c>
      <c r="P18" s="79">
        <v>342.41999999999996</v>
      </c>
      <c r="Q18" s="38">
        <v>0.476</v>
      </c>
      <c r="R18" s="38">
        <f t="shared" si="1"/>
        <v>28.084</v>
      </c>
      <c r="S18" s="38">
        <v>2.0</v>
      </c>
      <c r="T18" s="38" t="s">
        <v>250</v>
      </c>
      <c r="U18" s="38">
        <v>1.0</v>
      </c>
      <c r="V18" s="38" t="s">
        <v>438</v>
      </c>
      <c r="W18" s="38">
        <v>702.0</v>
      </c>
      <c r="X18" s="80"/>
      <c r="Y18" s="81" t="s">
        <v>285</v>
      </c>
      <c r="Z18" s="81">
        <v>40.0</v>
      </c>
      <c r="AA18" s="81">
        <v>1.0</v>
      </c>
      <c r="AB18" s="81">
        <v>0.414</v>
      </c>
      <c r="AC18" s="80">
        <f t="shared" ref="AC18:AC40" si="10">(Z18-AA18)*AB18</f>
        <v>16.146</v>
      </c>
      <c r="AD18" s="80"/>
      <c r="AE18" s="80"/>
      <c r="AF18" s="80"/>
      <c r="AG18" s="80"/>
      <c r="AH18" s="81">
        <v>9.0</v>
      </c>
      <c r="AI18" s="84">
        <f t="shared" ref="AI18:AI19" si="11">AH18/AB18</f>
        <v>21.73913043</v>
      </c>
      <c r="AJ18" s="84"/>
      <c r="AK18" s="84"/>
      <c r="AL18" s="80"/>
      <c r="AM18" s="80"/>
      <c r="AN18" s="80"/>
      <c r="AO18" s="80"/>
    </row>
    <row r="19">
      <c r="B19" s="5" t="s">
        <v>59</v>
      </c>
      <c r="C19" s="26">
        <v>18.0</v>
      </c>
      <c r="D19" s="58">
        <v>100.0</v>
      </c>
      <c r="E19" s="59">
        <v>1.0</v>
      </c>
      <c r="F19" s="59" t="s">
        <v>257</v>
      </c>
      <c r="G19" s="59">
        <v>3.0</v>
      </c>
      <c r="H19" s="38">
        <v>25.0</v>
      </c>
      <c r="I19" s="38" t="s">
        <v>250</v>
      </c>
      <c r="J19" s="56">
        <v>2.0</v>
      </c>
      <c r="K19" s="38" t="s">
        <v>435</v>
      </c>
      <c r="L19" s="38" t="s">
        <v>440</v>
      </c>
      <c r="M19" s="38">
        <v>60.0</v>
      </c>
      <c r="N19" s="38">
        <v>1.0</v>
      </c>
      <c r="O19" s="62">
        <v>20.0</v>
      </c>
      <c r="P19" s="79">
        <v>38.298</v>
      </c>
      <c r="Q19" s="38">
        <v>0.586</v>
      </c>
      <c r="R19" s="38">
        <f t="shared" si="1"/>
        <v>34.574</v>
      </c>
      <c r="S19" s="38">
        <v>2.0</v>
      </c>
      <c r="T19" s="38" t="s">
        <v>251</v>
      </c>
      <c r="U19" s="38">
        <v>1.0</v>
      </c>
      <c r="V19" s="38" t="s">
        <v>438</v>
      </c>
      <c r="W19" s="38">
        <v>702.0</v>
      </c>
      <c r="X19" s="80"/>
      <c r="Y19" s="81" t="s">
        <v>285</v>
      </c>
      <c r="Z19" s="81">
        <v>40.0</v>
      </c>
      <c r="AA19" s="81">
        <v>1.0</v>
      </c>
      <c r="AB19" s="81">
        <v>0.33</v>
      </c>
      <c r="AC19" s="80">
        <f t="shared" si="10"/>
        <v>12.87</v>
      </c>
      <c r="AD19" s="80"/>
      <c r="AE19" s="80"/>
      <c r="AF19" s="80"/>
      <c r="AG19" s="80"/>
      <c r="AH19" s="81">
        <v>9.0</v>
      </c>
      <c r="AI19" s="84">
        <f t="shared" si="11"/>
        <v>27.27272727</v>
      </c>
      <c r="AJ19" s="84"/>
      <c r="AK19" s="84"/>
      <c r="AL19" s="80"/>
      <c r="AM19" s="80"/>
      <c r="AN19" s="80"/>
      <c r="AO19" s="80"/>
    </row>
    <row r="20">
      <c r="B20" s="2" t="s">
        <v>55</v>
      </c>
      <c r="C20" s="26">
        <v>19.0</v>
      </c>
      <c r="D20" s="58">
        <v>100.0</v>
      </c>
      <c r="E20" s="59">
        <v>1.0</v>
      </c>
      <c r="F20" s="59" t="s">
        <v>250</v>
      </c>
      <c r="G20" s="59">
        <v>4.0</v>
      </c>
      <c r="H20" s="38">
        <v>25.0</v>
      </c>
      <c r="I20" s="38" t="s">
        <v>250</v>
      </c>
      <c r="J20" s="56">
        <v>2.0</v>
      </c>
      <c r="K20" s="38" t="s">
        <v>436</v>
      </c>
      <c r="L20" s="38" t="s">
        <v>440</v>
      </c>
      <c r="M20" s="38">
        <v>60.0</v>
      </c>
      <c r="N20" s="38">
        <v>1.0</v>
      </c>
      <c r="O20" s="62">
        <v>10.0</v>
      </c>
      <c r="P20" s="79">
        <v>67.47</v>
      </c>
      <c r="Q20" s="38">
        <v>0.214</v>
      </c>
      <c r="R20" s="38">
        <f t="shared" si="1"/>
        <v>12.626</v>
      </c>
      <c r="S20" s="38">
        <v>2.0</v>
      </c>
      <c r="T20" s="38" t="s">
        <v>252</v>
      </c>
      <c r="U20" s="38">
        <v>1.0</v>
      </c>
      <c r="V20" s="38" t="s">
        <v>438</v>
      </c>
      <c r="W20" s="38">
        <v>702.0</v>
      </c>
      <c r="X20" s="80"/>
      <c r="Y20" s="81" t="s">
        <v>285</v>
      </c>
      <c r="Z20" s="81">
        <v>40.0</v>
      </c>
      <c r="AA20" s="81">
        <v>1.0</v>
      </c>
      <c r="AB20" s="81">
        <v>0.178</v>
      </c>
      <c r="AC20" s="80">
        <f t="shared" si="10"/>
        <v>6.942</v>
      </c>
      <c r="AD20" s="81">
        <v>40.0</v>
      </c>
      <c r="AE20" s="82">
        <v>1.0</v>
      </c>
      <c r="AF20" s="82">
        <v>0.152</v>
      </c>
      <c r="AG20" s="83">
        <f>(AD20-AE20)*AF20</f>
        <v>5.928</v>
      </c>
      <c r="AH20" s="81">
        <v>9.0</v>
      </c>
      <c r="AI20" s="84">
        <f>(9-AL20)/AB20</f>
        <v>17.25842697</v>
      </c>
      <c r="AJ20" s="84">
        <f>3/AF20</f>
        <v>19.73684211</v>
      </c>
      <c r="AK20" s="85">
        <f>(AJ20*3)</f>
        <v>59.21052632</v>
      </c>
      <c r="AL20" s="80">
        <f>(39*AF20)</f>
        <v>5.928</v>
      </c>
      <c r="AM20" s="80">
        <f>(AL20)+(AI20*AB20)</f>
        <v>9</v>
      </c>
      <c r="AN20" s="80"/>
      <c r="AO20" s="80"/>
    </row>
    <row r="21">
      <c r="B21" s="2" t="s">
        <v>57</v>
      </c>
      <c r="C21" s="26">
        <v>20.0</v>
      </c>
      <c r="D21" s="58">
        <v>100.0</v>
      </c>
      <c r="E21" s="59">
        <v>1.0</v>
      </c>
      <c r="F21" s="59" t="s">
        <v>251</v>
      </c>
      <c r="G21" s="59">
        <v>4.0</v>
      </c>
      <c r="H21" s="38">
        <v>25.0</v>
      </c>
      <c r="I21" s="38" t="s">
        <v>250</v>
      </c>
      <c r="J21" s="56">
        <v>2.0</v>
      </c>
      <c r="K21" s="38" t="s">
        <v>437</v>
      </c>
      <c r="L21" s="38" t="s">
        <v>440</v>
      </c>
      <c r="M21" s="38">
        <v>60.0</v>
      </c>
      <c r="N21" s="38">
        <v>1.0</v>
      </c>
      <c r="O21" s="62">
        <v>10.0</v>
      </c>
      <c r="P21" s="79">
        <v>16.067999999999998</v>
      </c>
      <c r="Q21" s="38">
        <v>0.39</v>
      </c>
      <c r="R21" s="38">
        <f t="shared" si="1"/>
        <v>23.01</v>
      </c>
      <c r="S21" s="38">
        <v>2.0</v>
      </c>
      <c r="T21" s="38" t="s">
        <v>253</v>
      </c>
      <c r="U21" s="38">
        <v>1.0</v>
      </c>
      <c r="V21" s="38" t="s">
        <v>438</v>
      </c>
      <c r="W21" s="38">
        <v>702.0</v>
      </c>
      <c r="X21" s="80"/>
      <c r="Y21" s="81" t="s">
        <v>285</v>
      </c>
      <c r="Z21" s="81">
        <v>40.0</v>
      </c>
      <c r="AA21" s="81">
        <v>1.0</v>
      </c>
      <c r="AB21" s="81">
        <v>0.414</v>
      </c>
      <c r="AC21" s="80">
        <f t="shared" si="10"/>
        <v>16.146</v>
      </c>
      <c r="AD21" s="80"/>
      <c r="AE21" s="80"/>
      <c r="AF21" s="80"/>
      <c r="AG21" s="80"/>
      <c r="AH21" s="81">
        <v>9.0</v>
      </c>
      <c r="AI21" s="84">
        <f t="shared" ref="AI21:AI24" si="12">AH21/AB21</f>
        <v>21.73913043</v>
      </c>
      <c r="AJ21" s="84"/>
      <c r="AK21" s="84"/>
      <c r="AL21" s="80"/>
      <c r="AM21" s="80"/>
      <c r="AN21" s="80"/>
      <c r="AO21" s="80"/>
    </row>
    <row r="22">
      <c r="B22" s="5" t="s">
        <v>60</v>
      </c>
      <c r="C22" s="26">
        <v>21.0</v>
      </c>
      <c r="D22" s="58">
        <v>100.0</v>
      </c>
      <c r="E22" s="59">
        <v>1.0</v>
      </c>
      <c r="F22" s="59" t="s">
        <v>250</v>
      </c>
      <c r="G22" s="59">
        <v>5.0</v>
      </c>
      <c r="H22" s="38">
        <v>25.0</v>
      </c>
      <c r="I22" s="38" t="s">
        <v>250</v>
      </c>
      <c r="J22" s="56">
        <v>3.0</v>
      </c>
      <c r="K22" s="38" t="s">
        <v>425</v>
      </c>
      <c r="L22" s="38" t="s">
        <v>440</v>
      </c>
      <c r="M22" s="38">
        <v>60.0</v>
      </c>
      <c r="N22" s="38">
        <v>1.0</v>
      </c>
      <c r="O22" s="62">
        <v>20.0</v>
      </c>
      <c r="P22" s="79">
        <v>21.294</v>
      </c>
      <c r="Q22" s="38">
        <v>0.354</v>
      </c>
      <c r="R22" s="38">
        <f t="shared" si="1"/>
        <v>20.886</v>
      </c>
      <c r="S22" s="38">
        <v>2.0</v>
      </c>
      <c r="T22" s="38" t="s">
        <v>254</v>
      </c>
      <c r="U22" s="38">
        <v>1.0</v>
      </c>
      <c r="V22" s="38" t="s">
        <v>441</v>
      </c>
      <c r="W22" s="38">
        <v>703.0</v>
      </c>
      <c r="X22" s="80"/>
      <c r="Y22" s="81" t="s">
        <v>285</v>
      </c>
      <c r="Z22" s="81">
        <v>40.0</v>
      </c>
      <c r="AA22" s="81">
        <v>1.0</v>
      </c>
      <c r="AB22" s="81">
        <v>0.364</v>
      </c>
      <c r="AC22" s="80">
        <f t="shared" si="10"/>
        <v>14.196</v>
      </c>
      <c r="AD22" s="80"/>
      <c r="AE22" s="80"/>
      <c r="AF22" s="80"/>
      <c r="AG22" s="80"/>
      <c r="AH22" s="81">
        <v>9.0</v>
      </c>
      <c r="AI22" s="84">
        <f t="shared" si="12"/>
        <v>24.72527473</v>
      </c>
      <c r="AJ22" s="84"/>
      <c r="AK22" s="84"/>
      <c r="AL22" s="80"/>
      <c r="AM22" s="80"/>
      <c r="AN22" s="80"/>
      <c r="AO22" s="80"/>
    </row>
    <row r="23">
      <c r="B23" s="5" t="s">
        <v>61</v>
      </c>
      <c r="C23" s="26">
        <v>22.0</v>
      </c>
      <c r="D23" s="58">
        <v>100.0</v>
      </c>
      <c r="E23" s="59">
        <v>1.0</v>
      </c>
      <c r="F23" s="59" t="s">
        <v>251</v>
      </c>
      <c r="G23" s="59">
        <v>5.0</v>
      </c>
      <c r="H23" s="38">
        <v>25.0</v>
      </c>
      <c r="I23" s="38" t="s">
        <v>250</v>
      </c>
      <c r="J23" s="56">
        <v>3.0</v>
      </c>
      <c r="K23" s="38" t="s">
        <v>429</v>
      </c>
      <c r="L23" s="38" t="s">
        <v>440</v>
      </c>
      <c r="M23" s="38">
        <v>60.0</v>
      </c>
      <c r="N23" s="38">
        <v>1.0</v>
      </c>
      <c r="O23" s="62">
        <v>20.0</v>
      </c>
      <c r="P23" s="79">
        <v>128.7</v>
      </c>
      <c r="Q23" s="38">
        <v>0.384</v>
      </c>
      <c r="R23" s="38">
        <f t="shared" si="1"/>
        <v>22.656</v>
      </c>
      <c r="S23" s="38">
        <v>2.0</v>
      </c>
      <c r="T23" s="38" t="s">
        <v>255</v>
      </c>
      <c r="U23" s="38">
        <v>1.0</v>
      </c>
      <c r="V23" s="38" t="s">
        <v>441</v>
      </c>
      <c r="W23" s="38">
        <v>703.0</v>
      </c>
      <c r="X23" s="80"/>
      <c r="Y23" s="81" t="s">
        <v>285</v>
      </c>
      <c r="Z23" s="81">
        <v>40.0</v>
      </c>
      <c r="AA23" s="81">
        <v>1.0</v>
      </c>
      <c r="AB23" s="81">
        <v>0.33</v>
      </c>
      <c r="AC23" s="80">
        <f t="shared" si="10"/>
        <v>12.87</v>
      </c>
      <c r="AD23" s="80"/>
      <c r="AE23" s="80"/>
      <c r="AF23" s="80"/>
      <c r="AG23" s="80"/>
      <c r="AH23" s="81">
        <v>9.0</v>
      </c>
      <c r="AI23" s="84">
        <f t="shared" si="12"/>
        <v>27.27272727</v>
      </c>
      <c r="AJ23" s="84"/>
      <c r="AK23" s="84"/>
      <c r="AL23" s="80"/>
      <c r="AM23" s="80"/>
      <c r="AN23" s="80"/>
      <c r="AO23" s="80"/>
    </row>
    <row r="24">
      <c r="B24" s="5" t="s">
        <v>62</v>
      </c>
      <c r="C24" s="26">
        <v>23.0</v>
      </c>
      <c r="D24" s="58">
        <v>100.0</v>
      </c>
      <c r="E24" s="59">
        <v>1.0</v>
      </c>
      <c r="F24" s="59" t="s">
        <v>252</v>
      </c>
      <c r="G24" s="59">
        <v>5.0</v>
      </c>
      <c r="H24" s="38">
        <v>25.0</v>
      </c>
      <c r="I24" s="38" t="s">
        <v>250</v>
      </c>
      <c r="J24" s="56">
        <v>3.0</v>
      </c>
      <c r="K24" s="38" t="s">
        <v>430</v>
      </c>
      <c r="L24" s="38" t="s">
        <v>440</v>
      </c>
      <c r="M24" s="38">
        <v>60.0</v>
      </c>
      <c r="N24" s="38">
        <v>1.0</v>
      </c>
      <c r="O24" s="62">
        <v>20.0</v>
      </c>
      <c r="P24" s="79">
        <v>254.27999999999997</v>
      </c>
      <c r="Q24" s="38">
        <v>0.504</v>
      </c>
      <c r="R24" s="38">
        <f t="shared" si="1"/>
        <v>29.736</v>
      </c>
      <c r="S24" s="38">
        <v>2.0</v>
      </c>
      <c r="T24" s="38" t="s">
        <v>256</v>
      </c>
      <c r="U24" s="38">
        <v>1.0</v>
      </c>
      <c r="V24" s="38" t="s">
        <v>441</v>
      </c>
      <c r="W24" s="38">
        <v>703.0</v>
      </c>
      <c r="X24" s="80"/>
      <c r="Y24" s="81" t="s">
        <v>285</v>
      </c>
      <c r="Z24" s="81">
        <v>40.0</v>
      </c>
      <c r="AA24" s="81">
        <v>1.0</v>
      </c>
      <c r="AB24" s="81">
        <v>0.288</v>
      </c>
      <c r="AC24" s="80">
        <f t="shared" si="10"/>
        <v>11.232</v>
      </c>
      <c r="AD24" s="80"/>
      <c r="AE24" s="80"/>
      <c r="AF24" s="80"/>
      <c r="AG24" s="80"/>
      <c r="AH24" s="81">
        <v>9.0</v>
      </c>
      <c r="AI24" s="84">
        <f t="shared" si="12"/>
        <v>31.25</v>
      </c>
      <c r="AJ24" s="84"/>
      <c r="AK24" s="84"/>
      <c r="AL24" s="80"/>
      <c r="AM24" s="80"/>
      <c r="AN24" s="80"/>
      <c r="AO24" s="80"/>
    </row>
    <row r="25">
      <c r="B25" s="5" t="s">
        <v>63</v>
      </c>
      <c r="C25" s="26">
        <v>24.0</v>
      </c>
      <c r="D25" s="58">
        <v>100.0</v>
      </c>
      <c r="E25" s="59">
        <v>1.0</v>
      </c>
      <c r="F25" s="59" t="s">
        <v>253</v>
      </c>
      <c r="G25" s="59">
        <v>5.0</v>
      </c>
      <c r="H25" s="38">
        <v>25.0</v>
      </c>
      <c r="I25" s="38" t="s">
        <v>250</v>
      </c>
      <c r="J25" s="56">
        <v>3.0</v>
      </c>
      <c r="K25" s="38" t="s">
        <v>431</v>
      </c>
      <c r="L25" s="38" t="s">
        <v>440</v>
      </c>
      <c r="M25" s="38">
        <v>60.0</v>
      </c>
      <c r="N25" s="38">
        <v>1.0</v>
      </c>
      <c r="O25" s="62">
        <v>20.0</v>
      </c>
      <c r="P25" s="79">
        <v>106.08000000000001</v>
      </c>
      <c r="Q25" s="38">
        <v>0.364</v>
      </c>
      <c r="R25" s="38">
        <f t="shared" si="1"/>
        <v>21.476</v>
      </c>
      <c r="S25" s="38">
        <v>2.0</v>
      </c>
      <c r="T25" s="38" t="s">
        <v>257</v>
      </c>
      <c r="U25" s="38">
        <v>1.0</v>
      </c>
      <c r="V25" s="38" t="s">
        <v>441</v>
      </c>
      <c r="W25" s="38">
        <v>703.0</v>
      </c>
      <c r="X25" s="80"/>
      <c r="Y25" s="81" t="s">
        <v>285</v>
      </c>
      <c r="Z25" s="81">
        <v>40.0</v>
      </c>
      <c r="AA25" s="81">
        <v>1.0</v>
      </c>
      <c r="AB25" s="81">
        <v>0.174</v>
      </c>
      <c r="AC25" s="80">
        <f t="shared" si="10"/>
        <v>6.786</v>
      </c>
      <c r="AD25" s="81">
        <v>40.0</v>
      </c>
      <c r="AE25" s="82">
        <v>1.0</v>
      </c>
      <c r="AF25" s="82">
        <v>0.174</v>
      </c>
      <c r="AG25" s="83">
        <f>(AD25-AE25)*AF25</f>
        <v>6.786</v>
      </c>
      <c r="AH25" s="81">
        <v>9.0</v>
      </c>
      <c r="AI25" s="84">
        <f>(9-AL25)/AB25</f>
        <v>12.72413793</v>
      </c>
      <c r="AJ25" s="84">
        <f>3/AF25</f>
        <v>17.24137931</v>
      </c>
      <c r="AK25" s="85">
        <f>(AJ25*3)</f>
        <v>51.72413793</v>
      </c>
      <c r="AL25" s="80">
        <f>(39*AF25)</f>
        <v>6.786</v>
      </c>
      <c r="AM25" s="80">
        <f>(AL25)+(AI25*AB25)</f>
        <v>9</v>
      </c>
      <c r="AN25" s="80"/>
      <c r="AO25" s="80"/>
    </row>
    <row r="26">
      <c r="B26" s="5" t="s">
        <v>64</v>
      </c>
      <c r="C26" s="26">
        <v>25.0</v>
      </c>
      <c r="D26" s="58">
        <v>100.0</v>
      </c>
      <c r="E26" s="38">
        <v>1.0</v>
      </c>
      <c r="F26" s="38" t="s">
        <v>254</v>
      </c>
      <c r="G26" s="38">
        <v>5.0</v>
      </c>
      <c r="H26" s="38">
        <v>25.0</v>
      </c>
      <c r="I26" s="38" t="s">
        <v>250</v>
      </c>
      <c r="J26" s="56">
        <v>3.0</v>
      </c>
      <c r="K26" s="38" t="s">
        <v>432</v>
      </c>
      <c r="L26" s="38" t="s">
        <v>440</v>
      </c>
      <c r="M26" s="38">
        <v>60.0</v>
      </c>
      <c r="N26" s="38">
        <v>1.0</v>
      </c>
      <c r="O26" s="62">
        <v>20.0</v>
      </c>
      <c r="P26" s="79">
        <v>187.2</v>
      </c>
      <c r="Q26" s="38">
        <v>0.346</v>
      </c>
      <c r="R26" s="38">
        <f t="shared" si="1"/>
        <v>20.414</v>
      </c>
      <c r="S26" s="38">
        <v>2.0</v>
      </c>
      <c r="T26" s="38" t="s">
        <v>250</v>
      </c>
      <c r="U26" s="38">
        <v>2.0</v>
      </c>
      <c r="V26" s="38" t="s">
        <v>441</v>
      </c>
      <c r="W26" s="38">
        <v>703.0</v>
      </c>
      <c r="X26" s="80"/>
      <c r="Y26" s="81" t="s">
        <v>285</v>
      </c>
      <c r="Z26" s="81">
        <v>40.0</v>
      </c>
      <c r="AA26" s="81">
        <v>1.0</v>
      </c>
      <c r="AB26" s="81">
        <v>0.35</v>
      </c>
      <c r="AC26" s="80">
        <f t="shared" si="10"/>
        <v>13.65</v>
      </c>
      <c r="AD26" s="80"/>
      <c r="AE26" s="80"/>
      <c r="AF26" s="80"/>
      <c r="AG26" s="80"/>
      <c r="AH26" s="81">
        <v>9.0</v>
      </c>
      <c r="AI26" s="84">
        <f t="shared" ref="AI26:AI32" si="13">AH26/AB26</f>
        <v>25.71428571</v>
      </c>
      <c r="AJ26" s="84"/>
      <c r="AK26" s="84"/>
      <c r="AL26" s="80"/>
      <c r="AM26" s="80"/>
      <c r="AN26" s="80"/>
      <c r="AO26" s="80"/>
    </row>
    <row r="27">
      <c r="A27" s="66"/>
      <c r="B27" s="67" t="s">
        <v>65</v>
      </c>
      <c r="C27" s="68">
        <v>26.0</v>
      </c>
      <c r="D27" s="69">
        <v>100.0</v>
      </c>
      <c r="E27" s="70">
        <v>1.0</v>
      </c>
      <c r="F27" s="70" t="s">
        <v>255</v>
      </c>
      <c r="G27" s="70">
        <v>5.0</v>
      </c>
      <c r="H27" s="70">
        <v>25.0</v>
      </c>
      <c r="I27" s="70" t="s">
        <v>250</v>
      </c>
      <c r="J27" s="56">
        <v>3.0</v>
      </c>
      <c r="K27" s="70" t="s">
        <v>433</v>
      </c>
      <c r="L27" s="70" t="s">
        <v>440</v>
      </c>
      <c r="M27" s="70">
        <v>60.0</v>
      </c>
      <c r="N27" s="70">
        <v>1.0</v>
      </c>
      <c r="O27" s="62">
        <v>20.0</v>
      </c>
      <c r="P27" s="79"/>
      <c r="Q27" s="70">
        <v>5.0E-4</v>
      </c>
      <c r="R27" s="70">
        <f t="shared" si="1"/>
        <v>0.0295</v>
      </c>
      <c r="S27" s="70">
        <v>1.0</v>
      </c>
      <c r="T27" s="70" t="s">
        <v>250</v>
      </c>
      <c r="U27" s="70">
        <v>3.0</v>
      </c>
      <c r="V27" s="70" t="s">
        <v>441</v>
      </c>
      <c r="W27" s="70">
        <v>703.0</v>
      </c>
      <c r="X27" s="81"/>
      <c r="Y27" s="81" t="s">
        <v>285</v>
      </c>
      <c r="Z27" s="81">
        <v>40.0</v>
      </c>
      <c r="AA27" s="81">
        <v>1.0</v>
      </c>
      <c r="AB27" s="81">
        <v>1.23</v>
      </c>
      <c r="AC27" s="80">
        <f t="shared" si="10"/>
        <v>47.97</v>
      </c>
      <c r="AD27" s="80"/>
      <c r="AE27" s="80"/>
      <c r="AF27" s="80"/>
      <c r="AG27" s="81"/>
      <c r="AH27" s="81">
        <v>9.0</v>
      </c>
      <c r="AI27" s="84">
        <f t="shared" si="13"/>
        <v>7.317073171</v>
      </c>
      <c r="AJ27" s="84"/>
      <c r="AK27" s="84"/>
      <c r="AL27" s="80"/>
      <c r="AM27" s="80"/>
      <c r="AN27" s="80"/>
      <c r="AO27" s="80"/>
    </row>
    <row r="28">
      <c r="B28" s="5" t="s">
        <v>67</v>
      </c>
      <c r="C28" s="26">
        <v>27.0</v>
      </c>
      <c r="D28" s="58">
        <v>100.0</v>
      </c>
      <c r="E28" s="59">
        <v>1.0</v>
      </c>
      <c r="F28" s="59" t="s">
        <v>256</v>
      </c>
      <c r="G28" s="59">
        <v>5.0</v>
      </c>
      <c r="H28" s="38">
        <v>25.0</v>
      </c>
      <c r="I28" s="38" t="s">
        <v>250</v>
      </c>
      <c r="J28" s="56">
        <v>3.0</v>
      </c>
      <c r="K28" s="38" t="s">
        <v>434</v>
      </c>
      <c r="L28" s="38" t="s">
        <v>440</v>
      </c>
      <c r="M28" s="38">
        <v>60.0</v>
      </c>
      <c r="N28" s="38">
        <v>1.0</v>
      </c>
      <c r="O28" s="62">
        <v>20.0</v>
      </c>
      <c r="P28" s="79">
        <v>19.032</v>
      </c>
      <c r="Q28" s="38">
        <v>0.576</v>
      </c>
      <c r="R28" s="38">
        <f t="shared" si="1"/>
        <v>33.984</v>
      </c>
      <c r="S28" s="38">
        <v>2.0</v>
      </c>
      <c r="T28" s="38" t="s">
        <v>252</v>
      </c>
      <c r="U28" s="38">
        <v>2.0</v>
      </c>
      <c r="V28" s="38" t="s">
        <v>441</v>
      </c>
      <c r="W28" s="38">
        <v>703.0</v>
      </c>
      <c r="X28" s="80"/>
      <c r="Y28" s="81" t="s">
        <v>285</v>
      </c>
      <c r="Z28" s="81">
        <v>40.0</v>
      </c>
      <c r="AA28" s="81">
        <v>1.0</v>
      </c>
      <c r="AB28" s="81">
        <v>0.678</v>
      </c>
      <c r="AC28" s="80">
        <f t="shared" si="10"/>
        <v>26.442</v>
      </c>
      <c r="AD28" s="80"/>
      <c r="AE28" s="80"/>
      <c r="AF28" s="80"/>
      <c r="AG28" s="80"/>
      <c r="AH28" s="81">
        <v>9.0</v>
      </c>
      <c r="AI28" s="84">
        <f t="shared" si="13"/>
        <v>13.27433628</v>
      </c>
      <c r="AJ28" s="84"/>
      <c r="AK28" s="84"/>
      <c r="AL28" s="80"/>
      <c r="AM28" s="80"/>
      <c r="AN28" s="80"/>
      <c r="AO28" s="80"/>
    </row>
    <row r="29">
      <c r="B29" s="5" t="s">
        <v>68</v>
      </c>
      <c r="C29" s="26">
        <v>28.0</v>
      </c>
      <c r="D29" s="58">
        <v>100.0</v>
      </c>
      <c r="E29" s="59">
        <v>1.0</v>
      </c>
      <c r="F29" s="59" t="s">
        <v>257</v>
      </c>
      <c r="G29" s="59">
        <v>5.0</v>
      </c>
      <c r="H29" s="38">
        <v>25.0</v>
      </c>
      <c r="I29" s="38" t="s">
        <v>250</v>
      </c>
      <c r="J29" s="56">
        <v>3.0</v>
      </c>
      <c r="K29" s="38" t="s">
        <v>435</v>
      </c>
      <c r="L29" s="38" t="s">
        <v>440</v>
      </c>
      <c r="M29" s="38">
        <v>60.0</v>
      </c>
      <c r="N29" s="38">
        <v>1.0</v>
      </c>
      <c r="O29" s="62">
        <v>10.0</v>
      </c>
      <c r="P29" s="79">
        <v>51.09</v>
      </c>
      <c r="Q29" s="38">
        <v>0.448</v>
      </c>
      <c r="R29" s="38">
        <f t="shared" si="1"/>
        <v>26.432</v>
      </c>
      <c r="S29" s="38">
        <v>2.0</v>
      </c>
      <c r="T29" s="38" t="s">
        <v>253</v>
      </c>
      <c r="U29" s="38">
        <v>2.0</v>
      </c>
      <c r="V29" s="38" t="s">
        <v>441</v>
      </c>
      <c r="W29" s="38">
        <v>703.0</v>
      </c>
      <c r="X29" s="80"/>
      <c r="Y29" s="81" t="s">
        <v>285</v>
      </c>
      <c r="Z29" s="81">
        <v>40.0</v>
      </c>
      <c r="AA29" s="81">
        <v>1.0</v>
      </c>
      <c r="AB29" s="81">
        <v>0.398</v>
      </c>
      <c r="AC29" s="80">
        <f t="shared" si="10"/>
        <v>15.522</v>
      </c>
      <c r="AD29" s="80"/>
      <c r="AE29" s="80"/>
      <c r="AF29" s="80"/>
      <c r="AG29" s="80"/>
      <c r="AH29" s="81">
        <v>9.0</v>
      </c>
      <c r="AI29" s="84">
        <f t="shared" si="13"/>
        <v>22.61306533</v>
      </c>
      <c r="AJ29" s="84"/>
      <c r="AK29" s="84"/>
      <c r="AL29" s="80"/>
      <c r="AM29" s="80"/>
      <c r="AN29" s="80"/>
      <c r="AO29" s="80"/>
    </row>
    <row r="30">
      <c r="B30" s="5" t="s">
        <v>71</v>
      </c>
      <c r="C30" s="26">
        <v>29.0</v>
      </c>
      <c r="D30" s="58">
        <v>100.0</v>
      </c>
      <c r="E30" s="59">
        <v>1.0</v>
      </c>
      <c r="F30" s="59" t="s">
        <v>250</v>
      </c>
      <c r="G30" s="59">
        <v>6.0</v>
      </c>
      <c r="H30" s="38">
        <v>25.0</v>
      </c>
      <c r="I30" s="38" t="s">
        <v>250</v>
      </c>
      <c r="J30" s="56">
        <v>3.0</v>
      </c>
      <c r="K30" s="38" t="s">
        <v>436</v>
      </c>
      <c r="L30" s="38" t="s">
        <v>440</v>
      </c>
      <c r="M30" s="38">
        <v>60.0</v>
      </c>
      <c r="N30" s="38">
        <v>1.0</v>
      </c>
      <c r="O30" s="62">
        <v>10.0</v>
      </c>
      <c r="P30" s="79">
        <v>88.13999999999999</v>
      </c>
      <c r="Q30" s="38">
        <v>0.38</v>
      </c>
      <c r="R30" s="38">
        <f t="shared" si="1"/>
        <v>22.42</v>
      </c>
      <c r="S30" s="38">
        <v>2.0</v>
      </c>
      <c r="T30" s="38" t="s">
        <v>254</v>
      </c>
      <c r="U30" s="38">
        <v>2.0</v>
      </c>
      <c r="V30" s="38" t="s">
        <v>441</v>
      </c>
      <c r="W30" s="38">
        <v>703.0</v>
      </c>
      <c r="X30" s="80"/>
      <c r="Y30" s="81" t="s">
        <v>285</v>
      </c>
      <c r="Z30" s="81">
        <v>40.0</v>
      </c>
      <c r="AA30" s="81">
        <v>1.0</v>
      </c>
      <c r="AB30" s="81">
        <v>0.312</v>
      </c>
      <c r="AC30" s="80">
        <f t="shared" si="10"/>
        <v>12.168</v>
      </c>
      <c r="AD30" s="80"/>
      <c r="AE30" s="80"/>
      <c r="AF30" s="80"/>
      <c r="AG30" s="80"/>
      <c r="AH30" s="81">
        <v>9.0</v>
      </c>
      <c r="AI30" s="84">
        <f t="shared" si="13"/>
        <v>28.84615385</v>
      </c>
      <c r="AJ30" s="84"/>
      <c r="AK30" s="84"/>
      <c r="AL30" s="80"/>
      <c r="AM30" s="80"/>
      <c r="AN30" s="80"/>
      <c r="AO30" s="80"/>
    </row>
    <row r="31">
      <c r="B31" s="14" t="s">
        <v>72</v>
      </c>
      <c r="C31" s="26">
        <v>30.0</v>
      </c>
      <c r="D31" s="58">
        <v>100.0</v>
      </c>
      <c r="E31" s="59">
        <v>1.0</v>
      </c>
      <c r="F31" s="59" t="s">
        <v>251</v>
      </c>
      <c r="G31" s="59">
        <v>6.0</v>
      </c>
      <c r="H31" s="38">
        <v>25.0</v>
      </c>
      <c r="I31" s="38" t="s">
        <v>250</v>
      </c>
      <c r="J31" s="56">
        <v>3.0</v>
      </c>
      <c r="K31" s="38" t="s">
        <v>437</v>
      </c>
      <c r="L31" s="38" t="s">
        <v>440</v>
      </c>
      <c r="M31" s="38">
        <v>60.0</v>
      </c>
      <c r="N31" s="38">
        <v>1.0</v>
      </c>
      <c r="O31" s="62">
        <v>15.0</v>
      </c>
      <c r="P31" s="79">
        <v>75.66</v>
      </c>
      <c r="Q31" s="38">
        <v>0.392</v>
      </c>
      <c r="R31" s="38">
        <f t="shared" si="1"/>
        <v>23.128</v>
      </c>
      <c r="S31" s="38">
        <v>2.0</v>
      </c>
      <c r="T31" s="38" t="s">
        <v>255</v>
      </c>
      <c r="U31" s="38">
        <v>2.0</v>
      </c>
      <c r="V31" s="38" t="s">
        <v>441</v>
      </c>
      <c r="W31" s="38">
        <v>703.0</v>
      </c>
      <c r="X31" s="80"/>
      <c r="Y31" s="81" t="s">
        <v>285</v>
      </c>
      <c r="Z31" s="81">
        <v>40.0</v>
      </c>
      <c r="AA31" s="81">
        <v>1.0</v>
      </c>
      <c r="AB31" s="81">
        <v>0.434</v>
      </c>
      <c r="AC31" s="80">
        <f t="shared" si="10"/>
        <v>16.926</v>
      </c>
      <c r="AD31" s="80"/>
      <c r="AE31" s="80"/>
      <c r="AF31" s="80"/>
      <c r="AG31" s="80"/>
      <c r="AH31" s="81">
        <v>9.0</v>
      </c>
      <c r="AI31" s="84">
        <f t="shared" si="13"/>
        <v>20.73732719</v>
      </c>
      <c r="AJ31" s="84"/>
      <c r="AK31" s="84"/>
      <c r="AL31" s="80"/>
      <c r="AM31" s="80"/>
      <c r="AN31" s="80"/>
      <c r="AO31" s="80"/>
    </row>
    <row r="32">
      <c r="B32" s="5" t="s">
        <v>73</v>
      </c>
      <c r="C32" s="26">
        <v>31.0</v>
      </c>
      <c r="D32" s="58">
        <v>100.0</v>
      </c>
      <c r="E32" s="59">
        <v>1.0</v>
      </c>
      <c r="F32" s="59" t="s">
        <v>250</v>
      </c>
      <c r="G32" s="59">
        <v>7.0</v>
      </c>
      <c r="H32" s="38">
        <v>25.0</v>
      </c>
      <c r="I32" s="38" t="s">
        <v>250</v>
      </c>
      <c r="J32" s="56">
        <v>4.0</v>
      </c>
      <c r="K32" s="38" t="s">
        <v>425</v>
      </c>
      <c r="L32" s="38" t="s">
        <v>440</v>
      </c>
      <c r="M32" s="38">
        <v>60.0</v>
      </c>
      <c r="N32" s="38">
        <v>1.0</v>
      </c>
      <c r="O32" s="62">
        <v>20.0</v>
      </c>
      <c r="P32" s="79">
        <v>272.22</v>
      </c>
      <c r="Q32" s="38">
        <v>0.376</v>
      </c>
      <c r="R32" s="38">
        <f t="shared" si="1"/>
        <v>22.184</v>
      </c>
      <c r="S32" s="38">
        <v>2.0</v>
      </c>
      <c r="T32" s="38" t="s">
        <v>256</v>
      </c>
      <c r="U32" s="38">
        <v>2.0</v>
      </c>
      <c r="V32" s="38" t="s">
        <v>443</v>
      </c>
      <c r="W32" s="38">
        <v>704.0</v>
      </c>
      <c r="X32" s="80"/>
      <c r="Y32" s="81" t="s">
        <v>285</v>
      </c>
      <c r="Z32" s="81">
        <v>40.0</v>
      </c>
      <c r="AA32" s="81">
        <v>1.0</v>
      </c>
      <c r="AB32" s="81">
        <v>0.424</v>
      </c>
      <c r="AC32" s="80">
        <f t="shared" si="10"/>
        <v>16.536</v>
      </c>
      <c r="AD32" s="80"/>
      <c r="AE32" s="80"/>
      <c r="AF32" s="80"/>
      <c r="AG32" s="80"/>
      <c r="AH32" s="81">
        <v>9.0</v>
      </c>
      <c r="AI32" s="84">
        <f t="shared" si="13"/>
        <v>21.22641509</v>
      </c>
      <c r="AJ32" s="84"/>
      <c r="AK32" s="84"/>
      <c r="AL32" s="80"/>
      <c r="AM32" s="80"/>
      <c r="AN32" s="80"/>
      <c r="AO32" s="80"/>
    </row>
    <row r="33">
      <c r="B33" s="2" t="s">
        <v>70</v>
      </c>
      <c r="C33" s="26">
        <v>32.0</v>
      </c>
      <c r="D33" s="58">
        <v>100.0</v>
      </c>
      <c r="E33" s="59">
        <v>1.0</v>
      </c>
      <c r="F33" s="59" t="s">
        <v>251</v>
      </c>
      <c r="G33" s="59">
        <v>7.0</v>
      </c>
      <c r="H33" s="38">
        <v>25.0</v>
      </c>
      <c r="I33" s="38" t="s">
        <v>250</v>
      </c>
      <c r="J33" s="56">
        <v>4.0</v>
      </c>
      <c r="K33" s="38" t="s">
        <v>429</v>
      </c>
      <c r="L33" s="38" t="s">
        <v>440</v>
      </c>
      <c r="M33" s="38">
        <v>60.0</v>
      </c>
      <c r="N33" s="38">
        <v>1.0</v>
      </c>
      <c r="O33" s="62">
        <v>20.0</v>
      </c>
      <c r="P33" s="79">
        <v>44.849999999999994</v>
      </c>
      <c r="Q33" s="38">
        <v>0.326</v>
      </c>
      <c r="R33" s="38">
        <f t="shared" si="1"/>
        <v>19.234</v>
      </c>
      <c r="S33" s="38">
        <v>2.0</v>
      </c>
      <c r="T33" s="38" t="s">
        <v>257</v>
      </c>
      <c r="U33" s="38">
        <v>2.0</v>
      </c>
      <c r="V33" s="38" t="s">
        <v>443</v>
      </c>
      <c r="W33" s="38">
        <v>704.0</v>
      </c>
      <c r="X33" s="80"/>
      <c r="Y33" s="81" t="s">
        <v>285</v>
      </c>
      <c r="Z33" s="81">
        <v>40.0</v>
      </c>
      <c r="AA33" s="81">
        <v>1.0</v>
      </c>
      <c r="AB33" s="81">
        <v>0.114</v>
      </c>
      <c r="AC33" s="80">
        <f t="shared" si="10"/>
        <v>4.446</v>
      </c>
      <c r="AD33" s="81">
        <v>40.0</v>
      </c>
      <c r="AE33" s="82">
        <v>1.0</v>
      </c>
      <c r="AF33" s="82">
        <v>0.582</v>
      </c>
      <c r="AG33" s="82">
        <f t="shared" ref="AG33:AG34" si="14">(AD33-AE33)*AF33</f>
        <v>22.698</v>
      </c>
      <c r="AH33" s="81">
        <v>9.0</v>
      </c>
      <c r="AI33" s="84"/>
      <c r="AJ33" s="84">
        <f t="shared" ref="AJ33:AJ34" si="15">3/AF33</f>
        <v>5.154639175</v>
      </c>
      <c r="AK33" s="87">
        <f t="shared" ref="AK33:AK34" si="16">(AJ33*3)</f>
        <v>15.46391753</v>
      </c>
      <c r="AL33" s="80">
        <f t="shared" ref="AL33:AL34" si="17">(AK33*AF33)</f>
        <v>9</v>
      </c>
      <c r="AM33" s="80"/>
      <c r="AN33" s="80"/>
      <c r="AO33" s="80"/>
    </row>
    <row r="34">
      <c r="B34" s="5" t="s">
        <v>76</v>
      </c>
      <c r="C34" s="26">
        <v>33.0</v>
      </c>
      <c r="D34" s="58">
        <v>100.0</v>
      </c>
      <c r="E34" s="59">
        <v>1.0</v>
      </c>
      <c r="F34" s="59" t="s">
        <v>252</v>
      </c>
      <c r="G34" s="59">
        <v>7.0</v>
      </c>
      <c r="H34" s="38">
        <v>25.0</v>
      </c>
      <c r="I34" s="38" t="s">
        <v>250</v>
      </c>
      <c r="J34" s="56">
        <v>4.0</v>
      </c>
      <c r="K34" s="38" t="s">
        <v>430</v>
      </c>
      <c r="L34" s="38" t="s">
        <v>440</v>
      </c>
      <c r="M34" s="38">
        <v>60.0</v>
      </c>
      <c r="N34" s="38">
        <v>1.0</v>
      </c>
      <c r="O34" s="62">
        <v>20.0</v>
      </c>
      <c r="P34" s="79">
        <v>22.386</v>
      </c>
      <c r="Q34" s="38">
        <v>0.286</v>
      </c>
      <c r="R34" s="38">
        <f t="shared" si="1"/>
        <v>16.874</v>
      </c>
      <c r="S34" s="38">
        <v>2.0</v>
      </c>
      <c r="T34" s="38" t="s">
        <v>250</v>
      </c>
      <c r="U34" s="38">
        <v>3.0</v>
      </c>
      <c r="V34" s="38" t="s">
        <v>443</v>
      </c>
      <c r="W34" s="38">
        <v>704.0</v>
      </c>
      <c r="X34" s="80"/>
      <c r="Y34" s="81" t="s">
        <v>285</v>
      </c>
      <c r="Z34" s="81">
        <v>40.0</v>
      </c>
      <c r="AA34" s="81">
        <v>1.0</v>
      </c>
      <c r="AB34" s="81">
        <v>0.214</v>
      </c>
      <c r="AC34" s="80">
        <f t="shared" si="10"/>
        <v>8.346</v>
      </c>
      <c r="AD34" s="81">
        <v>40.0</v>
      </c>
      <c r="AE34" s="82">
        <v>1.0</v>
      </c>
      <c r="AF34" s="82">
        <v>0.4</v>
      </c>
      <c r="AG34" s="82">
        <f t="shared" si="14"/>
        <v>15.6</v>
      </c>
      <c r="AH34" s="81">
        <v>9.0</v>
      </c>
      <c r="AI34" s="84"/>
      <c r="AJ34" s="84">
        <f t="shared" si="15"/>
        <v>7.5</v>
      </c>
      <c r="AK34" s="87">
        <f t="shared" si="16"/>
        <v>22.5</v>
      </c>
      <c r="AL34" s="80">
        <f t="shared" si="17"/>
        <v>9</v>
      </c>
      <c r="AM34" s="80"/>
      <c r="AN34" s="80"/>
      <c r="AO34" s="80"/>
    </row>
    <row r="35">
      <c r="B35" s="5" t="s">
        <v>77</v>
      </c>
      <c r="C35" s="26">
        <v>34.0</v>
      </c>
      <c r="D35" s="58">
        <v>100.0</v>
      </c>
      <c r="E35" s="59">
        <v>1.0</v>
      </c>
      <c r="F35" s="59" t="s">
        <v>253</v>
      </c>
      <c r="G35" s="59">
        <v>7.0</v>
      </c>
      <c r="H35" s="38">
        <v>25.0</v>
      </c>
      <c r="I35" s="38" t="s">
        <v>250</v>
      </c>
      <c r="J35" s="56">
        <v>4.0</v>
      </c>
      <c r="K35" s="38" t="s">
        <v>431</v>
      </c>
      <c r="L35" s="38" t="s">
        <v>440</v>
      </c>
      <c r="M35" s="38">
        <v>60.0</v>
      </c>
      <c r="N35" s="38">
        <v>1.0</v>
      </c>
      <c r="O35" s="62">
        <v>10.0</v>
      </c>
      <c r="P35" s="79">
        <v>68.64</v>
      </c>
      <c r="Q35" s="38">
        <v>0.554</v>
      </c>
      <c r="R35" s="38">
        <f t="shared" si="1"/>
        <v>32.686</v>
      </c>
      <c r="S35" s="38">
        <v>2.0</v>
      </c>
      <c r="T35" s="38" t="s">
        <v>251</v>
      </c>
      <c r="U35" s="38">
        <v>3.0</v>
      </c>
      <c r="V35" s="38" t="s">
        <v>443</v>
      </c>
      <c r="W35" s="38">
        <v>704.0</v>
      </c>
      <c r="X35" s="80"/>
      <c r="Y35" s="81" t="s">
        <v>285</v>
      </c>
      <c r="Z35" s="81">
        <v>40.0</v>
      </c>
      <c r="AA35" s="81">
        <v>1.0</v>
      </c>
      <c r="AB35" s="81">
        <v>0.558</v>
      </c>
      <c r="AC35" s="80">
        <f t="shared" si="10"/>
        <v>21.762</v>
      </c>
      <c r="AD35" s="80"/>
      <c r="AE35" s="80"/>
      <c r="AF35" s="80"/>
      <c r="AG35" s="80"/>
      <c r="AH35" s="81">
        <v>9.0</v>
      </c>
      <c r="AI35" s="84">
        <f>AH35/AB35</f>
        <v>16.12903226</v>
      </c>
      <c r="AJ35" s="84"/>
      <c r="AK35" s="84"/>
      <c r="AL35" s="80"/>
      <c r="AM35" s="80"/>
      <c r="AN35" s="80"/>
      <c r="AO35" s="80"/>
    </row>
    <row r="36">
      <c r="B36" s="5" t="s">
        <v>78</v>
      </c>
      <c r="C36" s="26">
        <v>35.0</v>
      </c>
      <c r="D36" s="58">
        <v>100.0</v>
      </c>
      <c r="E36" s="59">
        <v>1.0</v>
      </c>
      <c r="F36" s="59" t="s">
        <v>254</v>
      </c>
      <c r="G36" s="59">
        <v>7.0</v>
      </c>
      <c r="H36" s="38">
        <v>25.0</v>
      </c>
      <c r="I36" s="38" t="s">
        <v>250</v>
      </c>
      <c r="J36" s="56">
        <v>4.0</v>
      </c>
      <c r="K36" s="38" t="s">
        <v>432</v>
      </c>
      <c r="L36" s="38" t="s">
        <v>440</v>
      </c>
      <c r="M36" s="38">
        <v>60.0</v>
      </c>
      <c r="N36" s="38">
        <v>1.0</v>
      </c>
      <c r="O36" s="62">
        <v>10.0</v>
      </c>
      <c r="P36" s="79">
        <v>18.096</v>
      </c>
      <c r="Q36" s="38">
        <v>0.28</v>
      </c>
      <c r="R36" s="38">
        <f t="shared" si="1"/>
        <v>16.52</v>
      </c>
      <c r="S36" s="38">
        <v>2.0</v>
      </c>
      <c r="T36" s="38" t="s">
        <v>252</v>
      </c>
      <c r="U36" s="38">
        <v>3.0</v>
      </c>
      <c r="V36" s="38" t="s">
        <v>443</v>
      </c>
      <c r="W36" s="38">
        <v>704.0</v>
      </c>
      <c r="X36" s="80"/>
      <c r="Y36" s="81" t="s">
        <v>285</v>
      </c>
      <c r="Z36" s="81">
        <v>40.0</v>
      </c>
      <c r="AA36" s="81">
        <v>1.0</v>
      </c>
      <c r="AB36" s="81">
        <v>0.138</v>
      </c>
      <c r="AC36" s="80">
        <f t="shared" si="10"/>
        <v>5.382</v>
      </c>
      <c r="AD36" s="81">
        <v>40.0</v>
      </c>
      <c r="AE36" s="82">
        <v>1.0</v>
      </c>
      <c r="AF36" s="82">
        <v>0.44</v>
      </c>
      <c r="AG36" s="82">
        <f t="shared" ref="AG36:AG38" si="18">(AD36-AE36)*AF36</f>
        <v>17.16</v>
      </c>
      <c r="AH36" s="81">
        <v>9.0</v>
      </c>
      <c r="AI36" s="84"/>
      <c r="AJ36" s="84">
        <f t="shared" ref="AJ36:AJ38" si="19">3/AF36</f>
        <v>6.818181818</v>
      </c>
      <c r="AK36" s="87">
        <f t="shared" ref="AK36:AK38" si="20">(AJ36*3)</f>
        <v>20.45454545</v>
      </c>
      <c r="AL36" s="80">
        <f t="shared" ref="AL36:AL38" si="21">(AK36*AF36)</f>
        <v>9</v>
      </c>
      <c r="AM36" s="80"/>
      <c r="AN36" s="80"/>
      <c r="AO36" s="80"/>
    </row>
    <row r="37">
      <c r="B37" s="2" t="s">
        <v>75</v>
      </c>
      <c r="C37" s="26">
        <v>36.0</v>
      </c>
      <c r="D37" s="58">
        <v>100.0</v>
      </c>
      <c r="E37" s="59">
        <v>1.0</v>
      </c>
      <c r="F37" s="59" t="s">
        <v>255</v>
      </c>
      <c r="G37" s="59">
        <v>7.0</v>
      </c>
      <c r="H37" s="38">
        <v>25.0</v>
      </c>
      <c r="I37" s="38" t="s">
        <v>250</v>
      </c>
      <c r="J37" s="56">
        <v>4.0</v>
      </c>
      <c r="K37" s="38" t="s">
        <v>433</v>
      </c>
      <c r="L37" s="38" t="s">
        <v>440</v>
      </c>
      <c r="M37" s="38">
        <v>60.0</v>
      </c>
      <c r="N37" s="38">
        <v>1.0</v>
      </c>
      <c r="O37" s="62">
        <v>20.0</v>
      </c>
      <c r="P37" s="79">
        <v>27.378</v>
      </c>
      <c r="Q37" s="38">
        <v>0.32</v>
      </c>
      <c r="R37" s="38">
        <f t="shared" si="1"/>
        <v>18.88</v>
      </c>
      <c r="S37" s="38">
        <v>2.0</v>
      </c>
      <c r="T37" s="38" t="s">
        <v>253</v>
      </c>
      <c r="U37" s="38">
        <v>3.0</v>
      </c>
      <c r="V37" s="38" t="s">
        <v>443</v>
      </c>
      <c r="W37" s="38">
        <v>704.0</v>
      </c>
      <c r="X37" s="80"/>
      <c r="Y37" s="81" t="s">
        <v>285</v>
      </c>
      <c r="Z37" s="81">
        <v>40.0</v>
      </c>
      <c r="AA37" s="81">
        <v>1.0</v>
      </c>
      <c r="AB37" s="81">
        <v>0.154</v>
      </c>
      <c r="AC37" s="80">
        <f t="shared" si="10"/>
        <v>6.006</v>
      </c>
      <c r="AD37" s="81">
        <v>40.0</v>
      </c>
      <c r="AE37" s="82">
        <v>1.0</v>
      </c>
      <c r="AF37" s="82">
        <v>0.23</v>
      </c>
      <c r="AG37" s="82">
        <f t="shared" si="18"/>
        <v>8.97</v>
      </c>
      <c r="AH37" s="81">
        <v>9.0</v>
      </c>
      <c r="AI37" s="84"/>
      <c r="AJ37" s="84">
        <f t="shared" si="19"/>
        <v>13.04347826</v>
      </c>
      <c r="AK37" s="87">
        <f t="shared" si="20"/>
        <v>39.13043478</v>
      </c>
      <c r="AL37" s="80">
        <f t="shared" si="21"/>
        <v>9</v>
      </c>
      <c r="AM37" s="80"/>
      <c r="AN37" s="80"/>
      <c r="AO37" s="80"/>
    </row>
    <row r="38">
      <c r="B38" s="5" t="s">
        <v>81</v>
      </c>
      <c r="C38" s="26">
        <v>37.0</v>
      </c>
      <c r="D38" s="58">
        <v>100.0</v>
      </c>
      <c r="E38" s="59">
        <v>1.0</v>
      </c>
      <c r="F38" s="59" t="s">
        <v>256</v>
      </c>
      <c r="G38" s="59">
        <v>7.0</v>
      </c>
      <c r="H38" s="38">
        <v>25.0</v>
      </c>
      <c r="I38" s="38" t="s">
        <v>250</v>
      </c>
      <c r="J38" s="56">
        <v>4.0</v>
      </c>
      <c r="K38" s="38" t="s">
        <v>434</v>
      </c>
      <c r="L38" s="38" t="s">
        <v>440</v>
      </c>
      <c r="M38" s="38">
        <v>60.0</v>
      </c>
      <c r="N38" s="38">
        <v>1.0</v>
      </c>
      <c r="O38" s="62">
        <v>10.0</v>
      </c>
      <c r="P38" s="79">
        <v>88.13999999999999</v>
      </c>
      <c r="Q38" s="38">
        <v>0.358</v>
      </c>
      <c r="R38" s="38">
        <f t="shared" si="1"/>
        <v>21.122</v>
      </c>
      <c r="S38" s="38">
        <v>2.0</v>
      </c>
      <c r="T38" s="38" t="s">
        <v>254</v>
      </c>
      <c r="U38" s="38">
        <v>3.0</v>
      </c>
      <c r="V38" s="38" t="s">
        <v>443</v>
      </c>
      <c r="W38" s="38">
        <v>704.0</v>
      </c>
      <c r="X38" s="80"/>
      <c r="Y38" s="81" t="s">
        <v>285</v>
      </c>
      <c r="Z38" s="81">
        <v>40.0</v>
      </c>
      <c r="AA38" s="81">
        <v>1.0</v>
      </c>
      <c r="AB38" s="81">
        <v>0.176</v>
      </c>
      <c r="AC38" s="80">
        <f t="shared" si="10"/>
        <v>6.864</v>
      </c>
      <c r="AD38" s="81">
        <v>40.0</v>
      </c>
      <c r="AE38" s="82">
        <v>1.0</v>
      </c>
      <c r="AF38" s="82">
        <v>0.34</v>
      </c>
      <c r="AG38" s="82">
        <f t="shared" si="18"/>
        <v>13.26</v>
      </c>
      <c r="AH38" s="81">
        <v>9.0</v>
      </c>
      <c r="AI38" s="84"/>
      <c r="AJ38" s="84">
        <f t="shared" si="19"/>
        <v>8.823529412</v>
      </c>
      <c r="AK38" s="87">
        <f t="shared" si="20"/>
        <v>26.47058824</v>
      </c>
      <c r="AL38" s="80">
        <f t="shared" si="21"/>
        <v>9</v>
      </c>
      <c r="AM38" s="80"/>
      <c r="AN38" s="80"/>
      <c r="AO38" s="80"/>
    </row>
    <row r="39">
      <c r="B39" s="5" t="s">
        <v>85</v>
      </c>
      <c r="C39" s="26">
        <v>38.0</v>
      </c>
      <c r="D39" s="58">
        <v>100.0</v>
      </c>
      <c r="E39" s="59">
        <v>1.0</v>
      </c>
      <c r="F39" s="59" t="s">
        <v>257</v>
      </c>
      <c r="G39" s="59">
        <v>7.0</v>
      </c>
      <c r="H39" s="38">
        <v>25.0</v>
      </c>
      <c r="I39" s="38" t="s">
        <v>250</v>
      </c>
      <c r="J39" s="56">
        <v>4.0</v>
      </c>
      <c r="K39" s="38" t="s">
        <v>435</v>
      </c>
      <c r="L39" s="38" t="s">
        <v>440</v>
      </c>
      <c r="M39" s="38">
        <v>60.0</v>
      </c>
      <c r="N39" s="38">
        <v>1.0</v>
      </c>
      <c r="O39" s="62">
        <v>20.0</v>
      </c>
      <c r="P39" s="79">
        <v>79.56</v>
      </c>
      <c r="Q39" s="38">
        <v>0.468</v>
      </c>
      <c r="R39" s="38">
        <f t="shared" si="1"/>
        <v>27.612</v>
      </c>
      <c r="S39" s="38">
        <v>2.0</v>
      </c>
      <c r="T39" s="38" t="s">
        <v>255</v>
      </c>
      <c r="U39" s="38">
        <v>3.0</v>
      </c>
      <c r="V39" s="38" t="s">
        <v>443</v>
      </c>
      <c r="W39" s="38">
        <v>704.0</v>
      </c>
      <c r="X39" s="80"/>
      <c r="Y39" s="81" t="s">
        <v>285</v>
      </c>
      <c r="Z39" s="81">
        <v>40.0</v>
      </c>
      <c r="AA39" s="81">
        <v>1.0</v>
      </c>
      <c r="AB39" s="81">
        <v>0.266</v>
      </c>
      <c r="AC39" s="80">
        <f t="shared" si="10"/>
        <v>10.374</v>
      </c>
      <c r="AD39" s="81"/>
      <c r="AE39" s="82"/>
      <c r="AF39" s="82"/>
      <c r="AG39" s="80"/>
      <c r="AH39" s="81">
        <v>9.0</v>
      </c>
      <c r="AI39" s="84">
        <f t="shared" ref="AI39:AI40" si="22">AH39/AB39</f>
        <v>33.83458647</v>
      </c>
      <c r="AJ39" s="84"/>
      <c r="AK39" s="84"/>
      <c r="AL39" s="80"/>
      <c r="AM39" s="80"/>
      <c r="AN39" s="80"/>
      <c r="AO39" s="80"/>
    </row>
    <row r="40">
      <c r="B40" s="5" t="s">
        <v>86</v>
      </c>
      <c r="C40" s="26">
        <v>39.0</v>
      </c>
      <c r="D40" s="58">
        <v>100.0</v>
      </c>
      <c r="E40" s="59">
        <v>1.0</v>
      </c>
      <c r="F40" s="59" t="s">
        <v>250</v>
      </c>
      <c r="G40" s="59">
        <v>8.0</v>
      </c>
      <c r="H40" s="38">
        <v>25.0</v>
      </c>
      <c r="I40" s="38" t="s">
        <v>250</v>
      </c>
      <c r="J40" s="56">
        <v>4.0</v>
      </c>
      <c r="K40" s="38" t="s">
        <v>436</v>
      </c>
      <c r="L40" s="38" t="s">
        <v>440</v>
      </c>
      <c r="M40" s="38">
        <v>60.0</v>
      </c>
      <c r="N40" s="38">
        <v>1.0</v>
      </c>
      <c r="O40" s="62">
        <v>20.0</v>
      </c>
      <c r="P40" s="79">
        <v>102.96000000000001</v>
      </c>
      <c r="Q40" s="38">
        <v>0.364</v>
      </c>
      <c r="R40" s="38">
        <f t="shared" si="1"/>
        <v>21.476</v>
      </c>
      <c r="S40" s="38">
        <v>2.0</v>
      </c>
      <c r="T40" s="38" t="s">
        <v>256</v>
      </c>
      <c r="U40" s="38">
        <v>3.0</v>
      </c>
      <c r="V40" s="38" t="s">
        <v>443</v>
      </c>
      <c r="W40" s="38">
        <v>704.0</v>
      </c>
      <c r="X40" s="80"/>
      <c r="Y40" s="81" t="s">
        <v>285</v>
      </c>
      <c r="Z40" s="81">
        <v>40.0</v>
      </c>
      <c r="AA40" s="81">
        <v>1.0</v>
      </c>
      <c r="AB40" s="81">
        <v>0.346</v>
      </c>
      <c r="AC40" s="80">
        <f t="shared" si="10"/>
        <v>13.494</v>
      </c>
      <c r="AD40" s="80"/>
      <c r="AE40" s="80"/>
      <c r="AF40" s="80"/>
      <c r="AG40" s="80"/>
      <c r="AH40" s="81">
        <v>9.0</v>
      </c>
      <c r="AI40" s="84">
        <f t="shared" si="22"/>
        <v>26.01156069</v>
      </c>
      <c r="AJ40" s="84"/>
      <c r="AK40" s="84"/>
      <c r="AL40" s="80"/>
      <c r="AM40" s="80"/>
      <c r="AN40" s="80"/>
      <c r="AO40" s="80"/>
    </row>
    <row r="41">
      <c r="B41" s="5" t="s">
        <v>87</v>
      </c>
      <c r="C41" s="26">
        <v>40.0</v>
      </c>
      <c r="D41" s="58">
        <v>100.0</v>
      </c>
      <c r="E41" s="59">
        <v>1.0</v>
      </c>
      <c r="F41" s="59" t="s">
        <v>251</v>
      </c>
      <c r="G41" s="59">
        <v>8.0</v>
      </c>
      <c r="H41" s="38">
        <v>25.0</v>
      </c>
      <c r="I41" s="38" t="s">
        <v>250</v>
      </c>
      <c r="J41" s="56">
        <v>4.0</v>
      </c>
      <c r="K41" s="38" t="s">
        <v>437</v>
      </c>
      <c r="L41" s="38" t="s">
        <v>440</v>
      </c>
      <c r="M41" s="38">
        <v>60.0</v>
      </c>
      <c r="N41" s="38">
        <v>1.0</v>
      </c>
      <c r="O41" s="62">
        <v>10.0</v>
      </c>
      <c r="P41" s="79">
        <v>88.91999999999999</v>
      </c>
      <c r="Q41" s="38">
        <v>0.312</v>
      </c>
      <c r="R41" s="38">
        <f t="shared" si="1"/>
        <v>18.408</v>
      </c>
      <c r="S41" s="38">
        <v>2.0</v>
      </c>
      <c r="T41" s="38" t="s">
        <v>257</v>
      </c>
      <c r="U41" s="38">
        <v>3.0</v>
      </c>
      <c r="V41" s="38" t="s">
        <v>443</v>
      </c>
      <c r="W41" s="38">
        <v>704.0</v>
      </c>
      <c r="X41" s="80"/>
      <c r="Y41" s="81" t="s">
        <v>285</v>
      </c>
      <c r="Z41" s="81">
        <v>40.0</v>
      </c>
      <c r="AA41" s="81">
        <v>1.0</v>
      </c>
      <c r="AB41" s="81">
        <v>0.0</v>
      </c>
      <c r="AC41" s="81">
        <v>0.0</v>
      </c>
      <c r="AD41" s="81">
        <v>40.0</v>
      </c>
      <c r="AE41" s="81">
        <v>1.0</v>
      </c>
      <c r="AF41" s="81">
        <v>0.204</v>
      </c>
      <c r="AG41" s="83">
        <f t="shared" ref="AG41:AG46" si="23">(AD41-AE41)*AF41</f>
        <v>7.956</v>
      </c>
      <c r="AH41" s="81">
        <v>9.0</v>
      </c>
      <c r="AI41" s="78">
        <v>39.0</v>
      </c>
      <c r="AJ41" s="84">
        <f t="shared" ref="AJ41:AJ46" si="24">3/AF41</f>
        <v>14.70588235</v>
      </c>
      <c r="AK41" s="88">
        <v>39.0</v>
      </c>
      <c r="AL41" s="80">
        <f>(39*AF41)</f>
        <v>7.956</v>
      </c>
      <c r="AM41" s="81"/>
      <c r="AN41" s="80"/>
      <c r="AO41" s="80"/>
    </row>
    <row r="42">
      <c r="B42" s="5" t="s">
        <v>90</v>
      </c>
      <c r="C42" s="26">
        <v>41.0</v>
      </c>
      <c r="D42" s="58">
        <v>100.0</v>
      </c>
      <c r="E42" s="70">
        <v>2.0</v>
      </c>
      <c r="F42" s="70" t="s">
        <v>250</v>
      </c>
      <c r="G42" s="70">
        <v>1.0</v>
      </c>
      <c r="H42" s="38">
        <v>25.0</v>
      </c>
      <c r="I42" s="38" t="s">
        <v>250</v>
      </c>
      <c r="J42" s="56">
        <v>5.0</v>
      </c>
      <c r="K42" s="38" t="s">
        <v>425</v>
      </c>
      <c r="L42" s="38" t="s">
        <v>440</v>
      </c>
      <c r="M42" s="38">
        <v>60.0</v>
      </c>
      <c r="N42" s="38">
        <v>1.0</v>
      </c>
      <c r="O42" s="62">
        <v>20.0</v>
      </c>
      <c r="P42" s="79">
        <v>54.989999999999995</v>
      </c>
      <c r="Q42" s="38">
        <v>0.14</v>
      </c>
      <c r="R42" s="38">
        <f t="shared" si="1"/>
        <v>8.26</v>
      </c>
      <c r="S42" s="38">
        <v>2.0</v>
      </c>
      <c r="T42" s="38" t="s">
        <v>250</v>
      </c>
      <c r="U42" s="38">
        <v>4.0</v>
      </c>
      <c r="V42" s="38" t="s">
        <v>444</v>
      </c>
      <c r="W42" s="38">
        <v>705.0</v>
      </c>
      <c r="X42" s="80"/>
      <c r="Y42" s="81" t="s">
        <v>285</v>
      </c>
      <c r="Z42" s="81">
        <v>40.0</v>
      </c>
      <c r="AA42" s="81">
        <v>1.0</v>
      </c>
      <c r="AB42" s="81">
        <v>0.112</v>
      </c>
      <c r="AC42" s="80">
        <f>(Z42-AA42)*AB42</f>
        <v>4.368</v>
      </c>
      <c r="AD42" s="81">
        <v>40.0</v>
      </c>
      <c r="AE42" s="82">
        <v>1.0</v>
      </c>
      <c r="AF42" s="82">
        <v>0.41</v>
      </c>
      <c r="AG42" s="82">
        <f t="shared" si="23"/>
        <v>15.99</v>
      </c>
      <c r="AH42" s="81">
        <v>9.0</v>
      </c>
      <c r="AI42" s="84"/>
      <c r="AJ42" s="84">
        <f t="shared" si="24"/>
        <v>7.317073171</v>
      </c>
      <c r="AK42" s="87">
        <f t="shared" ref="AK42:AK46" si="25">(AJ42*3)</f>
        <v>21.95121951</v>
      </c>
      <c r="AL42" s="80">
        <f>AK42*AF42</f>
        <v>9</v>
      </c>
      <c r="AM42" s="80"/>
      <c r="AN42" s="80"/>
      <c r="AO42" s="80"/>
    </row>
    <row r="43">
      <c r="B43" s="5" t="s">
        <v>91</v>
      </c>
      <c r="C43" s="26">
        <v>42.0</v>
      </c>
      <c r="D43" s="58">
        <v>100.0</v>
      </c>
      <c r="E43" s="70">
        <v>2.0</v>
      </c>
      <c r="F43" s="70" t="s">
        <v>251</v>
      </c>
      <c r="G43" s="70">
        <v>1.0</v>
      </c>
      <c r="H43" s="38">
        <v>25.0</v>
      </c>
      <c r="I43" s="38" t="s">
        <v>250</v>
      </c>
      <c r="J43" s="56">
        <v>5.0</v>
      </c>
      <c r="K43" s="38" t="s">
        <v>429</v>
      </c>
      <c r="L43" s="38" t="s">
        <v>440</v>
      </c>
      <c r="M43" s="38">
        <v>60.0</v>
      </c>
      <c r="N43" s="38">
        <v>1.0</v>
      </c>
      <c r="O43" s="62">
        <v>10.0</v>
      </c>
      <c r="P43" s="79">
        <v>81.12</v>
      </c>
      <c r="Q43" s="38">
        <v>0.13</v>
      </c>
      <c r="R43" s="38">
        <f t="shared" si="1"/>
        <v>7.67</v>
      </c>
      <c r="S43" s="38">
        <v>2.0</v>
      </c>
      <c r="T43" s="38" t="s">
        <v>251</v>
      </c>
      <c r="U43" s="38">
        <v>4.0</v>
      </c>
      <c r="V43" s="38" t="s">
        <v>444</v>
      </c>
      <c r="W43" s="38">
        <v>705.0</v>
      </c>
      <c r="X43" s="80"/>
      <c r="Y43" s="81" t="s">
        <v>285</v>
      </c>
      <c r="Z43" s="81">
        <v>40.0</v>
      </c>
      <c r="AA43" s="81">
        <v>1.0</v>
      </c>
      <c r="AB43" s="81" t="s">
        <v>170</v>
      </c>
      <c r="AC43" s="81">
        <v>0.0</v>
      </c>
      <c r="AD43" s="81">
        <v>40.0</v>
      </c>
      <c r="AE43" s="81">
        <v>1.0</v>
      </c>
      <c r="AF43" s="82">
        <v>0.454</v>
      </c>
      <c r="AG43" s="82">
        <f t="shared" si="23"/>
        <v>17.706</v>
      </c>
      <c r="AH43" s="81">
        <v>9.0</v>
      </c>
      <c r="AI43" s="86"/>
      <c r="AJ43" s="84">
        <f t="shared" si="24"/>
        <v>6.607929515</v>
      </c>
      <c r="AK43" s="87">
        <f t="shared" si="25"/>
        <v>19.82378855</v>
      </c>
      <c r="AL43" s="80">
        <f t="shared" ref="AL43:AL46" si="26">(AK43*AF43)</f>
        <v>9</v>
      </c>
      <c r="AM43" s="80"/>
      <c r="AN43" s="80"/>
      <c r="AO43" s="80"/>
    </row>
    <row r="44">
      <c r="B44" s="5" t="s">
        <v>92</v>
      </c>
      <c r="C44" s="26">
        <v>43.0</v>
      </c>
      <c r="D44" s="58">
        <v>100.0</v>
      </c>
      <c r="E44" s="70">
        <v>2.0</v>
      </c>
      <c r="F44" s="70" t="s">
        <v>252</v>
      </c>
      <c r="G44" s="70">
        <v>1.0</v>
      </c>
      <c r="H44" s="38">
        <v>25.0</v>
      </c>
      <c r="I44" s="38" t="s">
        <v>250</v>
      </c>
      <c r="J44" s="56">
        <v>5.0</v>
      </c>
      <c r="K44" s="38" t="s">
        <v>430</v>
      </c>
      <c r="L44" s="38" t="s">
        <v>440</v>
      </c>
      <c r="M44" s="38">
        <v>60.0</v>
      </c>
      <c r="N44" s="38">
        <v>1.0</v>
      </c>
      <c r="O44" s="62">
        <v>20.0</v>
      </c>
      <c r="P44" s="79">
        <v>37.05</v>
      </c>
      <c r="Q44" s="38">
        <v>0.158</v>
      </c>
      <c r="R44" s="38">
        <f t="shared" si="1"/>
        <v>9.322</v>
      </c>
      <c r="S44" s="38">
        <v>2.0</v>
      </c>
      <c r="T44" s="38" t="s">
        <v>252</v>
      </c>
      <c r="U44" s="38">
        <v>4.0</v>
      </c>
      <c r="V44" s="38" t="s">
        <v>444</v>
      </c>
      <c r="W44" s="38">
        <v>705.0</v>
      </c>
      <c r="X44" s="80"/>
      <c r="Y44" s="81" t="s">
        <v>285</v>
      </c>
      <c r="Z44" s="81">
        <v>40.0</v>
      </c>
      <c r="AA44" s="81">
        <v>1.0</v>
      </c>
      <c r="AB44" s="81">
        <v>0.114</v>
      </c>
      <c r="AC44" s="80">
        <f>(Z44-AA44)*AB44</f>
        <v>4.446</v>
      </c>
      <c r="AD44" s="81">
        <v>40.0</v>
      </c>
      <c r="AE44" s="82">
        <v>1.0</v>
      </c>
      <c r="AF44" s="82">
        <v>0.716</v>
      </c>
      <c r="AG44" s="82">
        <f t="shared" si="23"/>
        <v>27.924</v>
      </c>
      <c r="AH44" s="81">
        <v>9.0</v>
      </c>
      <c r="AI44" s="84"/>
      <c r="AJ44" s="84">
        <f t="shared" si="24"/>
        <v>4.189944134</v>
      </c>
      <c r="AK44" s="87">
        <f t="shared" si="25"/>
        <v>12.5698324</v>
      </c>
      <c r="AL44" s="80">
        <f t="shared" si="26"/>
        <v>9</v>
      </c>
      <c r="AM44" s="80"/>
      <c r="AN44" s="80"/>
      <c r="AO44" s="80"/>
    </row>
    <row r="45">
      <c r="B45" s="2" t="s">
        <v>89</v>
      </c>
      <c r="C45" s="26">
        <v>44.0</v>
      </c>
      <c r="D45" s="58">
        <v>100.0</v>
      </c>
      <c r="E45" s="70">
        <v>2.0</v>
      </c>
      <c r="F45" s="70" t="s">
        <v>253</v>
      </c>
      <c r="G45" s="70">
        <v>1.0</v>
      </c>
      <c r="H45" s="38">
        <v>25.0</v>
      </c>
      <c r="I45" s="38" t="s">
        <v>250</v>
      </c>
      <c r="J45" s="56">
        <v>5.0</v>
      </c>
      <c r="K45" s="38" t="s">
        <v>431</v>
      </c>
      <c r="L45" s="38" t="s">
        <v>440</v>
      </c>
      <c r="M45" s="38">
        <v>60.0</v>
      </c>
      <c r="N45" s="38">
        <v>1.0</v>
      </c>
      <c r="O45" s="62">
        <v>20.0</v>
      </c>
      <c r="P45" s="79">
        <v>51.870000000000005</v>
      </c>
      <c r="Q45" s="38">
        <v>0.1</v>
      </c>
      <c r="R45" s="38">
        <f t="shared" si="1"/>
        <v>5.9</v>
      </c>
      <c r="S45" s="38">
        <v>2.0</v>
      </c>
      <c r="T45" s="38" t="s">
        <v>253</v>
      </c>
      <c r="U45" s="38">
        <v>4.0</v>
      </c>
      <c r="V45" s="38" t="s">
        <v>444</v>
      </c>
      <c r="W45" s="38">
        <v>705.0</v>
      </c>
      <c r="X45" s="80"/>
      <c r="Y45" s="81" t="s">
        <v>285</v>
      </c>
      <c r="Z45" s="81">
        <v>40.0</v>
      </c>
      <c r="AA45" s="81">
        <v>1.0</v>
      </c>
      <c r="AB45" s="81" t="s">
        <v>170</v>
      </c>
      <c r="AC45" s="81">
        <v>0.0</v>
      </c>
      <c r="AD45" s="81">
        <v>40.0</v>
      </c>
      <c r="AE45" s="81">
        <v>1.0</v>
      </c>
      <c r="AF45" s="82">
        <v>0.484</v>
      </c>
      <c r="AG45" s="82">
        <f t="shared" si="23"/>
        <v>18.876</v>
      </c>
      <c r="AH45" s="81">
        <v>9.0</v>
      </c>
      <c r="AI45" s="86"/>
      <c r="AJ45" s="84">
        <f t="shared" si="24"/>
        <v>6.198347107</v>
      </c>
      <c r="AK45" s="87">
        <f t="shared" si="25"/>
        <v>18.59504132</v>
      </c>
      <c r="AL45" s="80">
        <f t="shared" si="26"/>
        <v>9</v>
      </c>
      <c r="AM45" s="80"/>
      <c r="AN45" s="80"/>
      <c r="AO45" s="80"/>
    </row>
    <row r="46">
      <c r="B46" s="5" t="s">
        <v>93</v>
      </c>
      <c r="C46" s="26">
        <v>45.0</v>
      </c>
      <c r="D46" s="58">
        <v>100.0</v>
      </c>
      <c r="E46" s="70">
        <v>2.0</v>
      </c>
      <c r="F46" s="70" t="s">
        <v>254</v>
      </c>
      <c r="G46" s="70">
        <v>1.0</v>
      </c>
      <c r="H46" s="38">
        <v>25.0</v>
      </c>
      <c r="I46" s="38" t="s">
        <v>250</v>
      </c>
      <c r="J46" s="56">
        <v>5.0</v>
      </c>
      <c r="K46" s="38" t="s">
        <v>432</v>
      </c>
      <c r="L46" s="38" t="s">
        <v>440</v>
      </c>
      <c r="M46" s="38">
        <v>60.0</v>
      </c>
      <c r="N46" s="38">
        <v>1.0</v>
      </c>
      <c r="O46" s="62">
        <v>20.0</v>
      </c>
      <c r="P46" s="79">
        <v>42.900000000000006</v>
      </c>
      <c r="Q46" s="38">
        <v>0.278</v>
      </c>
      <c r="R46" s="38">
        <f t="shared" si="1"/>
        <v>16.402</v>
      </c>
      <c r="S46" s="38">
        <v>2.0</v>
      </c>
      <c r="T46" s="38" t="s">
        <v>254</v>
      </c>
      <c r="U46" s="38">
        <v>4.0</v>
      </c>
      <c r="V46" s="38" t="s">
        <v>444</v>
      </c>
      <c r="W46" s="38">
        <v>705.0</v>
      </c>
      <c r="X46" s="80"/>
      <c r="Y46" s="81" t="s">
        <v>285</v>
      </c>
      <c r="Z46" s="81">
        <v>40.0</v>
      </c>
      <c r="AA46" s="81">
        <v>1.0</v>
      </c>
      <c r="AB46" s="81">
        <v>0.204</v>
      </c>
      <c r="AC46" s="80">
        <f t="shared" ref="AC46:AC91" si="27">(Z46-AA46)*AB46</f>
        <v>7.956</v>
      </c>
      <c r="AD46" s="81">
        <v>40.0</v>
      </c>
      <c r="AE46" s="82">
        <v>1.0</v>
      </c>
      <c r="AF46" s="82">
        <v>0.436</v>
      </c>
      <c r="AG46" s="82">
        <f t="shared" si="23"/>
        <v>17.004</v>
      </c>
      <c r="AH46" s="81">
        <v>9.0</v>
      </c>
      <c r="AI46" s="84"/>
      <c r="AJ46" s="84">
        <f t="shared" si="24"/>
        <v>6.880733945</v>
      </c>
      <c r="AK46" s="87">
        <f t="shared" si="25"/>
        <v>20.64220183</v>
      </c>
      <c r="AL46" s="80">
        <f t="shared" si="26"/>
        <v>9</v>
      </c>
      <c r="AM46" s="80"/>
      <c r="AN46" s="80"/>
      <c r="AO46" s="80"/>
    </row>
    <row r="47">
      <c r="B47" s="5" t="s">
        <v>94</v>
      </c>
      <c r="C47" s="26">
        <v>46.0</v>
      </c>
      <c r="D47" s="58">
        <v>100.0</v>
      </c>
      <c r="E47" s="70">
        <v>2.0</v>
      </c>
      <c r="F47" s="70" t="s">
        <v>255</v>
      </c>
      <c r="G47" s="70">
        <v>1.0</v>
      </c>
      <c r="H47" s="38">
        <v>25.0</v>
      </c>
      <c r="I47" s="38" t="s">
        <v>250</v>
      </c>
      <c r="J47" s="56">
        <v>5.0</v>
      </c>
      <c r="K47" s="38" t="s">
        <v>433</v>
      </c>
      <c r="L47" s="38" t="s">
        <v>440</v>
      </c>
      <c r="M47" s="38">
        <v>60.0</v>
      </c>
      <c r="N47" s="38">
        <v>1.0</v>
      </c>
      <c r="O47" s="62">
        <v>20.0</v>
      </c>
      <c r="P47" s="79">
        <v>57.72</v>
      </c>
      <c r="Q47" s="38">
        <v>0.24</v>
      </c>
      <c r="R47" s="38">
        <f t="shared" si="1"/>
        <v>14.16</v>
      </c>
      <c r="S47" s="38">
        <v>2.0</v>
      </c>
      <c r="T47" s="38" t="s">
        <v>255</v>
      </c>
      <c r="U47" s="38">
        <v>4.0</v>
      </c>
      <c r="V47" s="38" t="s">
        <v>444</v>
      </c>
      <c r="W47" s="38">
        <v>705.0</v>
      </c>
      <c r="X47" s="80"/>
      <c r="Y47" s="81" t="s">
        <v>285</v>
      </c>
      <c r="Z47" s="81">
        <v>40.0</v>
      </c>
      <c r="AA47" s="81">
        <v>1.0</v>
      </c>
      <c r="AB47" s="81">
        <v>0.23</v>
      </c>
      <c r="AC47" s="80">
        <f t="shared" si="27"/>
        <v>8.97</v>
      </c>
      <c r="AD47" s="81"/>
      <c r="AE47" s="82"/>
      <c r="AF47" s="82"/>
      <c r="AG47" s="80"/>
      <c r="AH47" s="81">
        <v>9.0</v>
      </c>
      <c r="AI47" s="86">
        <v>39.0</v>
      </c>
      <c r="AJ47" s="84"/>
      <c r="AK47" s="87"/>
      <c r="AL47" s="80"/>
      <c r="AM47" s="80"/>
      <c r="AN47" s="80"/>
      <c r="AO47" s="80"/>
    </row>
    <row r="48">
      <c r="B48" s="5" t="s">
        <v>95</v>
      </c>
      <c r="C48" s="26">
        <v>47.0</v>
      </c>
      <c r="D48" s="58">
        <v>100.0</v>
      </c>
      <c r="E48" s="70">
        <v>2.0</v>
      </c>
      <c r="F48" s="70" t="s">
        <v>256</v>
      </c>
      <c r="G48" s="70">
        <v>1.0</v>
      </c>
      <c r="H48" s="38">
        <v>25.0</v>
      </c>
      <c r="I48" s="38" t="s">
        <v>250</v>
      </c>
      <c r="J48" s="56">
        <v>5.0</v>
      </c>
      <c r="K48" s="38" t="s">
        <v>434</v>
      </c>
      <c r="L48" s="38" t="s">
        <v>440</v>
      </c>
      <c r="M48" s="38">
        <v>60.0</v>
      </c>
      <c r="N48" s="38">
        <v>1.0</v>
      </c>
      <c r="O48" s="62">
        <v>20.0</v>
      </c>
      <c r="P48" s="79">
        <v>52.260000000000005</v>
      </c>
      <c r="Q48" s="38">
        <v>0.224</v>
      </c>
      <c r="R48" s="38">
        <f t="shared" si="1"/>
        <v>13.216</v>
      </c>
      <c r="S48" s="38">
        <v>2.0</v>
      </c>
      <c r="T48" s="38" t="s">
        <v>256</v>
      </c>
      <c r="U48" s="38">
        <v>4.0</v>
      </c>
      <c r="V48" s="38" t="s">
        <v>444</v>
      </c>
      <c r="W48" s="38">
        <v>705.0</v>
      </c>
      <c r="X48" s="80"/>
      <c r="Y48" s="81" t="s">
        <v>285</v>
      </c>
      <c r="Z48" s="81">
        <v>40.0</v>
      </c>
      <c r="AA48" s="81">
        <v>1.0</v>
      </c>
      <c r="AB48" s="81">
        <v>0.2</v>
      </c>
      <c r="AC48" s="80">
        <f t="shared" si="27"/>
        <v>7.8</v>
      </c>
      <c r="AD48" s="81">
        <v>40.0</v>
      </c>
      <c r="AE48" s="82">
        <v>1.0</v>
      </c>
      <c r="AF48" s="82">
        <v>0.524</v>
      </c>
      <c r="AG48" s="82">
        <f>(AD48-AE48)*AF48</f>
        <v>20.436</v>
      </c>
      <c r="AH48" s="81">
        <v>9.0</v>
      </c>
      <c r="AI48" s="84"/>
      <c r="AJ48" s="84">
        <f>3/AF48</f>
        <v>5.72519084</v>
      </c>
      <c r="AK48" s="87">
        <f>(AJ48*3)</f>
        <v>17.17557252</v>
      </c>
      <c r="AL48" s="80">
        <f>(AK48*AF48)</f>
        <v>9</v>
      </c>
      <c r="AM48" s="80"/>
      <c r="AN48" s="80"/>
      <c r="AO48" s="80"/>
    </row>
    <row r="49">
      <c r="B49" s="5" t="s">
        <v>96</v>
      </c>
      <c r="C49" s="26">
        <v>48.0</v>
      </c>
      <c r="D49" s="58">
        <v>100.0</v>
      </c>
      <c r="E49" s="70">
        <v>2.0</v>
      </c>
      <c r="F49" s="70" t="s">
        <v>257</v>
      </c>
      <c r="G49" s="70">
        <v>1.0</v>
      </c>
      <c r="H49" s="38">
        <v>25.0</v>
      </c>
      <c r="I49" s="38" t="s">
        <v>250</v>
      </c>
      <c r="J49" s="56">
        <v>5.0</v>
      </c>
      <c r="K49" s="38" t="s">
        <v>435</v>
      </c>
      <c r="L49" s="38" t="s">
        <v>440</v>
      </c>
      <c r="M49" s="38">
        <v>60.0</v>
      </c>
      <c r="N49" s="38">
        <v>1.0</v>
      </c>
      <c r="O49" s="62">
        <v>20.0</v>
      </c>
      <c r="P49" s="79">
        <v>82.68</v>
      </c>
      <c r="Q49" s="38">
        <v>0.364</v>
      </c>
      <c r="R49" s="38">
        <f t="shared" si="1"/>
        <v>21.476</v>
      </c>
      <c r="S49" s="38">
        <v>2.0</v>
      </c>
      <c r="T49" s="38" t="s">
        <v>257</v>
      </c>
      <c r="U49" s="38">
        <v>4.0</v>
      </c>
      <c r="V49" s="38" t="s">
        <v>444</v>
      </c>
      <c r="W49" s="38">
        <v>705.0</v>
      </c>
      <c r="X49" s="80"/>
      <c r="Y49" s="81" t="s">
        <v>285</v>
      </c>
      <c r="Z49" s="81">
        <v>40.0</v>
      </c>
      <c r="AA49" s="81">
        <v>1.0</v>
      </c>
      <c r="AB49" s="81">
        <v>0.278</v>
      </c>
      <c r="AC49" s="80">
        <f t="shared" si="27"/>
        <v>10.842</v>
      </c>
      <c r="AD49" s="80"/>
      <c r="AE49" s="80"/>
      <c r="AF49" s="80"/>
      <c r="AG49" s="80"/>
      <c r="AH49" s="81">
        <v>9.0</v>
      </c>
      <c r="AI49" s="84">
        <f>AH49/AB49</f>
        <v>32.37410072</v>
      </c>
      <c r="AJ49" s="84"/>
      <c r="AK49" s="84"/>
      <c r="AL49" s="80"/>
      <c r="AM49" s="80"/>
      <c r="AN49" s="80"/>
      <c r="AO49" s="80"/>
    </row>
    <row r="50">
      <c r="B50" s="5" t="s">
        <v>97</v>
      </c>
      <c r="C50" s="26">
        <v>49.0</v>
      </c>
      <c r="D50" s="58">
        <v>100.0</v>
      </c>
      <c r="E50" s="70">
        <v>2.0</v>
      </c>
      <c r="F50" s="70" t="s">
        <v>250</v>
      </c>
      <c r="G50" s="70">
        <v>2.0</v>
      </c>
      <c r="H50" s="38">
        <v>25.0</v>
      </c>
      <c r="I50" s="38" t="s">
        <v>250</v>
      </c>
      <c r="J50" s="56">
        <v>5.0</v>
      </c>
      <c r="K50" s="38" t="s">
        <v>436</v>
      </c>
      <c r="L50" s="38" t="s">
        <v>440</v>
      </c>
      <c r="M50" s="38">
        <v>60.0</v>
      </c>
      <c r="N50" s="38">
        <v>1.0</v>
      </c>
      <c r="O50" s="62">
        <v>20.0</v>
      </c>
      <c r="P50" s="79">
        <v>25.740000000000002</v>
      </c>
      <c r="Q50" s="38">
        <v>0.228</v>
      </c>
      <c r="R50" s="38">
        <f t="shared" si="1"/>
        <v>13.452</v>
      </c>
      <c r="S50" s="38">
        <v>2.0</v>
      </c>
      <c r="T50" s="38" t="s">
        <v>250</v>
      </c>
      <c r="U50" s="38">
        <v>5.0</v>
      </c>
      <c r="V50" s="38" t="s">
        <v>444</v>
      </c>
      <c r="W50" s="38">
        <v>705.0</v>
      </c>
      <c r="X50" s="80"/>
      <c r="Y50" s="81" t="s">
        <v>285</v>
      </c>
      <c r="Z50" s="81">
        <v>40.0</v>
      </c>
      <c r="AA50" s="81">
        <v>1.0</v>
      </c>
      <c r="AB50" s="81">
        <v>0.188</v>
      </c>
      <c r="AC50" s="80">
        <f t="shared" si="27"/>
        <v>7.332</v>
      </c>
      <c r="AD50" s="81">
        <v>40.0</v>
      </c>
      <c r="AE50" s="82">
        <v>1.0</v>
      </c>
      <c r="AF50" s="82">
        <v>0.294</v>
      </c>
      <c r="AG50" s="82">
        <f t="shared" ref="AG50:AG51" si="28">(AD50-AE50)*AF50</f>
        <v>11.466</v>
      </c>
      <c r="AH50" s="81">
        <v>9.0</v>
      </c>
      <c r="AI50" s="84"/>
      <c r="AJ50" s="84">
        <f t="shared" ref="AJ50:AJ51" si="29">3/AF50</f>
        <v>10.20408163</v>
      </c>
      <c r="AK50" s="87">
        <f t="shared" ref="AK50:AK51" si="30">(AJ50*3)</f>
        <v>30.6122449</v>
      </c>
      <c r="AL50" s="80">
        <f t="shared" ref="AL50:AL51" si="31">(AK50*AF50)</f>
        <v>9</v>
      </c>
      <c r="AM50" s="80"/>
      <c r="AN50" s="80"/>
      <c r="AO50" s="80"/>
    </row>
    <row r="51">
      <c r="B51" s="5" t="s">
        <v>98</v>
      </c>
      <c r="C51" s="26">
        <v>50.0</v>
      </c>
      <c r="D51" s="58">
        <v>100.0</v>
      </c>
      <c r="E51" s="70">
        <v>2.0</v>
      </c>
      <c r="F51" s="70" t="s">
        <v>251</v>
      </c>
      <c r="G51" s="70">
        <v>2.0</v>
      </c>
      <c r="H51" s="38">
        <v>25.0</v>
      </c>
      <c r="I51" s="38" t="s">
        <v>250</v>
      </c>
      <c r="J51" s="56">
        <v>5.0</v>
      </c>
      <c r="K51" s="38" t="s">
        <v>437</v>
      </c>
      <c r="L51" s="38" t="s">
        <v>440</v>
      </c>
      <c r="M51" s="38">
        <v>60.0</v>
      </c>
      <c r="N51" s="38">
        <v>1.0</v>
      </c>
      <c r="O51" s="62">
        <v>20.0</v>
      </c>
      <c r="P51" s="79">
        <v>61.620000000000005</v>
      </c>
      <c r="Q51" s="38">
        <v>0.252</v>
      </c>
      <c r="R51" s="38">
        <f t="shared" si="1"/>
        <v>14.868</v>
      </c>
      <c r="S51" s="38">
        <v>2.0</v>
      </c>
      <c r="T51" s="38" t="s">
        <v>251</v>
      </c>
      <c r="U51" s="38">
        <v>5.0</v>
      </c>
      <c r="V51" s="38" t="s">
        <v>444</v>
      </c>
      <c r="W51" s="38">
        <v>705.0</v>
      </c>
      <c r="X51" s="80"/>
      <c r="Y51" s="81" t="s">
        <v>285</v>
      </c>
      <c r="Z51" s="81">
        <v>40.0</v>
      </c>
      <c r="AA51" s="81">
        <v>1.0</v>
      </c>
      <c r="AB51" s="81">
        <v>0.172</v>
      </c>
      <c r="AC51" s="80">
        <f t="shared" si="27"/>
        <v>6.708</v>
      </c>
      <c r="AD51" s="81">
        <v>40.0</v>
      </c>
      <c r="AE51" s="82">
        <v>1.0</v>
      </c>
      <c r="AF51" s="82">
        <v>0.402</v>
      </c>
      <c r="AG51" s="82">
        <f t="shared" si="28"/>
        <v>15.678</v>
      </c>
      <c r="AH51" s="81">
        <v>9.0</v>
      </c>
      <c r="AI51" s="84"/>
      <c r="AJ51" s="84">
        <f t="shared" si="29"/>
        <v>7.462686567</v>
      </c>
      <c r="AK51" s="87">
        <f t="shared" si="30"/>
        <v>22.3880597</v>
      </c>
      <c r="AL51" s="80">
        <f t="shared" si="31"/>
        <v>9</v>
      </c>
      <c r="AM51" s="80"/>
      <c r="AN51" s="80"/>
      <c r="AO51" s="80"/>
    </row>
    <row r="52">
      <c r="B52" s="5" t="s">
        <v>101</v>
      </c>
      <c r="C52" s="26">
        <v>51.0</v>
      </c>
      <c r="D52" s="58">
        <v>100.0</v>
      </c>
      <c r="E52" s="70">
        <v>2.0</v>
      </c>
      <c r="F52" s="70" t="s">
        <v>250</v>
      </c>
      <c r="G52" s="70">
        <v>3.0</v>
      </c>
      <c r="H52" s="38">
        <v>25.0</v>
      </c>
      <c r="I52" s="38" t="s">
        <v>250</v>
      </c>
      <c r="J52" s="56">
        <v>6.0</v>
      </c>
      <c r="K52" s="38" t="s">
        <v>425</v>
      </c>
      <c r="L52" s="38" t="s">
        <v>440</v>
      </c>
      <c r="M52" s="38">
        <v>60.0</v>
      </c>
      <c r="N52" s="38">
        <v>1.0</v>
      </c>
      <c r="O52" s="62">
        <v>20.0</v>
      </c>
      <c r="P52" s="79">
        <v>34.398</v>
      </c>
      <c r="Q52" s="38">
        <v>0.492</v>
      </c>
      <c r="R52" s="38">
        <f t="shared" si="1"/>
        <v>29.028</v>
      </c>
      <c r="S52" s="38">
        <v>2.0</v>
      </c>
      <c r="T52" s="38" t="s">
        <v>252</v>
      </c>
      <c r="U52" s="38">
        <v>5.0</v>
      </c>
      <c r="V52" s="38" t="s">
        <v>445</v>
      </c>
      <c r="W52" s="38">
        <v>706.0</v>
      </c>
      <c r="X52" s="80"/>
      <c r="Y52" s="81" t="s">
        <v>285</v>
      </c>
      <c r="Z52" s="81">
        <v>40.0</v>
      </c>
      <c r="AA52" s="81">
        <v>1.0</v>
      </c>
      <c r="AB52" s="81">
        <v>0.45</v>
      </c>
      <c r="AC52" s="80">
        <f t="shared" si="27"/>
        <v>17.55</v>
      </c>
      <c r="AD52" s="80"/>
      <c r="AE52" s="80"/>
      <c r="AF52" s="80"/>
      <c r="AG52" s="80"/>
      <c r="AH52" s="81">
        <v>9.0</v>
      </c>
      <c r="AI52" s="84">
        <f t="shared" ref="AI52:AI54" si="32">AH52/AB52</f>
        <v>20</v>
      </c>
      <c r="AJ52" s="84"/>
      <c r="AK52" s="84"/>
      <c r="AL52" s="80"/>
      <c r="AM52" s="80"/>
      <c r="AN52" s="80"/>
      <c r="AO52" s="80"/>
    </row>
    <row r="53">
      <c r="B53" s="5" t="s">
        <v>102</v>
      </c>
      <c r="C53" s="26">
        <v>52.0</v>
      </c>
      <c r="D53" s="58">
        <v>100.0</v>
      </c>
      <c r="E53" s="70">
        <v>2.0</v>
      </c>
      <c r="F53" s="70" t="s">
        <v>251</v>
      </c>
      <c r="G53" s="70">
        <v>3.0</v>
      </c>
      <c r="H53" s="38">
        <v>25.0</v>
      </c>
      <c r="I53" s="38" t="s">
        <v>250</v>
      </c>
      <c r="J53" s="56">
        <v>6.0</v>
      </c>
      <c r="K53" s="38" t="s">
        <v>429</v>
      </c>
      <c r="L53" s="38" t="s">
        <v>440</v>
      </c>
      <c r="M53" s="38">
        <v>60.0</v>
      </c>
      <c r="N53" s="38">
        <v>1.0</v>
      </c>
      <c r="O53" s="62">
        <v>10.0</v>
      </c>
      <c r="P53" s="79">
        <v>401.70000000000005</v>
      </c>
      <c r="Q53" s="38">
        <v>0.368</v>
      </c>
      <c r="R53" s="38">
        <f t="shared" si="1"/>
        <v>21.712</v>
      </c>
      <c r="S53" s="38">
        <v>2.0</v>
      </c>
      <c r="T53" s="38" t="s">
        <v>253</v>
      </c>
      <c r="U53" s="38">
        <v>5.0</v>
      </c>
      <c r="V53" s="38" t="s">
        <v>445</v>
      </c>
      <c r="W53" s="38">
        <v>706.0</v>
      </c>
      <c r="X53" s="80"/>
      <c r="Y53" s="81" t="s">
        <v>285</v>
      </c>
      <c r="Z53" s="81">
        <v>40.0</v>
      </c>
      <c r="AA53" s="81">
        <v>1.0</v>
      </c>
      <c r="AB53" s="81">
        <v>0.356</v>
      </c>
      <c r="AC53" s="80">
        <f t="shared" si="27"/>
        <v>13.884</v>
      </c>
      <c r="AD53" s="80"/>
      <c r="AE53" s="80"/>
      <c r="AF53" s="80"/>
      <c r="AG53" s="80"/>
      <c r="AH53" s="81">
        <v>9.0</v>
      </c>
      <c r="AI53" s="84">
        <f t="shared" si="32"/>
        <v>25.28089888</v>
      </c>
      <c r="AJ53" s="84"/>
      <c r="AK53" s="84"/>
      <c r="AL53" s="80"/>
      <c r="AM53" s="80"/>
      <c r="AN53" s="80"/>
      <c r="AO53" s="80"/>
    </row>
    <row r="54">
      <c r="B54" s="5" t="s">
        <v>109</v>
      </c>
      <c r="C54" s="26">
        <v>53.0</v>
      </c>
      <c r="D54" s="58">
        <v>100.0</v>
      </c>
      <c r="E54" s="70">
        <v>2.0</v>
      </c>
      <c r="F54" s="70" t="s">
        <v>252</v>
      </c>
      <c r="G54" s="70">
        <v>3.0</v>
      </c>
      <c r="H54" s="38">
        <v>25.0</v>
      </c>
      <c r="I54" s="38" t="s">
        <v>250</v>
      </c>
      <c r="J54" s="56">
        <v>6.0</v>
      </c>
      <c r="K54" s="38" t="s">
        <v>430</v>
      </c>
      <c r="L54" s="38" t="s">
        <v>440</v>
      </c>
      <c r="M54" s="38">
        <v>60.0</v>
      </c>
      <c r="N54" s="38">
        <v>1.0</v>
      </c>
      <c r="O54" s="62">
        <v>20.0</v>
      </c>
      <c r="P54" s="79">
        <v>62.010000000000005</v>
      </c>
      <c r="Q54" s="38">
        <v>0.4</v>
      </c>
      <c r="R54" s="38">
        <f t="shared" si="1"/>
        <v>23.6</v>
      </c>
      <c r="S54" s="38">
        <v>2.0</v>
      </c>
      <c r="T54" s="38" t="s">
        <v>254</v>
      </c>
      <c r="U54" s="38">
        <v>5.0</v>
      </c>
      <c r="V54" s="38" t="s">
        <v>445</v>
      </c>
      <c r="W54" s="38">
        <v>706.0</v>
      </c>
      <c r="X54" s="80"/>
      <c r="Y54" s="81" t="s">
        <v>285</v>
      </c>
      <c r="Z54" s="81">
        <v>40.0</v>
      </c>
      <c r="AA54" s="81">
        <v>1.0</v>
      </c>
      <c r="AB54" s="81">
        <v>0.342</v>
      </c>
      <c r="AC54" s="80">
        <f t="shared" si="27"/>
        <v>13.338</v>
      </c>
      <c r="AD54" s="80"/>
      <c r="AE54" s="80"/>
      <c r="AF54" s="80"/>
      <c r="AG54" s="80"/>
      <c r="AH54" s="81">
        <v>9.0</v>
      </c>
      <c r="AI54" s="84">
        <f t="shared" si="32"/>
        <v>26.31578947</v>
      </c>
      <c r="AJ54" s="84"/>
      <c r="AK54" s="84"/>
      <c r="AL54" s="80"/>
      <c r="AM54" s="80"/>
      <c r="AN54" s="80"/>
      <c r="AO54" s="80"/>
    </row>
    <row r="55">
      <c r="B55" s="5" t="s">
        <v>110</v>
      </c>
      <c r="C55" s="26">
        <v>54.0</v>
      </c>
      <c r="D55" s="58">
        <v>100.0</v>
      </c>
      <c r="E55" s="70">
        <v>2.0</v>
      </c>
      <c r="F55" s="70" t="s">
        <v>253</v>
      </c>
      <c r="G55" s="70">
        <v>3.0</v>
      </c>
      <c r="H55" s="38">
        <v>25.0</v>
      </c>
      <c r="I55" s="38" t="s">
        <v>250</v>
      </c>
      <c r="J55" s="56">
        <v>6.0</v>
      </c>
      <c r="K55" s="38" t="s">
        <v>431</v>
      </c>
      <c r="L55" s="38" t="s">
        <v>440</v>
      </c>
      <c r="M55" s="38">
        <v>60.0</v>
      </c>
      <c r="N55" s="38">
        <v>1.0</v>
      </c>
      <c r="O55" s="62">
        <v>20.0</v>
      </c>
      <c r="P55" s="79">
        <v>145.08</v>
      </c>
      <c r="Q55" s="38">
        <v>0.134</v>
      </c>
      <c r="R55" s="38">
        <f t="shared" si="1"/>
        <v>7.906</v>
      </c>
      <c r="S55" s="38">
        <v>2.0</v>
      </c>
      <c r="T55" s="38" t="s">
        <v>255</v>
      </c>
      <c r="U55" s="38">
        <v>5.0</v>
      </c>
      <c r="V55" s="38" t="s">
        <v>445</v>
      </c>
      <c r="W55" s="38">
        <v>706.0</v>
      </c>
      <c r="X55" s="80"/>
      <c r="Y55" s="81" t="s">
        <v>285</v>
      </c>
      <c r="Z55" s="81">
        <v>40.0</v>
      </c>
      <c r="AA55" s="81">
        <v>1.0</v>
      </c>
      <c r="AB55" s="81">
        <v>0.12</v>
      </c>
      <c r="AC55" s="80">
        <f t="shared" si="27"/>
        <v>4.68</v>
      </c>
      <c r="AD55" s="81">
        <v>40.0</v>
      </c>
      <c r="AE55" s="82">
        <v>1.0</v>
      </c>
      <c r="AF55" s="82">
        <v>0.584</v>
      </c>
      <c r="AG55" s="82">
        <f t="shared" ref="AG55:AG56" si="33">(AD55-AE55)*AF55</f>
        <v>22.776</v>
      </c>
      <c r="AH55" s="81">
        <v>9.0</v>
      </c>
      <c r="AI55" s="84"/>
      <c r="AJ55" s="84">
        <f t="shared" ref="AJ55:AJ56" si="34">3/AF55</f>
        <v>5.136986301</v>
      </c>
      <c r="AK55" s="87">
        <f t="shared" ref="AK55:AK56" si="35">(AJ55*3)</f>
        <v>15.4109589</v>
      </c>
      <c r="AL55" s="80">
        <f>(AK55*AF55)</f>
        <v>9</v>
      </c>
      <c r="AM55" s="80"/>
      <c r="AN55" s="80"/>
      <c r="AO55" s="80"/>
    </row>
    <row r="56">
      <c r="B56" s="2" t="s">
        <v>108</v>
      </c>
      <c r="C56" s="26">
        <v>55.0</v>
      </c>
      <c r="D56" s="58">
        <v>100.0</v>
      </c>
      <c r="E56" s="70">
        <v>2.0</v>
      </c>
      <c r="F56" s="70" t="s">
        <v>254</v>
      </c>
      <c r="G56" s="70">
        <v>3.0</v>
      </c>
      <c r="H56" s="38">
        <v>25.0</v>
      </c>
      <c r="I56" s="38" t="s">
        <v>250</v>
      </c>
      <c r="J56" s="56">
        <v>6.0</v>
      </c>
      <c r="K56" s="38" t="s">
        <v>432</v>
      </c>
      <c r="L56" s="38" t="s">
        <v>440</v>
      </c>
      <c r="M56" s="38">
        <v>60.0</v>
      </c>
      <c r="N56" s="38">
        <v>1.0</v>
      </c>
      <c r="O56" s="62">
        <v>10.0</v>
      </c>
      <c r="P56" s="79">
        <v>56.16</v>
      </c>
      <c r="Q56" s="38">
        <v>0.22</v>
      </c>
      <c r="R56" s="38">
        <f t="shared" si="1"/>
        <v>12.98</v>
      </c>
      <c r="S56" s="38">
        <v>2.0</v>
      </c>
      <c r="T56" s="38" t="s">
        <v>256</v>
      </c>
      <c r="U56" s="38">
        <v>5.0</v>
      </c>
      <c r="V56" s="38" t="s">
        <v>445</v>
      </c>
      <c r="W56" s="38">
        <v>706.0</v>
      </c>
      <c r="X56" s="80"/>
      <c r="Y56" s="81" t="s">
        <v>285</v>
      </c>
      <c r="Z56" s="81">
        <v>40.0</v>
      </c>
      <c r="AA56" s="81">
        <v>1.0</v>
      </c>
      <c r="AB56" s="81">
        <v>0.196</v>
      </c>
      <c r="AC56" s="80">
        <f t="shared" si="27"/>
        <v>7.644</v>
      </c>
      <c r="AD56" s="81">
        <v>40.0</v>
      </c>
      <c r="AE56" s="82">
        <v>1.0</v>
      </c>
      <c r="AF56" s="82">
        <v>0.142</v>
      </c>
      <c r="AG56" s="83">
        <f t="shared" si="33"/>
        <v>5.538</v>
      </c>
      <c r="AH56" s="81">
        <v>9.0</v>
      </c>
      <c r="AI56" s="84">
        <f>(9-AL56)/AB56</f>
        <v>36.5</v>
      </c>
      <c r="AJ56" s="84">
        <f t="shared" si="34"/>
        <v>21.12676056</v>
      </c>
      <c r="AK56" s="85">
        <f t="shared" si="35"/>
        <v>63.38028169</v>
      </c>
      <c r="AL56" s="80">
        <f>3-(((AK56-39)*AF56)/3)</f>
        <v>1.846</v>
      </c>
      <c r="AM56" s="80">
        <f>(AL56)+(AI56*AB56)</f>
        <v>9</v>
      </c>
      <c r="AN56" s="80"/>
      <c r="AO56" s="80"/>
    </row>
    <row r="57">
      <c r="B57" s="2" t="s">
        <v>114</v>
      </c>
      <c r="C57" s="26">
        <v>56.0</v>
      </c>
      <c r="D57" s="58">
        <v>100.0</v>
      </c>
      <c r="E57" s="70">
        <v>2.0</v>
      </c>
      <c r="F57" s="70" t="s">
        <v>255</v>
      </c>
      <c r="G57" s="70">
        <v>3.0</v>
      </c>
      <c r="H57" s="38">
        <v>25.0</v>
      </c>
      <c r="I57" s="38" t="s">
        <v>250</v>
      </c>
      <c r="J57" s="56">
        <v>6.0</v>
      </c>
      <c r="K57" s="38" t="s">
        <v>433</v>
      </c>
      <c r="L57" s="38" t="s">
        <v>440</v>
      </c>
      <c r="M57" s="38">
        <v>60.0</v>
      </c>
      <c r="N57" s="38">
        <v>1.0</v>
      </c>
      <c r="O57" s="62">
        <v>20.0</v>
      </c>
      <c r="P57" s="79">
        <v>18.407999999999998</v>
      </c>
      <c r="Q57" s="38">
        <v>0.362</v>
      </c>
      <c r="R57" s="38">
        <f t="shared" si="1"/>
        <v>21.358</v>
      </c>
      <c r="S57" s="38">
        <v>2.0</v>
      </c>
      <c r="T57" s="38" t="s">
        <v>257</v>
      </c>
      <c r="U57" s="38">
        <v>5.0</v>
      </c>
      <c r="V57" s="38" t="s">
        <v>445</v>
      </c>
      <c r="W57" s="38">
        <v>706.0</v>
      </c>
      <c r="X57" s="80"/>
      <c r="Y57" s="81" t="s">
        <v>285</v>
      </c>
      <c r="Z57" s="81">
        <v>40.0</v>
      </c>
      <c r="AA57" s="81">
        <v>1.0</v>
      </c>
      <c r="AB57" s="81">
        <v>0.396</v>
      </c>
      <c r="AC57" s="80">
        <f t="shared" si="27"/>
        <v>15.444</v>
      </c>
      <c r="AD57" s="80"/>
      <c r="AE57" s="80"/>
      <c r="AF57" s="80"/>
      <c r="AG57" s="80"/>
      <c r="AH57" s="81">
        <v>9.0</v>
      </c>
      <c r="AI57" s="84">
        <f t="shared" ref="AI57:AI58" si="36">AH57/AB57</f>
        <v>22.72727273</v>
      </c>
      <c r="AJ57" s="84"/>
      <c r="AK57" s="84"/>
      <c r="AL57" s="80"/>
      <c r="AM57" s="80"/>
      <c r="AN57" s="80"/>
      <c r="AO57" s="80"/>
    </row>
    <row r="58">
      <c r="B58" s="5" t="s">
        <v>121</v>
      </c>
      <c r="C58" s="26">
        <v>57.0</v>
      </c>
      <c r="D58" s="58">
        <v>100.0</v>
      </c>
      <c r="E58" s="70">
        <v>2.0</v>
      </c>
      <c r="F58" s="70" t="s">
        <v>256</v>
      </c>
      <c r="G58" s="70">
        <v>3.0</v>
      </c>
      <c r="H58" s="38">
        <v>25.0</v>
      </c>
      <c r="I58" s="38" t="s">
        <v>250</v>
      </c>
      <c r="J58" s="56">
        <v>6.0</v>
      </c>
      <c r="K58" s="38" t="s">
        <v>434</v>
      </c>
      <c r="L58" s="38" t="s">
        <v>440</v>
      </c>
      <c r="M58" s="38">
        <v>60.0</v>
      </c>
      <c r="N58" s="38">
        <v>1.0</v>
      </c>
      <c r="O58" s="62">
        <v>20.0</v>
      </c>
      <c r="P58" s="79">
        <v>30.732000000000003</v>
      </c>
      <c r="Q58" s="38">
        <v>0.392</v>
      </c>
      <c r="R58" s="38">
        <f t="shared" si="1"/>
        <v>23.128</v>
      </c>
      <c r="S58" s="38">
        <v>2.0</v>
      </c>
      <c r="T58" s="38" t="s">
        <v>250</v>
      </c>
      <c r="U58" s="38">
        <v>6.0</v>
      </c>
      <c r="V58" s="38" t="s">
        <v>445</v>
      </c>
      <c r="W58" s="38">
        <v>706.0</v>
      </c>
      <c r="X58" s="80"/>
      <c r="Y58" s="81" t="s">
        <v>285</v>
      </c>
      <c r="Z58" s="81">
        <v>40.0</v>
      </c>
      <c r="AA58" s="81">
        <v>1.0</v>
      </c>
      <c r="AB58" s="81">
        <v>0.404</v>
      </c>
      <c r="AC58" s="80">
        <f t="shared" si="27"/>
        <v>15.756</v>
      </c>
      <c r="AD58" s="80"/>
      <c r="AE58" s="80"/>
      <c r="AF58" s="80"/>
      <c r="AG58" s="80"/>
      <c r="AH58" s="81">
        <v>9.0</v>
      </c>
      <c r="AI58" s="84">
        <f t="shared" si="36"/>
        <v>22.27722772</v>
      </c>
      <c r="AJ58" s="84"/>
      <c r="AK58" s="84"/>
      <c r="AL58" s="80"/>
      <c r="AM58" s="80"/>
      <c r="AN58" s="80"/>
      <c r="AO58" s="80"/>
    </row>
    <row r="59">
      <c r="B59" s="5" t="s">
        <v>122</v>
      </c>
      <c r="C59" s="26">
        <v>58.0</v>
      </c>
      <c r="D59" s="58">
        <v>100.0</v>
      </c>
      <c r="E59" s="70">
        <v>2.0</v>
      </c>
      <c r="F59" s="70" t="s">
        <v>257</v>
      </c>
      <c r="G59" s="70">
        <v>3.0</v>
      </c>
      <c r="H59" s="38">
        <v>25.0</v>
      </c>
      <c r="I59" s="38" t="s">
        <v>250</v>
      </c>
      <c r="J59" s="56">
        <v>6.0</v>
      </c>
      <c r="K59" s="38" t="s">
        <v>435</v>
      </c>
      <c r="L59" s="38" t="s">
        <v>440</v>
      </c>
      <c r="M59" s="38">
        <v>60.0</v>
      </c>
      <c r="N59" s="38">
        <v>1.0</v>
      </c>
      <c r="O59" s="62">
        <v>20.0</v>
      </c>
      <c r="P59" s="79">
        <v>116.22</v>
      </c>
      <c r="Q59" s="38">
        <v>0.276</v>
      </c>
      <c r="R59" s="38">
        <f t="shared" si="1"/>
        <v>16.284</v>
      </c>
      <c r="S59" s="38">
        <v>2.0</v>
      </c>
      <c r="T59" s="38" t="s">
        <v>251</v>
      </c>
      <c r="U59" s="38">
        <v>6.0</v>
      </c>
      <c r="V59" s="38" t="s">
        <v>445</v>
      </c>
      <c r="W59" s="38">
        <v>706.0</v>
      </c>
      <c r="X59" s="80"/>
      <c r="Y59" s="81" t="s">
        <v>285</v>
      </c>
      <c r="Z59" s="81">
        <v>40.0</v>
      </c>
      <c r="AA59" s="81">
        <v>1.0</v>
      </c>
      <c r="AB59" s="81">
        <v>0.23</v>
      </c>
      <c r="AC59" s="80">
        <f t="shared" si="27"/>
        <v>8.97</v>
      </c>
      <c r="AD59" s="89"/>
      <c r="AE59" s="80"/>
      <c r="AF59" s="80"/>
      <c r="AG59" s="80"/>
      <c r="AH59" s="81">
        <v>9.0</v>
      </c>
      <c r="AI59" s="86">
        <v>39.0</v>
      </c>
      <c r="AJ59" s="84"/>
      <c r="AK59" s="87"/>
      <c r="AL59" s="80"/>
      <c r="AM59" s="80"/>
      <c r="AN59" s="80"/>
      <c r="AO59" s="80"/>
    </row>
    <row r="60">
      <c r="B60" s="2" t="s">
        <v>118</v>
      </c>
      <c r="C60" s="26">
        <v>59.0</v>
      </c>
      <c r="D60" s="58">
        <v>100.0</v>
      </c>
      <c r="E60" s="70">
        <v>2.0</v>
      </c>
      <c r="F60" s="70" t="s">
        <v>250</v>
      </c>
      <c r="G60" s="70">
        <v>4.0</v>
      </c>
      <c r="H60" s="38">
        <v>25.0</v>
      </c>
      <c r="I60" s="38" t="s">
        <v>250</v>
      </c>
      <c r="J60" s="56">
        <v>6.0</v>
      </c>
      <c r="K60" s="38" t="s">
        <v>436</v>
      </c>
      <c r="L60" s="38" t="s">
        <v>440</v>
      </c>
      <c r="M60" s="38">
        <v>60.0</v>
      </c>
      <c r="N60" s="38">
        <v>1.0</v>
      </c>
      <c r="O60" s="62">
        <v>10.0</v>
      </c>
      <c r="P60" s="79">
        <v>36.894</v>
      </c>
      <c r="Q60" s="38">
        <v>0.33</v>
      </c>
      <c r="R60" s="38">
        <f t="shared" si="1"/>
        <v>19.47</v>
      </c>
      <c r="S60" s="38">
        <v>2.0</v>
      </c>
      <c r="T60" s="38" t="s">
        <v>252</v>
      </c>
      <c r="U60" s="38">
        <v>6.0</v>
      </c>
      <c r="V60" s="38" t="s">
        <v>445</v>
      </c>
      <c r="W60" s="38">
        <v>706.0</v>
      </c>
      <c r="X60" s="80"/>
      <c r="Y60" s="81" t="s">
        <v>285</v>
      </c>
      <c r="Z60" s="81">
        <v>40.0</v>
      </c>
      <c r="AA60" s="81">
        <v>1.0</v>
      </c>
      <c r="AB60" s="81">
        <v>0.328</v>
      </c>
      <c r="AC60" s="80">
        <f t="shared" si="27"/>
        <v>12.792</v>
      </c>
      <c r="AD60" s="80"/>
      <c r="AE60" s="80"/>
      <c r="AF60" s="80"/>
      <c r="AG60" s="80"/>
      <c r="AH60" s="81">
        <v>9.0</v>
      </c>
      <c r="AI60" s="84">
        <f t="shared" ref="AI60:AI61" si="37">AH60/AB60</f>
        <v>27.43902439</v>
      </c>
      <c r="AJ60" s="84"/>
      <c r="AK60" s="84"/>
      <c r="AL60" s="80"/>
      <c r="AM60" s="80"/>
      <c r="AN60" s="80"/>
      <c r="AO60" s="80"/>
    </row>
    <row r="61">
      <c r="B61" s="2" t="s">
        <v>120</v>
      </c>
      <c r="C61" s="26">
        <v>60.0</v>
      </c>
      <c r="D61" s="58">
        <v>100.0</v>
      </c>
      <c r="E61" s="70">
        <v>2.0</v>
      </c>
      <c r="F61" s="70" t="s">
        <v>251</v>
      </c>
      <c r="G61" s="70">
        <v>4.0</v>
      </c>
      <c r="H61" s="38">
        <v>25.0</v>
      </c>
      <c r="I61" s="38" t="s">
        <v>250</v>
      </c>
      <c r="J61" s="56">
        <v>6.0</v>
      </c>
      <c r="K61" s="38" t="s">
        <v>437</v>
      </c>
      <c r="L61" s="38" t="s">
        <v>440</v>
      </c>
      <c r="M61" s="38">
        <v>60.0</v>
      </c>
      <c r="N61" s="38">
        <v>1.0</v>
      </c>
      <c r="O61" s="62">
        <v>20.0</v>
      </c>
      <c r="P61" s="79">
        <v>37.284</v>
      </c>
      <c r="Q61" s="38">
        <v>0.276</v>
      </c>
      <c r="R61" s="38">
        <f t="shared" si="1"/>
        <v>16.284</v>
      </c>
      <c r="S61" s="38">
        <v>2.0</v>
      </c>
      <c r="T61" s="38" t="s">
        <v>253</v>
      </c>
      <c r="U61" s="38">
        <v>6.0</v>
      </c>
      <c r="V61" s="38" t="s">
        <v>445</v>
      </c>
      <c r="W61" s="38">
        <v>706.0</v>
      </c>
      <c r="X61" s="80"/>
      <c r="Y61" s="81" t="s">
        <v>285</v>
      </c>
      <c r="Z61" s="81">
        <v>40.0</v>
      </c>
      <c r="AA61" s="81">
        <v>1.0</v>
      </c>
      <c r="AB61" s="81">
        <v>0.324</v>
      </c>
      <c r="AC61" s="80">
        <f t="shared" si="27"/>
        <v>12.636</v>
      </c>
      <c r="AD61" s="80"/>
      <c r="AE61" s="80"/>
      <c r="AF61" s="80"/>
      <c r="AG61" s="80"/>
      <c r="AH61" s="81">
        <v>9.0</v>
      </c>
      <c r="AI61" s="84">
        <f t="shared" si="37"/>
        <v>27.77777778</v>
      </c>
      <c r="AJ61" s="84"/>
      <c r="AK61" s="84"/>
      <c r="AL61" s="80"/>
      <c r="AM61" s="80"/>
      <c r="AN61" s="80"/>
      <c r="AO61" s="80"/>
    </row>
    <row r="62">
      <c r="B62" s="5" t="s">
        <v>129</v>
      </c>
      <c r="C62" s="26">
        <v>61.0</v>
      </c>
      <c r="D62" s="58">
        <v>100.0</v>
      </c>
      <c r="E62" s="70">
        <v>2.0</v>
      </c>
      <c r="F62" s="70" t="s">
        <v>250</v>
      </c>
      <c r="G62" s="70">
        <v>5.0</v>
      </c>
      <c r="H62" s="38">
        <v>25.0</v>
      </c>
      <c r="I62" s="38" t="s">
        <v>250</v>
      </c>
      <c r="J62" s="56">
        <v>7.0</v>
      </c>
      <c r="K62" s="38" t="s">
        <v>425</v>
      </c>
      <c r="L62" s="38" t="s">
        <v>440</v>
      </c>
      <c r="M62" s="38">
        <v>60.0</v>
      </c>
      <c r="N62" s="38">
        <v>1.0</v>
      </c>
      <c r="O62" s="62">
        <v>20.0</v>
      </c>
      <c r="P62" s="79">
        <v>25.506</v>
      </c>
      <c r="Q62" s="38">
        <v>0.244</v>
      </c>
      <c r="R62" s="38">
        <f t="shared" si="1"/>
        <v>14.396</v>
      </c>
      <c r="S62" s="38">
        <v>2.0</v>
      </c>
      <c r="T62" s="38" t="s">
        <v>254</v>
      </c>
      <c r="U62" s="38">
        <v>6.0</v>
      </c>
      <c r="V62" s="38" t="s">
        <v>446</v>
      </c>
      <c r="W62" s="38">
        <v>707.0</v>
      </c>
      <c r="X62" s="80"/>
      <c r="Y62" s="81" t="s">
        <v>285</v>
      </c>
      <c r="Z62" s="81">
        <v>40.0</v>
      </c>
      <c r="AA62" s="81">
        <v>1.0</v>
      </c>
      <c r="AB62" s="81">
        <v>0.224</v>
      </c>
      <c r="AC62" s="80">
        <f t="shared" si="27"/>
        <v>8.736</v>
      </c>
      <c r="AD62" s="81">
        <v>40.0</v>
      </c>
      <c r="AE62" s="82">
        <v>1.0</v>
      </c>
      <c r="AF62" s="82">
        <v>0.358</v>
      </c>
      <c r="AG62" s="82">
        <f>(AD62-AE62)*AF62</f>
        <v>13.962</v>
      </c>
      <c r="AH62" s="81">
        <v>9.0</v>
      </c>
      <c r="AI62" s="84"/>
      <c r="AJ62" s="84">
        <f>3/AF62</f>
        <v>8.379888268</v>
      </c>
      <c r="AK62" s="87">
        <f>(AJ62*3)</f>
        <v>25.1396648</v>
      </c>
      <c r="AL62" s="80">
        <f>(AK62*AF62)</f>
        <v>9</v>
      </c>
      <c r="AM62" s="80"/>
      <c r="AN62" s="80"/>
      <c r="AO62" s="80"/>
    </row>
    <row r="63">
      <c r="B63" s="2" t="s">
        <v>124</v>
      </c>
      <c r="C63" s="26">
        <v>62.0</v>
      </c>
      <c r="D63" s="58">
        <v>100.0</v>
      </c>
      <c r="E63" s="70">
        <v>2.0</v>
      </c>
      <c r="F63" s="70" t="s">
        <v>251</v>
      </c>
      <c r="G63" s="70">
        <v>5.0</v>
      </c>
      <c r="H63" s="38">
        <v>25.0</v>
      </c>
      <c r="I63" s="38" t="s">
        <v>250</v>
      </c>
      <c r="J63" s="56">
        <v>7.0</v>
      </c>
      <c r="K63" s="38" t="s">
        <v>429</v>
      </c>
      <c r="L63" s="38" t="s">
        <v>440</v>
      </c>
      <c r="M63" s="38">
        <v>60.0</v>
      </c>
      <c r="N63" s="38">
        <v>1.0</v>
      </c>
      <c r="O63" s="62">
        <v>20.0</v>
      </c>
      <c r="P63" s="79">
        <v>166.92000000000002</v>
      </c>
      <c r="Q63" s="38">
        <v>0.452</v>
      </c>
      <c r="R63" s="38">
        <f t="shared" si="1"/>
        <v>26.668</v>
      </c>
      <c r="S63" s="38">
        <v>2.0</v>
      </c>
      <c r="T63" s="38" t="s">
        <v>255</v>
      </c>
      <c r="U63" s="38">
        <v>6.0</v>
      </c>
      <c r="V63" s="38" t="s">
        <v>446</v>
      </c>
      <c r="W63" s="38">
        <v>707.0</v>
      </c>
      <c r="X63" s="80"/>
      <c r="Y63" s="81" t="s">
        <v>285</v>
      </c>
      <c r="Z63" s="81">
        <v>40.0</v>
      </c>
      <c r="AA63" s="81">
        <v>1.0</v>
      </c>
      <c r="AB63" s="81">
        <v>0.406</v>
      </c>
      <c r="AC63" s="80">
        <f t="shared" si="27"/>
        <v>15.834</v>
      </c>
      <c r="AD63" s="80"/>
      <c r="AE63" s="80"/>
      <c r="AF63" s="80"/>
      <c r="AG63" s="80"/>
      <c r="AH63" s="81">
        <v>9.0</v>
      </c>
      <c r="AI63" s="84">
        <f t="shared" ref="AI63:AI64" si="38">AH63/AB63</f>
        <v>22.16748768</v>
      </c>
      <c r="AJ63" s="84"/>
      <c r="AK63" s="84"/>
      <c r="AL63" s="80"/>
      <c r="AM63" s="80"/>
      <c r="AN63" s="80"/>
      <c r="AO63" s="80"/>
    </row>
    <row r="64">
      <c r="B64" s="2" t="s">
        <v>126</v>
      </c>
      <c r="C64" s="26">
        <v>63.0</v>
      </c>
      <c r="D64" s="58">
        <v>100.0</v>
      </c>
      <c r="E64" s="70">
        <v>2.0</v>
      </c>
      <c r="F64" s="70" t="s">
        <v>252</v>
      </c>
      <c r="G64" s="70">
        <v>5.0</v>
      </c>
      <c r="H64" s="38">
        <v>25.0</v>
      </c>
      <c r="I64" s="38" t="s">
        <v>250</v>
      </c>
      <c r="J64" s="56">
        <v>7.0</v>
      </c>
      <c r="K64" s="38" t="s">
        <v>430</v>
      </c>
      <c r="L64" s="38" t="s">
        <v>440</v>
      </c>
      <c r="M64" s="38">
        <v>60.0</v>
      </c>
      <c r="N64" s="38">
        <v>1.0</v>
      </c>
      <c r="O64" s="62">
        <v>20.0</v>
      </c>
      <c r="P64" s="79">
        <v>20.67</v>
      </c>
      <c r="Q64" s="38">
        <v>0.492</v>
      </c>
      <c r="R64" s="38">
        <f t="shared" si="1"/>
        <v>29.028</v>
      </c>
      <c r="S64" s="38">
        <v>2.0</v>
      </c>
      <c r="T64" s="38" t="s">
        <v>256</v>
      </c>
      <c r="U64" s="38">
        <v>6.0</v>
      </c>
      <c r="V64" s="38" t="s">
        <v>446</v>
      </c>
      <c r="W64" s="38">
        <v>707.0</v>
      </c>
      <c r="X64" s="80"/>
      <c r="Y64" s="81" t="s">
        <v>285</v>
      </c>
      <c r="Z64" s="81">
        <v>40.0</v>
      </c>
      <c r="AA64" s="81">
        <v>1.0</v>
      </c>
      <c r="AB64" s="81">
        <v>0.368</v>
      </c>
      <c r="AC64" s="80">
        <f t="shared" si="27"/>
        <v>14.352</v>
      </c>
      <c r="AD64" s="80"/>
      <c r="AE64" s="80"/>
      <c r="AF64" s="80"/>
      <c r="AG64" s="80"/>
      <c r="AH64" s="81">
        <v>9.0</v>
      </c>
      <c r="AI64" s="84">
        <f t="shared" si="38"/>
        <v>24.45652174</v>
      </c>
      <c r="AJ64" s="84"/>
      <c r="AK64" s="84"/>
      <c r="AL64" s="80"/>
      <c r="AM64" s="80"/>
      <c r="AN64" s="80"/>
      <c r="AO64" s="80"/>
    </row>
    <row r="65">
      <c r="B65" s="2" t="s">
        <v>128</v>
      </c>
      <c r="C65" s="26">
        <v>64.0</v>
      </c>
      <c r="D65" s="58">
        <v>100.0</v>
      </c>
      <c r="E65" s="70">
        <v>2.0</v>
      </c>
      <c r="F65" s="70" t="s">
        <v>253</v>
      </c>
      <c r="G65" s="70">
        <v>5.0</v>
      </c>
      <c r="H65" s="38">
        <v>25.0</v>
      </c>
      <c r="I65" s="38" t="s">
        <v>250</v>
      </c>
      <c r="J65" s="56">
        <v>7.0</v>
      </c>
      <c r="K65" s="38" t="s">
        <v>431</v>
      </c>
      <c r="L65" s="38" t="s">
        <v>440</v>
      </c>
      <c r="M65" s="38">
        <v>60.0</v>
      </c>
      <c r="N65" s="38">
        <v>1.0</v>
      </c>
      <c r="O65" s="62">
        <v>20.0</v>
      </c>
      <c r="P65" s="79">
        <v>24.102</v>
      </c>
      <c r="Q65" s="38">
        <v>0.196</v>
      </c>
      <c r="R65" s="38">
        <f t="shared" si="1"/>
        <v>11.564</v>
      </c>
      <c r="S65" s="38">
        <v>2.0</v>
      </c>
      <c r="T65" s="38" t="s">
        <v>257</v>
      </c>
      <c r="U65" s="38">
        <v>6.0</v>
      </c>
      <c r="V65" s="38" t="s">
        <v>446</v>
      </c>
      <c r="W65" s="38">
        <v>707.0</v>
      </c>
      <c r="X65" s="80"/>
      <c r="Y65" s="81" t="s">
        <v>285</v>
      </c>
      <c r="Z65" s="81">
        <v>40.0</v>
      </c>
      <c r="AA65" s="81">
        <v>1.0</v>
      </c>
      <c r="AB65" s="81">
        <v>0.172</v>
      </c>
      <c r="AC65" s="80">
        <f t="shared" si="27"/>
        <v>6.708</v>
      </c>
      <c r="AD65" s="81">
        <v>40.0</v>
      </c>
      <c r="AE65" s="82">
        <v>1.0</v>
      </c>
      <c r="AF65" s="82">
        <v>0.134</v>
      </c>
      <c r="AG65" s="83">
        <f t="shared" ref="AG65:AG66" si="39">(AD65-AE65)*AF65</f>
        <v>5.226</v>
      </c>
      <c r="AH65" s="81">
        <v>9.0</v>
      </c>
      <c r="AI65" s="84">
        <f t="shared" ref="AI65:AI66" si="40">(9-AL65)/AB65</f>
        <v>42.19767442</v>
      </c>
      <c r="AJ65" s="84">
        <f t="shared" ref="AJ65:AJ66" si="41">3/AF65</f>
        <v>22.3880597</v>
      </c>
      <c r="AK65" s="85">
        <f t="shared" ref="AK65:AK66" si="42">(AJ65*3)</f>
        <v>67.1641791</v>
      </c>
      <c r="AL65" s="80">
        <f t="shared" ref="AL65:AL66" si="43">3-(((AK65-39)*AF65)/3)</f>
        <v>1.742</v>
      </c>
      <c r="AM65" s="80">
        <f t="shared" ref="AM65:AM66" si="44">(AL65)+(AI65*AB65)</f>
        <v>9</v>
      </c>
      <c r="AN65" s="80"/>
      <c r="AO65" s="80"/>
    </row>
    <row r="66">
      <c r="B66" s="5" t="s">
        <v>132</v>
      </c>
      <c r="C66" s="26">
        <v>65.0</v>
      </c>
      <c r="D66" s="58">
        <v>100.0</v>
      </c>
      <c r="E66" s="70">
        <v>2.0</v>
      </c>
      <c r="F66" s="70" t="s">
        <v>254</v>
      </c>
      <c r="G66" s="70">
        <v>5.0</v>
      </c>
      <c r="H66" s="38">
        <v>25.0</v>
      </c>
      <c r="I66" s="38" t="s">
        <v>250</v>
      </c>
      <c r="J66" s="56">
        <v>7.0</v>
      </c>
      <c r="K66" s="38" t="s">
        <v>432</v>
      </c>
      <c r="L66" s="38" t="s">
        <v>440</v>
      </c>
      <c r="M66" s="38">
        <v>60.0</v>
      </c>
      <c r="N66" s="38">
        <v>1.0</v>
      </c>
      <c r="O66" s="62">
        <v>10.0</v>
      </c>
      <c r="P66" s="79">
        <v>19.11</v>
      </c>
      <c r="Q66" s="38">
        <v>0.228</v>
      </c>
      <c r="R66" s="38">
        <f t="shared" si="1"/>
        <v>13.452</v>
      </c>
      <c r="S66" s="38">
        <v>2.0</v>
      </c>
      <c r="T66" s="38" t="s">
        <v>250</v>
      </c>
      <c r="U66" s="38">
        <v>7.0</v>
      </c>
      <c r="V66" s="38" t="s">
        <v>446</v>
      </c>
      <c r="W66" s="38">
        <v>707.0</v>
      </c>
      <c r="X66" s="80"/>
      <c r="Y66" s="81" t="s">
        <v>285</v>
      </c>
      <c r="Z66" s="81">
        <v>40.0</v>
      </c>
      <c r="AA66" s="81">
        <v>1.0</v>
      </c>
      <c r="AB66" s="81">
        <v>0.176</v>
      </c>
      <c r="AC66" s="80">
        <f t="shared" si="27"/>
        <v>6.864</v>
      </c>
      <c r="AD66" s="81">
        <v>40.0</v>
      </c>
      <c r="AE66" s="82">
        <v>1.0</v>
      </c>
      <c r="AF66" s="82">
        <v>0.21</v>
      </c>
      <c r="AG66" s="83">
        <f t="shared" si="39"/>
        <v>8.19</v>
      </c>
      <c r="AH66" s="81">
        <v>9.0</v>
      </c>
      <c r="AI66" s="84">
        <f t="shared" si="40"/>
        <v>35.625</v>
      </c>
      <c r="AJ66" s="84">
        <f t="shared" si="41"/>
        <v>14.28571429</v>
      </c>
      <c r="AK66" s="85">
        <f t="shared" si="42"/>
        <v>42.85714286</v>
      </c>
      <c r="AL66" s="80">
        <f t="shared" si="43"/>
        <v>2.73</v>
      </c>
      <c r="AM66" s="80">
        <f t="shared" si="44"/>
        <v>9</v>
      </c>
      <c r="AN66" s="80"/>
      <c r="AO66" s="80"/>
    </row>
    <row r="67">
      <c r="B67" s="5" t="s">
        <v>133</v>
      </c>
      <c r="C67" s="26">
        <v>66.0</v>
      </c>
      <c r="D67" s="58">
        <v>100.0</v>
      </c>
      <c r="E67" s="70">
        <v>2.0</v>
      </c>
      <c r="F67" s="70" t="s">
        <v>255</v>
      </c>
      <c r="G67" s="70">
        <v>5.0</v>
      </c>
      <c r="H67" s="38">
        <v>25.0</v>
      </c>
      <c r="I67" s="38" t="s">
        <v>250</v>
      </c>
      <c r="J67" s="56">
        <v>7.0</v>
      </c>
      <c r="K67" s="38" t="s">
        <v>433</v>
      </c>
      <c r="L67" s="38" t="s">
        <v>440</v>
      </c>
      <c r="M67" s="38">
        <v>60.0</v>
      </c>
      <c r="N67" s="38">
        <v>1.0</v>
      </c>
      <c r="O67" s="62">
        <v>20.0</v>
      </c>
      <c r="P67" s="79">
        <v>65.52</v>
      </c>
      <c r="Q67" s="38">
        <v>0.352</v>
      </c>
      <c r="R67" s="38">
        <f t="shared" si="1"/>
        <v>20.768</v>
      </c>
      <c r="S67" s="38">
        <v>2.0</v>
      </c>
      <c r="T67" s="38" t="s">
        <v>251</v>
      </c>
      <c r="U67" s="38">
        <v>7.0</v>
      </c>
      <c r="V67" s="38" t="s">
        <v>446</v>
      </c>
      <c r="W67" s="38">
        <v>707.0</v>
      </c>
      <c r="X67" s="80"/>
      <c r="Y67" s="81" t="s">
        <v>285</v>
      </c>
      <c r="Z67" s="81">
        <v>40.0</v>
      </c>
      <c r="AA67" s="81">
        <v>1.0</v>
      </c>
      <c r="AB67" s="81">
        <v>0.364</v>
      </c>
      <c r="AC67" s="80">
        <f t="shared" si="27"/>
        <v>14.196</v>
      </c>
      <c r="AD67" s="80"/>
      <c r="AE67" s="80"/>
      <c r="AF67" s="80"/>
      <c r="AG67" s="80"/>
      <c r="AH67" s="81">
        <v>9.0</v>
      </c>
      <c r="AI67" s="84">
        <f t="shared" ref="AI67:AI70" si="45">AH67/AB67</f>
        <v>24.72527473</v>
      </c>
      <c r="AJ67" s="84"/>
      <c r="AK67" s="84"/>
      <c r="AL67" s="80"/>
      <c r="AM67" s="80"/>
      <c r="AN67" s="80"/>
      <c r="AO67" s="80"/>
    </row>
    <row r="68">
      <c r="B68" s="2" t="s">
        <v>131</v>
      </c>
      <c r="C68" s="26">
        <v>67.0</v>
      </c>
      <c r="D68" s="58">
        <v>100.0</v>
      </c>
      <c r="E68" s="70">
        <v>2.0</v>
      </c>
      <c r="F68" s="70" t="s">
        <v>256</v>
      </c>
      <c r="G68" s="70">
        <v>5.0</v>
      </c>
      <c r="H68" s="38">
        <v>25.0</v>
      </c>
      <c r="I68" s="38" t="s">
        <v>250</v>
      </c>
      <c r="J68" s="56">
        <v>7.0</v>
      </c>
      <c r="K68" s="38" t="s">
        <v>434</v>
      </c>
      <c r="L68" s="38" t="s">
        <v>440</v>
      </c>
      <c r="M68" s="38">
        <v>60.0</v>
      </c>
      <c r="N68" s="38">
        <v>1.0</v>
      </c>
      <c r="O68" s="62">
        <v>20.0</v>
      </c>
      <c r="P68" s="79">
        <v>17.55</v>
      </c>
      <c r="Q68" s="38">
        <v>0.516</v>
      </c>
      <c r="R68" s="38">
        <f t="shared" si="1"/>
        <v>30.444</v>
      </c>
      <c r="S68" s="38">
        <v>2.0</v>
      </c>
      <c r="T68" s="38" t="s">
        <v>252</v>
      </c>
      <c r="U68" s="38">
        <v>7.0</v>
      </c>
      <c r="V68" s="38" t="s">
        <v>446</v>
      </c>
      <c r="W68" s="38">
        <v>707.0</v>
      </c>
      <c r="X68" s="80"/>
      <c r="Y68" s="81" t="s">
        <v>285</v>
      </c>
      <c r="Z68" s="81">
        <v>40.0</v>
      </c>
      <c r="AA68" s="81">
        <v>1.0</v>
      </c>
      <c r="AB68" s="81">
        <v>0.562</v>
      </c>
      <c r="AC68" s="80">
        <f t="shared" si="27"/>
        <v>21.918</v>
      </c>
      <c r="AD68" s="80"/>
      <c r="AE68" s="80"/>
      <c r="AF68" s="80"/>
      <c r="AG68" s="80"/>
      <c r="AH68" s="81">
        <v>9.0</v>
      </c>
      <c r="AI68" s="84">
        <f t="shared" si="45"/>
        <v>16.01423488</v>
      </c>
      <c r="AJ68" s="84"/>
      <c r="AK68" s="84"/>
      <c r="AL68" s="80"/>
      <c r="AM68" s="80"/>
      <c r="AN68" s="80"/>
      <c r="AO68" s="80"/>
    </row>
    <row r="69">
      <c r="B69" s="2" t="s">
        <v>136</v>
      </c>
      <c r="C69" s="26">
        <v>68.0</v>
      </c>
      <c r="D69" s="58">
        <v>100.0</v>
      </c>
      <c r="E69" s="70">
        <v>2.0</v>
      </c>
      <c r="F69" s="70" t="s">
        <v>257</v>
      </c>
      <c r="G69" s="70">
        <v>5.0</v>
      </c>
      <c r="H69" s="38">
        <v>25.0</v>
      </c>
      <c r="I69" s="38" t="s">
        <v>250</v>
      </c>
      <c r="J69" s="56">
        <v>7.0</v>
      </c>
      <c r="K69" s="38" t="s">
        <v>435</v>
      </c>
      <c r="L69" s="38" t="s">
        <v>440</v>
      </c>
      <c r="M69" s="38">
        <v>60.0</v>
      </c>
      <c r="N69" s="38">
        <v>1.0</v>
      </c>
      <c r="O69" s="62">
        <v>20.0</v>
      </c>
      <c r="P69" s="79">
        <v>47.58</v>
      </c>
      <c r="Q69" s="38">
        <v>0.498</v>
      </c>
      <c r="R69" s="38">
        <f t="shared" si="1"/>
        <v>29.382</v>
      </c>
      <c r="S69" s="38">
        <v>2.0</v>
      </c>
      <c r="T69" s="38" t="s">
        <v>253</v>
      </c>
      <c r="U69" s="38">
        <v>7.0</v>
      </c>
      <c r="V69" s="38" t="s">
        <v>446</v>
      </c>
      <c r="W69" s="38">
        <v>707.0</v>
      </c>
      <c r="X69" s="80"/>
      <c r="Y69" s="81" t="s">
        <v>285</v>
      </c>
      <c r="Z69" s="81">
        <v>40.0</v>
      </c>
      <c r="AA69" s="81">
        <v>1.0</v>
      </c>
      <c r="AB69" s="81">
        <v>0.406</v>
      </c>
      <c r="AC69" s="80">
        <f t="shared" si="27"/>
        <v>15.834</v>
      </c>
      <c r="AD69" s="80"/>
      <c r="AE69" s="80"/>
      <c r="AF69" s="80"/>
      <c r="AG69" s="80"/>
      <c r="AH69" s="81">
        <v>9.0</v>
      </c>
      <c r="AI69" s="84">
        <f t="shared" si="45"/>
        <v>22.16748768</v>
      </c>
      <c r="AJ69" s="84"/>
      <c r="AK69" s="84"/>
      <c r="AL69" s="80"/>
      <c r="AM69" s="80"/>
      <c r="AN69" s="80"/>
      <c r="AO69" s="80"/>
    </row>
    <row r="70">
      <c r="B70" s="2" t="s">
        <v>138</v>
      </c>
      <c r="C70" s="26">
        <v>69.0</v>
      </c>
      <c r="D70" s="58">
        <v>100.0</v>
      </c>
      <c r="E70" s="70">
        <v>2.0</v>
      </c>
      <c r="F70" s="70" t="s">
        <v>250</v>
      </c>
      <c r="G70" s="70">
        <v>6.0</v>
      </c>
      <c r="H70" s="38">
        <v>25.0</v>
      </c>
      <c r="I70" s="38" t="s">
        <v>250</v>
      </c>
      <c r="J70" s="56">
        <v>7.0</v>
      </c>
      <c r="K70" s="38" t="s">
        <v>436</v>
      </c>
      <c r="L70" s="38" t="s">
        <v>440</v>
      </c>
      <c r="M70" s="38">
        <v>60.0</v>
      </c>
      <c r="N70" s="38">
        <v>1.0</v>
      </c>
      <c r="O70" s="62">
        <v>20.0</v>
      </c>
      <c r="P70" s="79">
        <v>83.46000000000001</v>
      </c>
      <c r="Q70" s="38">
        <v>0.36</v>
      </c>
      <c r="R70" s="38">
        <f t="shared" si="1"/>
        <v>21.24</v>
      </c>
      <c r="S70" s="38">
        <v>2.0</v>
      </c>
      <c r="T70" s="38" t="s">
        <v>254</v>
      </c>
      <c r="U70" s="38">
        <v>7.0</v>
      </c>
      <c r="V70" s="38" t="s">
        <v>446</v>
      </c>
      <c r="W70" s="38">
        <v>707.0</v>
      </c>
      <c r="X70" s="80"/>
      <c r="Y70" s="81" t="s">
        <v>285</v>
      </c>
      <c r="Z70" s="81">
        <v>40.0</v>
      </c>
      <c r="AA70" s="81">
        <v>1.0</v>
      </c>
      <c r="AB70" s="81">
        <v>0.408</v>
      </c>
      <c r="AC70" s="80">
        <f t="shared" si="27"/>
        <v>15.912</v>
      </c>
      <c r="AD70" s="80"/>
      <c r="AE70" s="80"/>
      <c r="AF70" s="80"/>
      <c r="AG70" s="80"/>
      <c r="AH70" s="81">
        <v>9.0</v>
      </c>
      <c r="AI70" s="84">
        <f t="shared" si="45"/>
        <v>22.05882353</v>
      </c>
      <c r="AJ70" s="84"/>
      <c r="AK70" s="84"/>
      <c r="AL70" s="80"/>
      <c r="AM70" s="80"/>
      <c r="AN70" s="80"/>
      <c r="AO70" s="80"/>
    </row>
    <row r="71">
      <c r="B71" s="2" t="s">
        <v>140</v>
      </c>
      <c r="C71" s="26">
        <v>70.0</v>
      </c>
      <c r="D71" s="58">
        <v>100.0</v>
      </c>
      <c r="E71" s="70">
        <v>2.0</v>
      </c>
      <c r="F71" s="70" t="s">
        <v>251</v>
      </c>
      <c r="G71" s="70">
        <v>6.0</v>
      </c>
      <c r="H71" s="38">
        <v>25.0</v>
      </c>
      <c r="I71" s="38" t="s">
        <v>250</v>
      </c>
      <c r="J71" s="56">
        <v>7.0</v>
      </c>
      <c r="K71" s="38" t="s">
        <v>437</v>
      </c>
      <c r="L71" s="38" t="s">
        <v>440</v>
      </c>
      <c r="M71" s="38">
        <v>60.0</v>
      </c>
      <c r="N71" s="38">
        <v>1.0</v>
      </c>
      <c r="O71" s="62">
        <v>20.0</v>
      </c>
      <c r="P71" s="79">
        <v>177.83999999999997</v>
      </c>
      <c r="Q71" s="38">
        <v>0.204</v>
      </c>
      <c r="R71" s="38">
        <f t="shared" si="1"/>
        <v>12.036</v>
      </c>
      <c r="S71" s="38">
        <v>2.0</v>
      </c>
      <c r="T71" s="38" t="s">
        <v>255</v>
      </c>
      <c r="U71" s="38">
        <v>7.0</v>
      </c>
      <c r="V71" s="38" t="s">
        <v>446</v>
      </c>
      <c r="W71" s="38">
        <v>707.0</v>
      </c>
      <c r="X71" s="80"/>
      <c r="Y71" s="81" t="s">
        <v>285</v>
      </c>
      <c r="Z71" s="81">
        <v>40.0</v>
      </c>
      <c r="AA71" s="81">
        <v>1.0</v>
      </c>
      <c r="AB71" s="81">
        <v>0.12</v>
      </c>
      <c r="AC71" s="80">
        <f t="shared" si="27"/>
        <v>4.68</v>
      </c>
      <c r="AD71" s="81">
        <v>40.0</v>
      </c>
      <c r="AE71" s="82">
        <v>1.0</v>
      </c>
      <c r="AF71" s="82">
        <v>0.722</v>
      </c>
      <c r="AG71" s="82">
        <f>(AD71-AE71)*AF71</f>
        <v>28.158</v>
      </c>
      <c r="AH71" s="81">
        <v>9.0</v>
      </c>
      <c r="AI71" s="84"/>
      <c r="AJ71" s="84">
        <f>3/AF71</f>
        <v>4.155124654</v>
      </c>
      <c r="AK71" s="87">
        <f>(AJ71*3)</f>
        <v>12.46537396</v>
      </c>
      <c r="AL71" s="80">
        <f>(AK71*AF71)</f>
        <v>9</v>
      </c>
      <c r="AM71" s="80"/>
      <c r="AN71" s="80"/>
      <c r="AO71" s="80"/>
    </row>
    <row r="72">
      <c r="B72" s="2" t="s">
        <v>142</v>
      </c>
      <c r="C72" s="26">
        <v>71.0</v>
      </c>
      <c r="D72" s="58">
        <v>100.0</v>
      </c>
      <c r="E72" s="70">
        <v>2.0</v>
      </c>
      <c r="F72" s="70" t="s">
        <v>250</v>
      </c>
      <c r="G72" s="70">
        <v>7.0</v>
      </c>
      <c r="H72" s="38">
        <v>25.0</v>
      </c>
      <c r="I72" s="38" t="s">
        <v>250</v>
      </c>
      <c r="J72" s="56">
        <v>8.0</v>
      </c>
      <c r="K72" s="38" t="s">
        <v>425</v>
      </c>
      <c r="L72" s="38" t="s">
        <v>440</v>
      </c>
      <c r="M72" s="38">
        <v>60.0</v>
      </c>
      <c r="N72" s="38">
        <v>1.0</v>
      </c>
      <c r="O72" s="62">
        <v>10.0</v>
      </c>
      <c r="P72" s="79">
        <v>237.89999999999998</v>
      </c>
      <c r="Q72" s="38">
        <v>0.392</v>
      </c>
      <c r="R72" s="38">
        <f t="shared" si="1"/>
        <v>23.128</v>
      </c>
      <c r="S72" s="38">
        <v>2.0</v>
      </c>
      <c r="T72" s="38" t="s">
        <v>256</v>
      </c>
      <c r="U72" s="38">
        <v>7.0</v>
      </c>
      <c r="V72" s="38" t="s">
        <v>447</v>
      </c>
      <c r="W72" s="38">
        <v>708.0</v>
      </c>
      <c r="X72" s="80"/>
      <c r="Y72" s="81" t="s">
        <v>285</v>
      </c>
      <c r="Z72" s="81">
        <v>40.0</v>
      </c>
      <c r="AA72" s="81">
        <v>1.0</v>
      </c>
      <c r="AB72" s="81">
        <v>0.424</v>
      </c>
      <c r="AC72" s="80">
        <f t="shared" si="27"/>
        <v>16.536</v>
      </c>
      <c r="AD72" s="80"/>
      <c r="AE72" s="80"/>
      <c r="AF72" s="80"/>
      <c r="AG72" s="80"/>
      <c r="AH72" s="81">
        <v>9.0</v>
      </c>
      <c r="AI72" s="84">
        <f t="shared" ref="AI72:AI73" si="46">AH72/AB72</f>
        <v>21.22641509</v>
      </c>
      <c r="AJ72" s="84"/>
      <c r="AK72" s="84"/>
      <c r="AL72" s="80"/>
      <c r="AM72" s="80"/>
      <c r="AN72" s="80"/>
      <c r="AO72" s="80"/>
    </row>
    <row r="73">
      <c r="B73" s="5" t="s">
        <v>147</v>
      </c>
      <c r="C73" s="26">
        <v>72.0</v>
      </c>
      <c r="D73" s="58">
        <v>100.0</v>
      </c>
      <c r="E73" s="70">
        <v>2.0</v>
      </c>
      <c r="F73" s="70" t="s">
        <v>251</v>
      </c>
      <c r="G73" s="70">
        <v>7.0</v>
      </c>
      <c r="H73" s="38">
        <v>25.0</v>
      </c>
      <c r="I73" s="38" t="s">
        <v>250</v>
      </c>
      <c r="J73" s="56">
        <v>8.0</v>
      </c>
      <c r="K73" s="38" t="s">
        <v>429</v>
      </c>
      <c r="L73" s="38" t="s">
        <v>440</v>
      </c>
      <c r="M73" s="38">
        <v>60.0</v>
      </c>
      <c r="N73" s="38">
        <v>1.0</v>
      </c>
      <c r="O73" s="62">
        <v>10.0</v>
      </c>
      <c r="P73" s="79">
        <v>114.66</v>
      </c>
      <c r="Q73" s="38">
        <v>0.258</v>
      </c>
      <c r="R73" s="38">
        <f t="shared" si="1"/>
        <v>15.222</v>
      </c>
      <c r="S73" s="38">
        <v>2.0</v>
      </c>
      <c r="T73" s="38" t="s">
        <v>257</v>
      </c>
      <c r="U73" s="38">
        <v>7.0</v>
      </c>
      <c r="V73" s="38" t="s">
        <v>447</v>
      </c>
      <c r="W73" s="38">
        <v>708.0</v>
      </c>
      <c r="X73" s="80"/>
      <c r="Y73" s="81" t="s">
        <v>285</v>
      </c>
      <c r="Z73" s="81">
        <v>40.0</v>
      </c>
      <c r="AA73" s="81">
        <v>1.0</v>
      </c>
      <c r="AB73" s="81">
        <v>0.276</v>
      </c>
      <c r="AC73" s="80">
        <f t="shared" si="27"/>
        <v>10.764</v>
      </c>
      <c r="AD73" s="80"/>
      <c r="AE73" s="80"/>
      <c r="AF73" s="80"/>
      <c r="AG73" s="80"/>
      <c r="AH73" s="81">
        <v>9.0</v>
      </c>
      <c r="AI73" s="84">
        <f t="shared" si="46"/>
        <v>32.60869565</v>
      </c>
      <c r="AJ73" s="84"/>
      <c r="AK73" s="84"/>
      <c r="AL73" s="80"/>
      <c r="AM73" s="80"/>
      <c r="AN73" s="80"/>
      <c r="AO73" s="80"/>
    </row>
    <row r="74">
      <c r="B74" s="5" t="s">
        <v>148</v>
      </c>
      <c r="C74" s="26">
        <v>73.0</v>
      </c>
      <c r="D74" s="58">
        <v>100.0</v>
      </c>
      <c r="E74" s="70">
        <v>2.0</v>
      </c>
      <c r="F74" s="70" t="s">
        <v>252</v>
      </c>
      <c r="G74" s="70">
        <v>7.0</v>
      </c>
      <c r="H74" s="38">
        <v>25.0</v>
      </c>
      <c r="I74" s="38" t="s">
        <v>250</v>
      </c>
      <c r="J74" s="56">
        <v>8.0</v>
      </c>
      <c r="K74" s="38" t="s">
        <v>430</v>
      </c>
      <c r="L74" s="38" t="s">
        <v>440</v>
      </c>
      <c r="M74" s="38">
        <v>60.0</v>
      </c>
      <c r="N74" s="38">
        <v>1.0</v>
      </c>
      <c r="O74" s="62">
        <v>20.0</v>
      </c>
      <c r="P74" s="79">
        <v>35.958</v>
      </c>
      <c r="Q74" s="38">
        <v>0.264</v>
      </c>
      <c r="R74" s="38">
        <f t="shared" si="1"/>
        <v>15.576</v>
      </c>
      <c r="S74" s="38">
        <v>2.0</v>
      </c>
      <c r="T74" s="38" t="s">
        <v>250</v>
      </c>
      <c r="U74" s="38">
        <v>8.0</v>
      </c>
      <c r="V74" s="38" t="s">
        <v>447</v>
      </c>
      <c r="W74" s="38">
        <v>708.0</v>
      </c>
      <c r="X74" s="80"/>
      <c r="Y74" s="81" t="s">
        <v>285</v>
      </c>
      <c r="Z74" s="81">
        <v>40.0</v>
      </c>
      <c r="AA74" s="81">
        <v>1.0</v>
      </c>
      <c r="AB74" s="81">
        <v>0.234</v>
      </c>
      <c r="AC74" s="80">
        <f t="shared" si="27"/>
        <v>9.126</v>
      </c>
      <c r="AD74" s="81"/>
      <c r="AE74" s="82"/>
      <c r="AF74" s="82"/>
      <c r="AG74" s="80"/>
      <c r="AH74" s="81">
        <v>9.0</v>
      </c>
      <c r="AI74" s="86">
        <f>9/AB74</f>
        <v>38.46153846</v>
      </c>
      <c r="AJ74" s="84"/>
      <c r="AK74" s="84"/>
      <c r="AL74" s="80"/>
      <c r="AM74" s="80"/>
      <c r="AN74" s="80"/>
      <c r="AO74" s="80"/>
    </row>
    <row r="75">
      <c r="B75" s="2" t="s">
        <v>144</v>
      </c>
      <c r="C75" s="26">
        <v>74.0</v>
      </c>
      <c r="D75" s="58">
        <v>100.0</v>
      </c>
      <c r="E75" s="70">
        <v>2.0</v>
      </c>
      <c r="F75" s="70" t="s">
        <v>253</v>
      </c>
      <c r="G75" s="70">
        <v>7.0</v>
      </c>
      <c r="H75" s="38">
        <v>25.0</v>
      </c>
      <c r="I75" s="38" t="s">
        <v>250</v>
      </c>
      <c r="J75" s="56">
        <v>8.0</v>
      </c>
      <c r="K75" s="38" t="s">
        <v>431</v>
      </c>
      <c r="L75" s="38" t="s">
        <v>440</v>
      </c>
      <c r="M75" s="38">
        <v>60.0</v>
      </c>
      <c r="N75" s="38">
        <v>1.0</v>
      </c>
      <c r="O75" s="62">
        <v>20.0</v>
      </c>
      <c r="P75" s="79">
        <v>208.26</v>
      </c>
      <c r="Q75" s="38">
        <v>0.276</v>
      </c>
      <c r="R75" s="38">
        <f t="shared" si="1"/>
        <v>16.284</v>
      </c>
      <c r="S75" s="38">
        <v>2.0</v>
      </c>
      <c r="T75" s="38" t="s">
        <v>251</v>
      </c>
      <c r="U75" s="38">
        <v>8.0</v>
      </c>
      <c r="V75" s="38" t="s">
        <v>447</v>
      </c>
      <c r="W75" s="38">
        <v>708.0</v>
      </c>
      <c r="X75" s="80"/>
      <c r="Y75" s="81" t="s">
        <v>285</v>
      </c>
      <c r="Z75" s="81">
        <v>40.0</v>
      </c>
      <c r="AA75" s="81">
        <v>1.0</v>
      </c>
      <c r="AB75" s="81">
        <v>0.322</v>
      </c>
      <c r="AC75" s="80">
        <f t="shared" si="27"/>
        <v>12.558</v>
      </c>
      <c r="AD75" s="80"/>
      <c r="AE75" s="80"/>
      <c r="AF75" s="80"/>
      <c r="AG75" s="80"/>
      <c r="AH75" s="81">
        <v>9.0</v>
      </c>
      <c r="AI75" s="84">
        <f t="shared" ref="AI75:AI81" si="47">AH75/AB75</f>
        <v>27.95031056</v>
      </c>
      <c r="AJ75" s="84"/>
      <c r="AK75" s="84"/>
      <c r="AL75" s="80"/>
      <c r="AM75" s="80"/>
      <c r="AN75" s="80"/>
      <c r="AO75" s="80"/>
    </row>
    <row r="76">
      <c r="B76" s="2" t="s">
        <v>146</v>
      </c>
      <c r="C76" s="26">
        <v>75.0</v>
      </c>
      <c r="D76" s="58">
        <v>100.0</v>
      </c>
      <c r="E76" s="70">
        <v>2.0</v>
      </c>
      <c r="F76" s="70" t="s">
        <v>254</v>
      </c>
      <c r="G76" s="70">
        <v>7.0</v>
      </c>
      <c r="H76" s="38">
        <v>25.0</v>
      </c>
      <c r="I76" s="38" t="s">
        <v>250</v>
      </c>
      <c r="J76" s="56">
        <v>8.0</v>
      </c>
      <c r="K76" s="38" t="s">
        <v>432</v>
      </c>
      <c r="L76" s="38" t="s">
        <v>440</v>
      </c>
      <c r="M76" s="38">
        <v>60.0</v>
      </c>
      <c r="N76" s="38">
        <v>1.0</v>
      </c>
      <c r="O76" s="62">
        <v>20.0</v>
      </c>
      <c r="P76" s="79">
        <v>56.16</v>
      </c>
      <c r="Q76" s="38">
        <v>0.396</v>
      </c>
      <c r="R76" s="38">
        <f t="shared" si="1"/>
        <v>23.364</v>
      </c>
      <c r="S76" s="38">
        <v>2.0</v>
      </c>
      <c r="T76" s="38" t="s">
        <v>252</v>
      </c>
      <c r="U76" s="38">
        <v>8.0</v>
      </c>
      <c r="V76" s="38" t="s">
        <v>447</v>
      </c>
      <c r="W76" s="38">
        <v>708.0</v>
      </c>
      <c r="X76" s="80"/>
      <c r="Y76" s="81" t="s">
        <v>285</v>
      </c>
      <c r="Z76" s="81">
        <v>40.0</v>
      </c>
      <c r="AA76" s="81">
        <v>1.0</v>
      </c>
      <c r="AB76" s="81">
        <v>0.422</v>
      </c>
      <c r="AC76" s="80">
        <f t="shared" si="27"/>
        <v>16.458</v>
      </c>
      <c r="AD76" s="80"/>
      <c r="AE76" s="80"/>
      <c r="AF76" s="80"/>
      <c r="AG76" s="80"/>
      <c r="AH76" s="81">
        <v>9.0</v>
      </c>
      <c r="AI76" s="84">
        <f t="shared" si="47"/>
        <v>21.32701422</v>
      </c>
      <c r="AJ76" s="84"/>
      <c r="AK76" s="84"/>
      <c r="AL76" s="80"/>
      <c r="AM76" s="80"/>
      <c r="AN76" s="80"/>
      <c r="AO76" s="80"/>
    </row>
    <row r="77">
      <c r="B77" s="5" t="s">
        <v>151</v>
      </c>
      <c r="C77" s="26">
        <v>76.0</v>
      </c>
      <c r="D77" s="58">
        <v>100.0</v>
      </c>
      <c r="E77" s="70">
        <v>2.0</v>
      </c>
      <c r="F77" s="70" t="s">
        <v>255</v>
      </c>
      <c r="G77" s="70">
        <v>7.0</v>
      </c>
      <c r="H77" s="38">
        <v>25.0</v>
      </c>
      <c r="I77" s="38" t="s">
        <v>250</v>
      </c>
      <c r="J77" s="56">
        <v>8.0</v>
      </c>
      <c r="K77" s="38" t="s">
        <v>433</v>
      </c>
      <c r="L77" s="38" t="s">
        <v>440</v>
      </c>
      <c r="M77" s="38">
        <v>60.0</v>
      </c>
      <c r="N77" s="38">
        <v>1.0</v>
      </c>
      <c r="O77" s="62">
        <v>20.0</v>
      </c>
      <c r="P77" s="79">
        <v>99.84</v>
      </c>
      <c r="Q77" s="38">
        <v>0.482</v>
      </c>
      <c r="R77" s="38">
        <f t="shared" si="1"/>
        <v>28.438</v>
      </c>
      <c r="S77" s="38">
        <v>2.0</v>
      </c>
      <c r="T77" s="38" t="s">
        <v>253</v>
      </c>
      <c r="U77" s="38">
        <v>8.0</v>
      </c>
      <c r="V77" s="38" t="s">
        <v>447</v>
      </c>
      <c r="W77" s="38">
        <v>708.0</v>
      </c>
      <c r="X77" s="80"/>
      <c r="Y77" s="81" t="s">
        <v>285</v>
      </c>
      <c r="Z77" s="81">
        <v>40.0</v>
      </c>
      <c r="AA77" s="81">
        <v>1.0</v>
      </c>
      <c r="AB77" s="81">
        <v>0.504</v>
      </c>
      <c r="AC77" s="80">
        <f t="shared" si="27"/>
        <v>19.656</v>
      </c>
      <c r="AD77" s="80"/>
      <c r="AE77" s="80"/>
      <c r="AF77" s="80"/>
      <c r="AG77" s="80"/>
      <c r="AH77" s="81">
        <v>9.0</v>
      </c>
      <c r="AI77" s="84">
        <f t="shared" si="47"/>
        <v>17.85714286</v>
      </c>
      <c r="AJ77" s="84"/>
      <c r="AK77" s="84"/>
      <c r="AL77" s="80"/>
      <c r="AM77" s="80"/>
      <c r="AN77" s="80"/>
      <c r="AO77" s="80"/>
    </row>
    <row r="78">
      <c r="B78" s="5" t="s">
        <v>152</v>
      </c>
      <c r="C78" s="26">
        <v>77.0</v>
      </c>
      <c r="D78" s="58">
        <v>100.0</v>
      </c>
      <c r="E78" s="70">
        <v>2.0</v>
      </c>
      <c r="F78" s="70" t="s">
        <v>256</v>
      </c>
      <c r="G78" s="70">
        <v>7.0</v>
      </c>
      <c r="H78" s="38">
        <v>25.0</v>
      </c>
      <c r="I78" s="38" t="s">
        <v>250</v>
      </c>
      <c r="J78" s="56">
        <v>8.0</v>
      </c>
      <c r="K78" s="38" t="s">
        <v>434</v>
      </c>
      <c r="L78" s="38" t="s">
        <v>440</v>
      </c>
      <c r="M78" s="38">
        <v>60.0</v>
      </c>
      <c r="N78" s="38">
        <v>1.0</v>
      </c>
      <c r="O78" s="62">
        <v>10.0</v>
      </c>
      <c r="P78" s="79">
        <v>372.05999999999995</v>
      </c>
      <c r="Q78" s="38">
        <v>0.298</v>
      </c>
      <c r="R78" s="38">
        <f t="shared" si="1"/>
        <v>17.582</v>
      </c>
      <c r="S78" s="38">
        <v>2.0</v>
      </c>
      <c r="T78" s="38" t="s">
        <v>254</v>
      </c>
      <c r="U78" s="38">
        <v>8.0</v>
      </c>
      <c r="V78" s="38" t="s">
        <v>447</v>
      </c>
      <c r="W78" s="38">
        <v>708.0</v>
      </c>
      <c r="X78" s="80"/>
      <c r="Y78" s="81" t="s">
        <v>285</v>
      </c>
      <c r="Z78" s="81">
        <v>40.0</v>
      </c>
      <c r="AA78" s="81">
        <v>1.0</v>
      </c>
      <c r="AB78" s="81">
        <v>0.312</v>
      </c>
      <c r="AC78" s="80">
        <f t="shared" si="27"/>
        <v>12.168</v>
      </c>
      <c r="AD78" s="80"/>
      <c r="AE78" s="80"/>
      <c r="AF78" s="80"/>
      <c r="AG78" s="80"/>
      <c r="AH78" s="81">
        <v>9.0</v>
      </c>
      <c r="AI78" s="84">
        <f t="shared" si="47"/>
        <v>28.84615385</v>
      </c>
      <c r="AJ78" s="84"/>
      <c r="AK78" s="84"/>
      <c r="AL78" s="80"/>
      <c r="AM78" s="80"/>
      <c r="AN78" s="80"/>
      <c r="AO78" s="80"/>
    </row>
    <row r="79">
      <c r="B79" s="5" t="s">
        <v>153</v>
      </c>
      <c r="C79" s="26">
        <v>78.0</v>
      </c>
      <c r="D79" s="58">
        <v>100.0</v>
      </c>
      <c r="E79" s="70">
        <v>2.0</v>
      </c>
      <c r="F79" s="70" t="s">
        <v>257</v>
      </c>
      <c r="G79" s="70">
        <v>7.0</v>
      </c>
      <c r="H79" s="38">
        <v>25.0</v>
      </c>
      <c r="I79" s="38" t="s">
        <v>250</v>
      </c>
      <c r="J79" s="56">
        <v>8.0</v>
      </c>
      <c r="K79" s="38" t="s">
        <v>435</v>
      </c>
      <c r="L79" s="38" t="s">
        <v>440</v>
      </c>
      <c r="M79" s="38">
        <v>60.0</v>
      </c>
      <c r="N79" s="38">
        <v>1.0</v>
      </c>
      <c r="O79" s="62">
        <v>20.0</v>
      </c>
      <c r="P79" s="79">
        <v>440.70000000000005</v>
      </c>
      <c r="Q79" s="38">
        <v>0.498</v>
      </c>
      <c r="R79" s="38">
        <f t="shared" si="1"/>
        <v>29.382</v>
      </c>
      <c r="S79" s="38">
        <v>2.0</v>
      </c>
      <c r="T79" s="38" t="s">
        <v>255</v>
      </c>
      <c r="U79" s="38">
        <v>8.0</v>
      </c>
      <c r="V79" s="38" t="s">
        <v>447</v>
      </c>
      <c r="W79" s="38">
        <v>708.0</v>
      </c>
      <c r="X79" s="80"/>
      <c r="Y79" s="81" t="s">
        <v>285</v>
      </c>
      <c r="Z79" s="81">
        <v>40.0</v>
      </c>
      <c r="AA79" s="81">
        <v>1.0</v>
      </c>
      <c r="AB79" s="81">
        <v>0.516</v>
      </c>
      <c r="AC79" s="80">
        <f t="shared" si="27"/>
        <v>20.124</v>
      </c>
      <c r="AD79" s="80"/>
      <c r="AE79" s="80"/>
      <c r="AF79" s="80"/>
      <c r="AG79" s="80"/>
      <c r="AH79" s="81">
        <v>9.0</v>
      </c>
      <c r="AI79" s="84">
        <f t="shared" si="47"/>
        <v>17.44186047</v>
      </c>
      <c r="AJ79" s="84"/>
      <c r="AK79" s="84"/>
      <c r="AL79" s="80"/>
      <c r="AM79" s="80"/>
      <c r="AN79" s="80"/>
      <c r="AO79" s="80"/>
    </row>
    <row r="80">
      <c r="B80" s="5" t="s">
        <v>159</v>
      </c>
      <c r="C80" s="26">
        <v>79.0</v>
      </c>
      <c r="D80" s="58">
        <v>100.0</v>
      </c>
      <c r="E80" s="70">
        <v>2.0</v>
      </c>
      <c r="F80" s="70" t="s">
        <v>250</v>
      </c>
      <c r="G80" s="70">
        <v>8.0</v>
      </c>
      <c r="H80" s="38">
        <v>25.0</v>
      </c>
      <c r="I80" s="38" t="s">
        <v>250</v>
      </c>
      <c r="J80" s="56">
        <v>8.0</v>
      </c>
      <c r="K80" s="38" t="s">
        <v>436</v>
      </c>
      <c r="L80" s="38" t="s">
        <v>440</v>
      </c>
      <c r="M80" s="38">
        <v>60.0</v>
      </c>
      <c r="N80" s="38">
        <v>1.0</v>
      </c>
      <c r="O80" s="62">
        <v>20.0</v>
      </c>
      <c r="P80" s="79">
        <v>49.92</v>
      </c>
      <c r="Q80" s="38">
        <v>0.338</v>
      </c>
      <c r="R80" s="38">
        <f t="shared" si="1"/>
        <v>19.942</v>
      </c>
      <c r="S80" s="38">
        <v>2.0</v>
      </c>
      <c r="T80" s="38" t="s">
        <v>256</v>
      </c>
      <c r="U80" s="38">
        <v>8.0</v>
      </c>
      <c r="V80" s="38" t="s">
        <v>447</v>
      </c>
      <c r="W80" s="38">
        <v>708.0</v>
      </c>
      <c r="X80" s="80"/>
      <c r="Y80" s="81" t="s">
        <v>285</v>
      </c>
      <c r="Z80" s="81">
        <v>40.0</v>
      </c>
      <c r="AA80" s="81">
        <v>1.0</v>
      </c>
      <c r="AB80" s="81">
        <v>0.284</v>
      </c>
      <c r="AC80" s="80">
        <f t="shared" si="27"/>
        <v>11.076</v>
      </c>
      <c r="AD80" s="80"/>
      <c r="AE80" s="80"/>
      <c r="AF80" s="80"/>
      <c r="AG80" s="80"/>
      <c r="AH80" s="81">
        <v>9.0</v>
      </c>
      <c r="AI80" s="84">
        <f t="shared" si="47"/>
        <v>31.69014085</v>
      </c>
      <c r="AJ80" s="84"/>
      <c r="AK80" s="84"/>
      <c r="AL80" s="80"/>
      <c r="AM80" s="80"/>
      <c r="AN80" s="80"/>
      <c r="AO80" s="80"/>
    </row>
    <row r="81">
      <c r="B81" s="5" t="s">
        <v>164</v>
      </c>
      <c r="C81" s="26">
        <v>80.0</v>
      </c>
      <c r="D81" s="58">
        <v>100.0</v>
      </c>
      <c r="E81" s="70">
        <v>2.0</v>
      </c>
      <c r="F81" s="70" t="s">
        <v>251</v>
      </c>
      <c r="G81" s="70">
        <v>8.0</v>
      </c>
      <c r="H81" s="38">
        <v>25.0</v>
      </c>
      <c r="I81" s="38" t="s">
        <v>250</v>
      </c>
      <c r="J81" s="56">
        <v>8.0</v>
      </c>
      <c r="K81" s="38" t="s">
        <v>437</v>
      </c>
      <c r="L81" s="38" t="s">
        <v>440</v>
      </c>
      <c r="M81" s="38">
        <v>60.0</v>
      </c>
      <c r="N81" s="38">
        <v>1.0</v>
      </c>
      <c r="O81" s="62">
        <v>10.0</v>
      </c>
      <c r="P81" s="79">
        <v>97.5</v>
      </c>
      <c r="Q81" s="38">
        <v>0.298</v>
      </c>
      <c r="R81" s="38">
        <f t="shared" si="1"/>
        <v>17.582</v>
      </c>
      <c r="S81" s="38">
        <v>2.0</v>
      </c>
      <c r="T81" s="38" t="s">
        <v>257</v>
      </c>
      <c r="U81" s="38">
        <v>8.0</v>
      </c>
      <c r="V81" s="38" t="s">
        <v>447</v>
      </c>
      <c r="W81" s="38">
        <v>708.0</v>
      </c>
      <c r="X81" s="80"/>
      <c r="Y81" s="81" t="s">
        <v>285</v>
      </c>
      <c r="Z81" s="81">
        <v>40.0</v>
      </c>
      <c r="AA81" s="81">
        <v>1.0</v>
      </c>
      <c r="AB81" s="81">
        <v>0.316</v>
      </c>
      <c r="AC81" s="80">
        <f t="shared" si="27"/>
        <v>12.324</v>
      </c>
      <c r="AD81" s="80"/>
      <c r="AE81" s="80"/>
      <c r="AF81" s="80"/>
      <c r="AG81" s="80"/>
      <c r="AH81" s="81">
        <v>9.0</v>
      </c>
      <c r="AI81" s="84">
        <f t="shared" si="47"/>
        <v>28.48101266</v>
      </c>
      <c r="AJ81" s="84"/>
      <c r="AK81" s="84"/>
      <c r="AL81" s="80"/>
      <c r="AM81" s="80"/>
      <c r="AN81" s="80"/>
      <c r="AO81" s="80"/>
    </row>
    <row r="82">
      <c r="B82" s="2" t="s">
        <v>161</v>
      </c>
      <c r="C82" s="26">
        <v>81.0</v>
      </c>
      <c r="D82" s="58">
        <v>100.0</v>
      </c>
      <c r="E82" s="42">
        <v>3.0</v>
      </c>
      <c r="F82" s="42" t="s">
        <v>250</v>
      </c>
      <c r="G82" s="42">
        <v>1.0</v>
      </c>
      <c r="H82" s="38">
        <v>25.0</v>
      </c>
      <c r="I82" s="38" t="s">
        <v>251</v>
      </c>
      <c r="J82" s="56">
        <v>9.0</v>
      </c>
      <c r="K82" s="38" t="s">
        <v>425</v>
      </c>
      <c r="L82" s="38" t="s">
        <v>440</v>
      </c>
      <c r="M82" s="38">
        <v>30.0</v>
      </c>
      <c r="N82" s="38">
        <v>2.0</v>
      </c>
      <c r="O82" s="62">
        <v>20.0</v>
      </c>
      <c r="P82" s="79">
        <v>145.86</v>
      </c>
      <c r="Q82" s="38">
        <v>0.516</v>
      </c>
      <c r="R82" s="38">
        <f t="shared" si="1"/>
        <v>14.448</v>
      </c>
      <c r="S82" s="38">
        <v>2.0</v>
      </c>
      <c r="T82" s="38" t="s">
        <v>250</v>
      </c>
      <c r="U82" s="38">
        <v>9.0</v>
      </c>
      <c r="V82" s="38" t="s">
        <v>427</v>
      </c>
      <c r="W82" s="38">
        <v>701.0</v>
      </c>
      <c r="X82" s="80"/>
      <c r="Y82" s="81" t="s">
        <v>285</v>
      </c>
      <c r="Z82" s="81">
        <v>40.0</v>
      </c>
      <c r="AA82" s="81">
        <v>1.0</v>
      </c>
      <c r="AB82" s="81">
        <v>0.172</v>
      </c>
      <c r="AC82" s="80">
        <f t="shared" si="27"/>
        <v>6.708</v>
      </c>
      <c r="AD82" s="81">
        <v>40.0</v>
      </c>
      <c r="AE82" s="82">
        <v>1.0</v>
      </c>
      <c r="AF82" s="82">
        <v>0.152</v>
      </c>
      <c r="AG82" s="83">
        <f t="shared" ref="AG82:AG83" si="48">(AD82-AE82)*AF82</f>
        <v>5.928</v>
      </c>
      <c r="AH82" s="81">
        <v>9.0</v>
      </c>
      <c r="AI82" s="84">
        <f>(9-AL82)/AB82</f>
        <v>40.8372093</v>
      </c>
      <c r="AJ82" s="84">
        <f t="shared" ref="AJ82:AJ83" si="49">3/AF82</f>
        <v>19.73684211</v>
      </c>
      <c r="AK82" s="85">
        <f t="shared" ref="AK82:AK83" si="50">(AJ82*3)</f>
        <v>59.21052632</v>
      </c>
      <c r="AL82" s="80">
        <f>3-(((AK82-39)*AF82)/3)</f>
        <v>1.976</v>
      </c>
      <c r="AM82" s="80">
        <f>(AL82)+(AI82*AB82)</f>
        <v>9</v>
      </c>
      <c r="AN82" s="80"/>
      <c r="AO82" s="80"/>
    </row>
    <row r="83">
      <c r="B83" s="5" t="s">
        <v>167</v>
      </c>
      <c r="C83" s="26">
        <v>82.0</v>
      </c>
      <c r="D83" s="58">
        <v>100.0</v>
      </c>
      <c r="E83" s="42">
        <v>3.0</v>
      </c>
      <c r="F83" s="42" t="s">
        <v>251</v>
      </c>
      <c r="G83" s="42">
        <v>1.0</v>
      </c>
      <c r="H83" s="38">
        <v>25.0</v>
      </c>
      <c r="I83" s="38" t="s">
        <v>251</v>
      </c>
      <c r="J83" s="56">
        <v>9.0</v>
      </c>
      <c r="K83" s="38" t="s">
        <v>429</v>
      </c>
      <c r="L83" s="38" t="s">
        <v>440</v>
      </c>
      <c r="M83" s="38">
        <v>30.0</v>
      </c>
      <c r="N83" s="38">
        <v>2.0</v>
      </c>
      <c r="O83" s="62">
        <v>20.0</v>
      </c>
      <c r="P83" s="79">
        <v>81.9</v>
      </c>
      <c r="Q83" s="38">
        <v>0.594</v>
      </c>
      <c r="R83" s="38">
        <f t="shared" si="1"/>
        <v>16.632</v>
      </c>
      <c r="S83" s="38">
        <v>2.0</v>
      </c>
      <c r="T83" s="38" t="s">
        <v>251</v>
      </c>
      <c r="U83" s="38">
        <v>9.0</v>
      </c>
      <c r="V83" s="38" t="s">
        <v>427</v>
      </c>
      <c r="W83" s="38">
        <v>701.0</v>
      </c>
      <c r="X83" s="80"/>
      <c r="Y83" s="81" t="s">
        <v>285</v>
      </c>
      <c r="Z83" s="81">
        <v>40.0</v>
      </c>
      <c r="AA83" s="81">
        <v>1.0</v>
      </c>
      <c r="AB83" s="81">
        <v>0.216</v>
      </c>
      <c r="AC83" s="80">
        <f t="shared" si="27"/>
        <v>8.424</v>
      </c>
      <c r="AD83" s="81">
        <v>40.0</v>
      </c>
      <c r="AE83" s="82">
        <v>1.0</v>
      </c>
      <c r="AF83" s="82">
        <v>0.314</v>
      </c>
      <c r="AG83" s="82">
        <f t="shared" si="48"/>
        <v>12.246</v>
      </c>
      <c r="AH83" s="81">
        <v>9.0</v>
      </c>
      <c r="AI83" s="84"/>
      <c r="AJ83" s="84">
        <f t="shared" si="49"/>
        <v>9.554140127</v>
      </c>
      <c r="AK83" s="87">
        <f t="shared" si="50"/>
        <v>28.66242038</v>
      </c>
      <c r="AL83" s="80">
        <f>(AK83*AF83)</f>
        <v>9</v>
      </c>
      <c r="AM83" s="80"/>
      <c r="AN83" s="80"/>
      <c r="AO83" s="80"/>
    </row>
    <row r="84">
      <c r="B84" s="5" t="s">
        <v>168</v>
      </c>
      <c r="C84" s="26">
        <v>83.0</v>
      </c>
      <c r="D84" s="58">
        <v>100.0</v>
      </c>
      <c r="E84" s="42">
        <v>3.0</v>
      </c>
      <c r="F84" s="42" t="s">
        <v>252</v>
      </c>
      <c r="G84" s="42">
        <v>1.0</v>
      </c>
      <c r="H84" s="38">
        <v>25.0</v>
      </c>
      <c r="I84" s="38" t="s">
        <v>251</v>
      </c>
      <c r="J84" s="56">
        <v>9.0</v>
      </c>
      <c r="K84" s="38" t="s">
        <v>430</v>
      </c>
      <c r="L84" s="38" t="s">
        <v>440</v>
      </c>
      <c r="M84" s="38">
        <v>30.0</v>
      </c>
      <c r="N84" s="38">
        <v>2.0</v>
      </c>
      <c r="O84" s="62">
        <v>10.0</v>
      </c>
      <c r="P84" s="79">
        <v>89.69999999999999</v>
      </c>
      <c r="Q84" s="38">
        <v>0.8</v>
      </c>
      <c r="R84" s="38">
        <f t="shared" si="1"/>
        <v>22.4</v>
      </c>
      <c r="S84" s="38">
        <v>2.0</v>
      </c>
      <c r="T84" s="38" t="s">
        <v>252</v>
      </c>
      <c r="U84" s="38">
        <v>9.0</v>
      </c>
      <c r="V84" s="38" t="s">
        <v>427</v>
      </c>
      <c r="W84" s="38">
        <v>701.0</v>
      </c>
      <c r="X84" s="80"/>
      <c r="Y84" s="81" t="s">
        <v>285</v>
      </c>
      <c r="Z84" s="81">
        <v>40.0</v>
      </c>
      <c r="AA84" s="81">
        <v>1.0</v>
      </c>
      <c r="AB84" s="81">
        <v>0.36</v>
      </c>
      <c r="AC84" s="80">
        <f t="shared" si="27"/>
        <v>14.04</v>
      </c>
      <c r="AD84" s="80"/>
      <c r="AE84" s="80"/>
      <c r="AF84" s="80"/>
      <c r="AG84" s="80"/>
      <c r="AH84" s="81">
        <v>9.0</v>
      </c>
      <c r="AI84" s="84">
        <f>AH84/AB84</f>
        <v>25</v>
      </c>
      <c r="AJ84" s="84"/>
      <c r="AK84" s="84"/>
      <c r="AL84" s="80"/>
      <c r="AM84" s="80"/>
      <c r="AN84" s="80"/>
      <c r="AO84" s="80"/>
    </row>
    <row r="85">
      <c r="B85" s="5" t="s">
        <v>173</v>
      </c>
      <c r="C85" s="26">
        <v>84.0</v>
      </c>
      <c r="D85" s="58">
        <v>100.0</v>
      </c>
      <c r="E85" s="42">
        <v>3.0</v>
      </c>
      <c r="F85" s="42" t="s">
        <v>253</v>
      </c>
      <c r="G85" s="42">
        <v>1.0</v>
      </c>
      <c r="H85" s="38">
        <v>25.0</v>
      </c>
      <c r="I85" s="38" t="s">
        <v>251</v>
      </c>
      <c r="J85" s="56">
        <v>9.0</v>
      </c>
      <c r="K85" s="38" t="s">
        <v>431</v>
      </c>
      <c r="L85" s="38" t="s">
        <v>440</v>
      </c>
      <c r="M85" s="38">
        <v>30.0</v>
      </c>
      <c r="N85" s="38">
        <v>2.0</v>
      </c>
      <c r="O85" s="62">
        <v>10.0</v>
      </c>
      <c r="P85" s="79">
        <v>93.6</v>
      </c>
      <c r="Q85" s="38">
        <v>0.502</v>
      </c>
      <c r="R85" s="38">
        <f t="shared" si="1"/>
        <v>14.056</v>
      </c>
      <c r="S85" s="38">
        <v>2.0</v>
      </c>
      <c r="T85" s="38" t="s">
        <v>253</v>
      </c>
      <c r="U85" s="38">
        <v>9.0</v>
      </c>
      <c r="V85" s="38" t="s">
        <v>427</v>
      </c>
      <c r="W85" s="38">
        <v>701.0</v>
      </c>
      <c r="X85" s="80"/>
      <c r="Y85" s="81" t="s">
        <v>285</v>
      </c>
      <c r="Z85" s="81">
        <v>40.0</v>
      </c>
      <c r="AA85" s="81">
        <v>1.0</v>
      </c>
      <c r="AB85" s="81">
        <v>0.186</v>
      </c>
      <c r="AC85" s="80">
        <f t="shared" si="27"/>
        <v>7.254</v>
      </c>
      <c r="AD85" s="81">
        <v>40.0</v>
      </c>
      <c r="AE85" s="82">
        <v>1.0</v>
      </c>
      <c r="AF85" s="82">
        <v>0.378</v>
      </c>
      <c r="AG85" s="82">
        <f t="shared" ref="AG85:AG87" si="51">(AD85-AE85)*AF85</f>
        <v>14.742</v>
      </c>
      <c r="AH85" s="81">
        <v>9.0</v>
      </c>
      <c r="AI85" s="84"/>
      <c r="AJ85" s="84">
        <f t="shared" ref="AJ85:AJ87" si="52">3/AF85</f>
        <v>7.936507937</v>
      </c>
      <c r="AK85" s="87">
        <f t="shared" ref="AK85:AK87" si="53">(AJ85*3)</f>
        <v>23.80952381</v>
      </c>
      <c r="AL85" s="80">
        <f t="shared" ref="AL85:AL87" si="54">(AK85*AF85)</f>
        <v>9</v>
      </c>
      <c r="AM85" s="80"/>
      <c r="AN85" s="80"/>
      <c r="AO85" s="80"/>
    </row>
    <row r="86">
      <c r="B86" s="5" t="s">
        <v>174</v>
      </c>
      <c r="C86" s="26">
        <v>85.0</v>
      </c>
      <c r="D86" s="58">
        <v>100.0</v>
      </c>
      <c r="E86" s="42">
        <v>3.0</v>
      </c>
      <c r="F86" s="42" t="s">
        <v>254</v>
      </c>
      <c r="G86" s="42">
        <v>1.0</v>
      </c>
      <c r="H86" s="38">
        <v>25.0</v>
      </c>
      <c r="I86" s="38" t="s">
        <v>251</v>
      </c>
      <c r="J86" s="56">
        <v>9.0</v>
      </c>
      <c r="K86" s="38" t="s">
        <v>432</v>
      </c>
      <c r="L86" s="38" t="s">
        <v>440</v>
      </c>
      <c r="M86" s="38">
        <v>30.0</v>
      </c>
      <c r="N86" s="38">
        <v>2.0</v>
      </c>
      <c r="O86" s="62">
        <v>20.0</v>
      </c>
      <c r="P86" s="79">
        <v>177.83999999999997</v>
      </c>
      <c r="Q86" s="38">
        <v>0.564</v>
      </c>
      <c r="R86" s="38">
        <f t="shared" si="1"/>
        <v>15.792</v>
      </c>
      <c r="S86" s="38">
        <v>2.0</v>
      </c>
      <c r="T86" s="38" t="s">
        <v>254</v>
      </c>
      <c r="U86" s="38">
        <v>9.0</v>
      </c>
      <c r="V86" s="38" t="s">
        <v>427</v>
      </c>
      <c r="W86" s="38">
        <v>701.0</v>
      </c>
      <c r="X86" s="80"/>
      <c r="Y86" s="81" t="s">
        <v>285</v>
      </c>
      <c r="Z86" s="81">
        <v>40.0</v>
      </c>
      <c r="AA86" s="81">
        <v>1.0</v>
      </c>
      <c r="AB86" s="81">
        <v>0.192</v>
      </c>
      <c r="AC86" s="80">
        <f t="shared" si="27"/>
        <v>7.488</v>
      </c>
      <c r="AD86" s="81">
        <v>40.0</v>
      </c>
      <c r="AE86" s="82">
        <v>1.0</v>
      </c>
      <c r="AF86" s="82">
        <v>0.368</v>
      </c>
      <c r="AG86" s="82">
        <f t="shared" si="51"/>
        <v>14.352</v>
      </c>
      <c r="AH86" s="81">
        <v>9.0</v>
      </c>
      <c r="AI86" s="84"/>
      <c r="AJ86" s="84">
        <f t="shared" si="52"/>
        <v>8.152173913</v>
      </c>
      <c r="AK86" s="87">
        <f t="shared" si="53"/>
        <v>24.45652174</v>
      </c>
      <c r="AL86" s="80">
        <f t="shared" si="54"/>
        <v>9</v>
      </c>
      <c r="AM86" s="80"/>
      <c r="AN86" s="80"/>
      <c r="AO86" s="80"/>
    </row>
    <row r="87">
      <c r="B87" s="2" t="s">
        <v>172</v>
      </c>
      <c r="C87" s="26">
        <v>86.0</v>
      </c>
      <c r="D87" s="58">
        <v>100.0</v>
      </c>
      <c r="E87" s="42">
        <v>3.0</v>
      </c>
      <c r="F87" s="42" t="s">
        <v>255</v>
      </c>
      <c r="G87" s="42">
        <v>1.0</v>
      </c>
      <c r="H87" s="38">
        <v>25.0</v>
      </c>
      <c r="I87" s="38" t="s">
        <v>251</v>
      </c>
      <c r="J87" s="56">
        <v>9.0</v>
      </c>
      <c r="K87" s="38" t="s">
        <v>433</v>
      </c>
      <c r="L87" s="38" t="s">
        <v>440</v>
      </c>
      <c r="M87" s="38">
        <v>30.0</v>
      </c>
      <c r="N87" s="38">
        <v>2.0</v>
      </c>
      <c r="O87" s="62">
        <v>20.0</v>
      </c>
      <c r="P87" s="79">
        <v>197.33999999999997</v>
      </c>
      <c r="Q87" s="38">
        <v>1.89</v>
      </c>
      <c r="R87" s="38">
        <f t="shared" si="1"/>
        <v>52.92</v>
      </c>
      <c r="S87" s="38">
        <v>2.0</v>
      </c>
      <c r="T87" s="38" t="s">
        <v>255</v>
      </c>
      <c r="U87" s="38">
        <v>9.0</v>
      </c>
      <c r="V87" s="38" t="s">
        <v>427</v>
      </c>
      <c r="W87" s="38">
        <v>701.0</v>
      </c>
      <c r="X87" s="80"/>
      <c r="Y87" s="81" t="s">
        <v>285</v>
      </c>
      <c r="Z87" s="81">
        <v>40.0</v>
      </c>
      <c r="AA87" s="81">
        <v>1.0</v>
      </c>
      <c r="AB87" s="81">
        <v>0.132</v>
      </c>
      <c r="AC87" s="80">
        <f t="shared" si="27"/>
        <v>5.148</v>
      </c>
      <c r="AD87" s="81">
        <v>40.0</v>
      </c>
      <c r="AE87" s="82">
        <v>1.0</v>
      </c>
      <c r="AF87" s="82">
        <v>0.608</v>
      </c>
      <c r="AG87" s="82">
        <f t="shared" si="51"/>
        <v>23.712</v>
      </c>
      <c r="AH87" s="81">
        <v>9.0</v>
      </c>
      <c r="AI87" s="84"/>
      <c r="AJ87" s="84">
        <f t="shared" si="52"/>
        <v>4.934210526</v>
      </c>
      <c r="AK87" s="87">
        <f t="shared" si="53"/>
        <v>14.80263158</v>
      </c>
      <c r="AL87" s="80">
        <f t="shared" si="54"/>
        <v>9</v>
      </c>
      <c r="AM87" s="80"/>
      <c r="AN87" s="80"/>
      <c r="AO87" s="80"/>
    </row>
    <row r="88">
      <c r="B88" s="5" t="s">
        <v>182</v>
      </c>
      <c r="C88" s="26">
        <v>87.0</v>
      </c>
      <c r="D88" s="58">
        <v>100.0</v>
      </c>
      <c r="E88" s="42">
        <v>3.0</v>
      </c>
      <c r="F88" s="42" t="s">
        <v>256</v>
      </c>
      <c r="G88" s="42">
        <v>1.0</v>
      </c>
      <c r="H88" s="38">
        <v>25.0</v>
      </c>
      <c r="I88" s="38" t="s">
        <v>251</v>
      </c>
      <c r="J88" s="56">
        <v>9.0</v>
      </c>
      <c r="K88" s="38" t="s">
        <v>434</v>
      </c>
      <c r="L88" s="38" t="s">
        <v>440</v>
      </c>
      <c r="M88" s="38">
        <v>30.0</v>
      </c>
      <c r="N88" s="38">
        <v>2.0</v>
      </c>
      <c r="O88" s="62">
        <v>20.0</v>
      </c>
      <c r="P88" s="79">
        <v>42.510000000000005</v>
      </c>
      <c r="Q88" s="38">
        <v>0.742</v>
      </c>
      <c r="R88" s="38">
        <f t="shared" si="1"/>
        <v>20.776</v>
      </c>
      <c r="S88" s="38">
        <v>2.0</v>
      </c>
      <c r="T88" s="38" t="s">
        <v>256</v>
      </c>
      <c r="U88" s="38">
        <v>9.0</v>
      </c>
      <c r="V88" s="38" t="s">
        <v>427</v>
      </c>
      <c r="W88" s="38">
        <v>701.0</v>
      </c>
      <c r="X88" s="80"/>
      <c r="Y88" s="81" t="s">
        <v>285</v>
      </c>
      <c r="Z88" s="81">
        <v>40.0</v>
      </c>
      <c r="AA88" s="81">
        <v>1.0</v>
      </c>
      <c r="AB88" s="81">
        <v>0.464</v>
      </c>
      <c r="AC88" s="80">
        <f t="shared" si="27"/>
        <v>18.096</v>
      </c>
      <c r="AD88" s="80"/>
      <c r="AE88" s="80"/>
      <c r="AF88" s="80"/>
      <c r="AG88" s="80"/>
      <c r="AH88" s="81">
        <v>9.0</v>
      </c>
      <c r="AI88" s="84">
        <f t="shared" ref="AI88:AI91" si="55">AH88/AB88</f>
        <v>19.39655172</v>
      </c>
      <c r="AJ88" s="84"/>
      <c r="AK88" s="84"/>
      <c r="AL88" s="80"/>
      <c r="AM88" s="80"/>
      <c r="AN88" s="80"/>
      <c r="AO88" s="80"/>
    </row>
    <row r="89">
      <c r="B89" s="2" t="s">
        <v>177</v>
      </c>
      <c r="C89" s="26">
        <v>88.0</v>
      </c>
      <c r="D89" s="58">
        <v>100.0</v>
      </c>
      <c r="E89" s="42">
        <v>3.0</v>
      </c>
      <c r="F89" s="42" t="s">
        <v>257</v>
      </c>
      <c r="G89" s="42">
        <v>1.0</v>
      </c>
      <c r="H89" s="38">
        <v>25.0</v>
      </c>
      <c r="I89" s="38" t="s">
        <v>251</v>
      </c>
      <c r="J89" s="56">
        <v>9.0</v>
      </c>
      <c r="K89" s="38" t="s">
        <v>435</v>
      </c>
      <c r="L89" s="38" t="s">
        <v>440</v>
      </c>
      <c r="M89" s="38">
        <v>30.0</v>
      </c>
      <c r="N89" s="38">
        <v>2.0</v>
      </c>
      <c r="O89" s="62">
        <v>10.0</v>
      </c>
      <c r="P89" s="79">
        <v>131.04</v>
      </c>
      <c r="Q89" s="38">
        <v>0.598</v>
      </c>
      <c r="R89" s="38">
        <f t="shared" si="1"/>
        <v>16.744</v>
      </c>
      <c r="S89" s="38">
        <v>2.0</v>
      </c>
      <c r="T89" s="38" t="s">
        <v>257</v>
      </c>
      <c r="U89" s="38">
        <v>9.0</v>
      </c>
      <c r="V89" s="38" t="s">
        <v>427</v>
      </c>
      <c r="W89" s="38">
        <v>701.0</v>
      </c>
      <c r="X89" s="80"/>
      <c r="Y89" s="81" t="s">
        <v>285</v>
      </c>
      <c r="Z89" s="81">
        <v>40.0</v>
      </c>
      <c r="AA89" s="81">
        <v>1.0</v>
      </c>
      <c r="AB89" s="81">
        <v>0.256</v>
      </c>
      <c r="AC89" s="80">
        <f t="shared" si="27"/>
        <v>9.984</v>
      </c>
      <c r="AD89" s="81"/>
      <c r="AE89" s="82"/>
      <c r="AF89" s="82"/>
      <c r="AG89" s="80"/>
      <c r="AH89" s="81">
        <v>9.0</v>
      </c>
      <c r="AI89" s="84">
        <f t="shared" si="55"/>
        <v>35.15625</v>
      </c>
      <c r="AJ89" s="84"/>
      <c r="AK89" s="84"/>
      <c r="AL89" s="80"/>
      <c r="AM89" s="80"/>
      <c r="AN89" s="80"/>
      <c r="AO89" s="80"/>
    </row>
    <row r="90">
      <c r="B90" s="2" t="s">
        <v>179</v>
      </c>
      <c r="C90" s="26">
        <v>89.0</v>
      </c>
      <c r="D90" s="58">
        <v>100.0</v>
      </c>
      <c r="E90" s="42">
        <v>3.0</v>
      </c>
      <c r="F90" s="42" t="s">
        <v>250</v>
      </c>
      <c r="G90" s="42">
        <v>2.0</v>
      </c>
      <c r="H90" s="38">
        <v>25.0</v>
      </c>
      <c r="I90" s="38" t="s">
        <v>251</v>
      </c>
      <c r="J90" s="56">
        <v>9.0</v>
      </c>
      <c r="K90" s="38" t="s">
        <v>436</v>
      </c>
      <c r="L90" s="38" t="s">
        <v>440</v>
      </c>
      <c r="M90" s="38">
        <v>60.0</v>
      </c>
      <c r="N90" s="38">
        <v>2.0</v>
      </c>
      <c r="O90" s="62">
        <v>20.0</v>
      </c>
      <c r="P90" s="79">
        <v>17.238</v>
      </c>
      <c r="Q90" s="38">
        <v>0.224</v>
      </c>
      <c r="R90" s="38">
        <f t="shared" si="1"/>
        <v>12.992</v>
      </c>
      <c r="S90" s="38">
        <v>2.0</v>
      </c>
      <c r="T90" s="38" t="s">
        <v>250</v>
      </c>
      <c r="U90" s="38">
        <v>10.0</v>
      </c>
      <c r="V90" s="38" t="s">
        <v>427</v>
      </c>
      <c r="W90" s="38">
        <v>701.0</v>
      </c>
      <c r="X90" s="80"/>
      <c r="Y90" s="81" t="s">
        <v>285</v>
      </c>
      <c r="Z90" s="81">
        <v>40.0</v>
      </c>
      <c r="AA90" s="81">
        <v>1.0</v>
      </c>
      <c r="AB90" s="81">
        <v>0.402</v>
      </c>
      <c r="AC90" s="80">
        <f t="shared" si="27"/>
        <v>15.678</v>
      </c>
      <c r="AD90" s="80"/>
      <c r="AE90" s="80"/>
      <c r="AF90" s="80"/>
      <c r="AG90" s="80"/>
      <c r="AH90" s="81">
        <v>9.0</v>
      </c>
      <c r="AI90" s="84">
        <f t="shared" si="55"/>
        <v>22.3880597</v>
      </c>
      <c r="AJ90" s="84"/>
      <c r="AK90" s="84"/>
      <c r="AL90" s="80"/>
      <c r="AM90" s="80"/>
      <c r="AN90" s="80"/>
      <c r="AO90" s="80"/>
    </row>
    <row r="91">
      <c r="B91" s="2" t="s">
        <v>181</v>
      </c>
      <c r="C91" s="26">
        <v>90.0</v>
      </c>
      <c r="D91" s="58">
        <v>100.0</v>
      </c>
      <c r="E91" s="42">
        <v>3.0</v>
      </c>
      <c r="F91" s="42" t="s">
        <v>251</v>
      </c>
      <c r="G91" s="42">
        <v>2.0</v>
      </c>
      <c r="H91" s="38">
        <v>25.0</v>
      </c>
      <c r="I91" s="38" t="s">
        <v>251</v>
      </c>
      <c r="J91" s="56">
        <v>9.0</v>
      </c>
      <c r="K91" s="38" t="s">
        <v>437</v>
      </c>
      <c r="L91" s="38" t="s">
        <v>440</v>
      </c>
      <c r="M91" s="38">
        <v>60.0</v>
      </c>
      <c r="N91" s="38">
        <v>2.0</v>
      </c>
      <c r="O91" s="62">
        <v>20.0</v>
      </c>
      <c r="P91" s="79">
        <v>14.274</v>
      </c>
      <c r="Q91" s="38">
        <v>0.138</v>
      </c>
      <c r="R91" s="38">
        <f t="shared" si="1"/>
        <v>8.004</v>
      </c>
      <c r="S91" s="38">
        <v>2.0</v>
      </c>
      <c r="T91" s="38" t="s">
        <v>251</v>
      </c>
      <c r="U91" s="38">
        <v>10.0</v>
      </c>
      <c r="V91" s="38" t="s">
        <v>427</v>
      </c>
      <c r="W91" s="38">
        <v>701.0</v>
      </c>
      <c r="X91" s="80"/>
      <c r="Y91" s="81" t="s">
        <v>285</v>
      </c>
      <c r="Z91" s="81">
        <v>40.0</v>
      </c>
      <c r="AA91" s="81">
        <v>1.0</v>
      </c>
      <c r="AB91" s="81">
        <v>0.262</v>
      </c>
      <c r="AC91" s="80">
        <f t="shared" si="27"/>
        <v>10.218</v>
      </c>
      <c r="AD91" s="81"/>
      <c r="AE91" s="82"/>
      <c r="AF91" s="82"/>
      <c r="AG91" s="80"/>
      <c r="AH91" s="81">
        <v>9.0</v>
      </c>
      <c r="AI91" s="84">
        <f t="shared" si="55"/>
        <v>34.35114504</v>
      </c>
      <c r="AJ91" s="84"/>
      <c r="AK91" s="84"/>
      <c r="AL91" s="80"/>
      <c r="AM91" s="80"/>
      <c r="AN91" s="80"/>
      <c r="AO91" s="80"/>
    </row>
    <row r="92">
      <c r="B92" s="5" t="s">
        <v>187</v>
      </c>
      <c r="C92" s="26">
        <v>91.0</v>
      </c>
      <c r="D92" s="58">
        <v>100.0</v>
      </c>
      <c r="E92" s="42">
        <v>3.0</v>
      </c>
      <c r="F92" s="42" t="s">
        <v>250</v>
      </c>
      <c r="G92" s="42">
        <v>3.0</v>
      </c>
      <c r="H92" s="38">
        <v>25.0</v>
      </c>
      <c r="I92" s="38" t="s">
        <v>251</v>
      </c>
      <c r="J92" s="56">
        <v>10.0</v>
      </c>
      <c r="K92" s="38" t="s">
        <v>425</v>
      </c>
      <c r="L92" s="38" t="s">
        <v>440</v>
      </c>
      <c r="M92" s="38">
        <v>30.0</v>
      </c>
      <c r="N92" s="38">
        <v>2.0</v>
      </c>
      <c r="O92" s="62">
        <v>20.0</v>
      </c>
      <c r="P92" s="79">
        <v>43.290000000000006</v>
      </c>
      <c r="Q92" s="38">
        <v>0.388</v>
      </c>
      <c r="R92" s="38">
        <f t="shared" si="1"/>
        <v>10.864</v>
      </c>
      <c r="S92" s="38">
        <v>2.0</v>
      </c>
      <c r="T92" s="38" t="s">
        <v>252</v>
      </c>
      <c r="U92" s="38">
        <v>10.0</v>
      </c>
      <c r="V92" s="38" t="s">
        <v>438</v>
      </c>
      <c r="W92" s="38">
        <v>702.0</v>
      </c>
      <c r="X92" s="80"/>
      <c r="Y92" s="81" t="s">
        <v>285</v>
      </c>
      <c r="Z92" s="81">
        <v>40.0</v>
      </c>
      <c r="AA92" s="81">
        <v>1.0</v>
      </c>
      <c r="AB92" s="81" t="s">
        <v>170</v>
      </c>
      <c r="AC92" s="81">
        <v>0.0</v>
      </c>
      <c r="AD92" s="81">
        <v>40.0</v>
      </c>
      <c r="AE92" s="81">
        <v>1.0</v>
      </c>
      <c r="AF92" s="82">
        <v>0.644</v>
      </c>
      <c r="AG92" s="82">
        <f t="shared" ref="AG92:AG93" si="56">(AD92-AE92)*AF92</f>
        <v>25.116</v>
      </c>
      <c r="AH92" s="81">
        <v>9.0</v>
      </c>
      <c r="AI92" s="86"/>
      <c r="AJ92" s="84">
        <f t="shared" ref="AJ92:AJ93" si="57">3/AF92</f>
        <v>4.658385093</v>
      </c>
      <c r="AK92" s="87">
        <f t="shared" ref="AK92:AK93" si="58">(AJ92*3)</f>
        <v>13.97515528</v>
      </c>
      <c r="AL92" s="80">
        <f t="shared" ref="AL92:AL93" si="59">(AK92*AF92)</f>
        <v>9</v>
      </c>
      <c r="AM92" s="80"/>
      <c r="AN92" s="80"/>
      <c r="AO92" s="80"/>
    </row>
    <row r="93">
      <c r="B93" s="5" t="s">
        <v>188</v>
      </c>
      <c r="C93" s="26">
        <v>92.0</v>
      </c>
      <c r="D93" s="58">
        <v>100.0</v>
      </c>
      <c r="E93" s="42">
        <v>3.0</v>
      </c>
      <c r="F93" s="42" t="s">
        <v>251</v>
      </c>
      <c r="G93" s="42">
        <v>3.0</v>
      </c>
      <c r="H93" s="38">
        <v>25.0</v>
      </c>
      <c r="I93" s="38" t="s">
        <v>251</v>
      </c>
      <c r="J93" s="56">
        <v>10.0</v>
      </c>
      <c r="K93" s="38" t="s">
        <v>429</v>
      </c>
      <c r="L93" s="38" t="s">
        <v>440</v>
      </c>
      <c r="M93" s="38">
        <v>30.0</v>
      </c>
      <c r="N93" s="38">
        <v>2.0</v>
      </c>
      <c r="O93" s="62">
        <v>20.0</v>
      </c>
      <c r="P93" s="79">
        <v>62.400000000000006</v>
      </c>
      <c r="Q93" s="38">
        <v>0.472</v>
      </c>
      <c r="R93" s="38">
        <f t="shared" si="1"/>
        <v>13.216</v>
      </c>
      <c r="S93" s="38">
        <v>2.0</v>
      </c>
      <c r="T93" s="38" t="s">
        <v>253</v>
      </c>
      <c r="U93" s="38">
        <v>10.0</v>
      </c>
      <c r="V93" s="38" t="s">
        <v>438</v>
      </c>
      <c r="W93" s="38">
        <v>702.0</v>
      </c>
      <c r="X93" s="80"/>
      <c r="Y93" s="81" t="s">
        <v>285</v>
      </c>
      <c r="Z93" s="81">
        <v>40.0</v>
      </c>
      <c r="AA93" s="81">
        <v>1.0</v>
      </c>
      <c r="AB93" s="81">
        <v>0.162</v>
      </c>
      <c r="AC93" s="80">
        <f t="shared" ref="AC93:AC142" si="60">(Z93-AA93)*AB93</f>
        <v>6.318</v>
      </c>
      <c r="AD93" s="81">
        <v>40.0</v>
      </c>
      <c r="AE93" s="82">
        <v>1.0</v>
      </c>
      <c r="AF93" s="82">
        <v>0.272</v>
      </c>
      <c r="AG93" s="82">
        <f t="shared" si="56"/>
        <v>10.608</v>
      </c>
      <c r="AH93" s="81">
        <v>9.0</v>
      </c>
      <c r="AI93" s="84"/>
      <c r="AJ93" s="84">
        <f t="shared" si="57"/>
        <v>11.02941176</v>
      </c>
      <c r="AK93" s="87">
        <f t="shared" si="58"/>
        <v>33.08823529</v>
      </c>
      <c r="AL93" s="80">
        <f t="shared" si="59"/>
        <v>9</v>
      </c>
      <c r="AM93" s="80"/>
      <c r="AN93" s="80"/>
      <c r="AO93" s="80"/>
    </row>
    <row r="94">
      <c r="B94" s="2" t="s">
        <v>184</v>
      </c>
      <c r="C94" s="26">
        <v>93.0</v>
      </c>
      <c r="D94" s="58">
        <v>100.0</v>
      </c>
      <c r="E94" s="42">
        <v>3.0</v>
      </c>
      <c r="F94" s="42" t="s">
        <v>252</v>
      </c>
      <c r="G94" s="42">
        <v>3.0</v>
      </c>
      <c r="H94" s="38">
        <v>25.0</v>
      </c>
      <c r="I94" s="38" t="s">
        <v>251</v>
      </c>
      <c r="J94" s="56">
        <v>10.0</v>
      </c>
      <c r="K94" s="38" t="s">
        <v>430</v>
      </c>
      <c r="L94" s="38" t="s">
        <v>440</v>
      </c>
      <c r="M94" s="38">
        <v>30.0</v>
      </c>
      <c r="N94" s="38">
        <v>2.0</v>
      </c>
      <c r="O94" s="62">
        <v>20.0</v>
      </c>
      <c r="P94" s="79">
        <v>127.91999999999999</v>
      </c>
      <c r="Q94" s="38">
        <v>0.6</v>
      </c>
      <c r="R94" s="38">
        <f t="shared" si="1"/>
        <v>16.8</v>
      </c>
      <c r="S94" s="38">
        <v>2.0</v>
      </c>
      <c r="T94" s="38" t="s">
        <v>254</v>
      </c>
      <c r="U94" s="38">
        <v>10.0</v>
      </c>
      <c r="V94" s="38" t="s">
        <v>438</v>
      </c>
      <c r="W94" s="38">
        <v>702.0</v>
      </c>
      <c r="X94" s="80"/>
      <c r="Y94" s="81" t="s">
        <v>285</v>
      </c>
      <c r="Z94" s="81">
        <v>40.0</v>
      </c>
      <c r="AA94" s="81">
        <v>1.0</v>
      </c>
      <c r="AB94" s="81">
        <v>0.256</v>
      </c>
      <c r="AC94" s="80">
        <f t="shared" si="60"/>
        <v>9.984</v>
      </c>
      <c r="AD94" s="81"/>
      <c r="AE94" s="82"/>
      <c r="AF94" s="82"/>
      <c r="AG94" s="80"/>
      <c r="AH94" s="81">
        <v>9.0</v>
      </c>
      <c r="AI94" s="84">
        <f>AH94/AB94</f>
        <v>35.15625</v>
      </c>
      <c r="AJ94" s="84"/>
      <c r="AK94" s="84"/>
      <c r="AL94" s="80"/>
      <c r="AM94" s="80"/>
      <c r="AN94" s="80"/>
      <c r="AO94" s="80"/>
    </row>
    <row r="95">
      <c r="B95" s="2" t="s">
        <v>186</v>
      </c>
      <c r="C95" s="26">
        <v>94.0</v>
      </c>
      <c r="D95" s="58">
        <v>100.0</v>
      </c>
      <c r="E95" s="42">
        <v>3.0</v>
      </c>
      <c r="F95" s="42" t="s">
        <v>253</v>
      </c>
      <c r="G95" s="42">
        <v>3.0</v>
      </c>
      <c r="H95" s="38">
        <v>25.0</v>
      </c>
      <c r="I95" s="38" t="s">
        <v>251</v>
      </c>
      <c r="J95" s="56">
        <v>10.0</v>
      </c>
      <c r="K95" s="38" t="s">
        <v>431</v>
      </c>
      <c r="L95" s="38" t="s">
        <v>440</v>
      </c>
      <c r="M95" s="38">
        <v>30.0</v>
      </c>
      <c r="N95" s="38">
        <v>2.0</v>
      </c>
      <c r="O95" s="62">
        <v>20.0</v>
      </c>
      <c r="P95" s="79">
        <v>91.25999999999999</v>
      </c>
      <c r="Q95" s="38">
        <v>0.626</v>
      </c>
      <c r="R95" s="38">
        <f t="shared" si="1"/>
        <v>17.528</v>
      </c>
      <c r="S95" s="38">
        <v>2.0</v>
      </c>
      <c r="T95" s="38" t="s">
        <v>255</v>
      </c>
      <c r="U95" s="38">
        <v>10.0</v>
      </c>
      <c r="V95" s="38" t="s">
        <v>438</v>
      </c>
      <c r="W95" s="38">
        <v>702.0</v>
      </c>
      <c r="X95" s="80"/>
      <c r="Y95" s="81" t="s">
        <v>285</v>
      </c>
      <c r="Z95" s="81">
        <v>40.0</v>
      </c>
      <c r="AA95" s="81">
        <v>1.0</v>
      </c>
      <c r="AB95" s="81">
        <v>0.228</v>
      </c>
      <c r="AC95" s="80">
        <f t="shared" si="60"/>
        <v>8.892</v>
      </c>
      <c r="AD95" s="81">
        <v>40.0</v>
      </c>
      <c r="AE95" s="82">
        <v>1.0</v>
      </c>
      <c r="AF95" s="82">
        <v>0.332</v>
      </c>
      <c r="AG95" s="82">
        <f>(AD95-AE95)*AF95</f>
        <v>12.948</v>
      </c>
      <c r="AH95" s="81">
        <v>9.0</v>
      </c>
      <c r="AI95" s="84"/>
      <c r="AJ95" s="84">
        <f>3/AF95</f>
        <v>9.036144578</v>
      </c>
      <c r="AK95" s="87">
        <f>(AJ95*3)</f>
        <v>27.10843373</v>
      </c>
      <c r="AL95" s="80">
        <f>(AK95*AF95)</f>
        <v>9</v>
      </c>
      <c r="AM95" s="80"/>
      <c r="AN95" s="80"/>
      <c r="AO95" s="80"/>
    </row>
    <row r="96">
      <c r="B96" s="5" t="s">
        <v>193</v>
      </c>
      <c r="C96" s="26">
        <v>95.0</v>
      </c>
      <c r="D96" s="58">
        <v>100.0</v>
      </c>
      <c r="E96" s="42">
        <v>3.0</v>
      </c>
      <c r="F96" s="42" t="s">
        <v>254</v>
      </c>
      <c r="G96" s="42">
        <v>3.0</v>
      </c>
      <c r="H96" s="38">
        <v>25.0</v>
      </c>
      <c r="I96" s="38" t="s">
        <v>251</v>
      </c>
      <c r="J96" s="56">
        <v>10.0</v>
      </c>
      <c r="K96" s="38" t="s">
        <v>432</v>
      </c>
      <c r="L96" s="38" t="s">
        <v>440</v>
      </c>
      <c r="M96" s="38">
        <v>30.0</v>
      </c>
      <c r="N96" s="38">
        <v>2.0</v>
      </c>
      <c r="O96" s="62">
        <v>20.0</v>
      </c>
      <c r="P96" s="79">
        <v>92.03999999999999</v>
      </c>
      <c r="Q96" s="38">
        <v>0.634</v>
      </c>
      <c r="R96" s="38">
        <f t="shared" si="1"/>
        <v>17.752</v>
      </c>
      <c r="S96" s="38">
        <v>2.0</v>
      </c>
      <c r="T96" s="38" t="s">
        <v>256</v>
      </c>
      <c r="U96" s="38">
        <v>10.0</v>
      </c>
      <c r="V96" s="38" t="s">
        <v>438</v>
      </c>
      <c r="W96" s="38">
        <v>702.0</v>
      </c>
      <c r="X96" s="80"/>
      <c r="Y96" s="81" t="s">
        <v>285</v>
      </c>
      <c r="Z96" s="81">
        <v>40.0</v>
      </c>
      <c r="AA96" s="81">
        <v>1.0</v>
      </c>
      <c r="AB96" s="81">
        <v>0.258</v>
      </c>
      <c r="AC96" s="80">
        <f t="shared" si="60"/>
        <v>10.062</v>
      </c>
      <c r="AD96" s="81"/>
      <c r="AE96" s="82"/>
      <c r="AF96" s="82"/>
      <c r="AG96" s="80"/>
      <c r="AH96" s="81">
        <v>9.0</v>
      </c>
      <c r="AI96" s="84">
        <f>AH96/AB96</f>
        <v>34.88372093</v>
      </c>
      <c r="AJ96" s="84"/>
      <c r="AK96" s="84"/>
      <c r="AL96" s="80"/>
      <c r="AM96" s="80"/>
      <c r="AN96" s="80"/>
      <c r="AO96" s="80"/>
    </row>
    <row r="97">
      <c r="B97" s="5" t="s">
        <v>194</v>
      </c>
      <c r="C97" s="26">
        <v>96.0</v>
      </c>
      <c r="D97" s="58">
        <v>100.0</v>
      </c>
      <c r="E97" s="42">
        <v>3.0</v>
      </c>
      <c r="F97" s="42" t="s">
        <v>255</v>
      </c>
      <c r="G97" s="42">
        <v>3.0</v>
      </c>
      <c r="H97" s="38">
        <v>25.0</v>
      </c>
      <c r="I97" s="38" t="s">
        <v>251</v>
      </c>
      <c r="J97" s="56">
        <v>10.0</v>
      </c>
      <c r="K97" s="38" t="s">
        <v>433</v>
      </c>
      <c r="L97" s="38" t="s">
        <v>440</v>
      </c>
      <c r="M97" s="38">
        <v>30.0</v>
      </c>
      <c r="N97" s="38">
        <v>2.0</v>
      </c>
      <c r="O97" s="62">
        <v>20.0</v>
      </c>
      <c r="P97" s="79">
        <v>72.15</v>
      </c>
      <c r="Q97" s="38">
        <v>0.44</v>
      </c>
      <c r="R97" s="38">
        <f t="shared" si="1"/>
        <v>12.32</v>
      </c>
      <c r="S97" s="38">
        <v>2.0</v>
      </c>
      <c r="T97" s="38" t="s">
        <v>257</v>
      </c>
      <c r="U97" s="38">
        <v>10.0</v>
      </c>
      <c r="V97" s="38" t="s">
        <v>438</v>
      </c>
      <c r="W97" s="38">
        <v>702.0</v>
      </c>
      <c r="X97" s="80"/>
      <c r="Y97" s="81" t="s">
        <v>285</v>
      </c>
      <c r="Z97" s="81">
        <v>40.0</v>
      </c>
      <c r="AA97" s="81">
        <v>1.0</v>
      </c>
      <c r="AB97" s="81">
        <v>0.168</v>
      </c>
      <c r="AC97" s="80">
        <f t="shared" si="60"/>
        <v>6.552</v>
      </c>
      <c r="AD97" s="81">
        <v>40.0</v>
      </c>
      <c r="AE97" s="82">
        <v>1.0</v>
      </c>
      <c r="AF97" s="82">
        <v>0.452</v>
      </c>
      <c r="AG97" s="82">
        <f t="shared" ref="AG97:AG99" si="61">(AD97-AE97)*AF97</f>
        <v>17.628</v>
      </c>
      <c r="AH97" s="81">
        <v>9.0</v>
      </c>
      <c r="AI97" s="84"/>
      <c r="AJ97" s="84">
        <f t="shared" ref="AJ97:AJ99" si="62">3/AF97</f>
        <v>6.637168142</v>
      </c>
      <c r="AK97" s="87">
        <f>(AJ97*3)</f>
        <v>19.91150442</v>
      </c>
      <c r="AL97" s="80">
        <f>(AK97*AF97)</f>
        <v>9</v>
      </c>
      <c r="AM97" s="80"/>
      <c r="AN97" s="80"/>
      <c r="AO97" s="80"/>
    </row>
    <row r="98">
      <c r="B98" s="2" t="s">
        <v>190</v>
      </c>
      <c r="C98" s="26">
        <v>97.0</v>
      </c>
      <c r="D98" s="58">
        <v>100.0</v>
      </c>
      <c r="E98" s="42">
        <v>3.0</v>
      </c>
      <c r="F98" s="42" t="s">
        <v>256</v>
      </c>
      <c r="G98" s="42">
        <v>3.0</v>
      </c>
      <c r="H98" s="38">
        <v>25.0</v>
      </c>
      <c r="I98" s="38" t="s">
        <v>251</v>
      </c>
      <c r="J98" s="56">
        <v>10.0</v>
      </c>
      <c r="K98" s="38" t="s">
        <v>434</v>
      </c>
      <c r="L98" s="38" t="s">
        <v>440</v>
      </c>
      <c r="M98" s="38">
        <v>30.0</v>
      </c>
      <c r="N98" s="38">
        <v>2.0</v>
      </c>
      <c r="O98" s="62">
        <v>20.0</v>
      </c>
      <c r="P98" s="79">
        <v>176.27999999999997</v>
      </c>
      <c r="Q98" s="38">
        <v>0.29</v>
      </c>
      <c r="R98" s="38">
        <f t="shared" si="1"/>
        <v>8.12</v>
      </c>
      <c r="S98" s="38">
        <v>2.0</v>
      </c>
      <c r="T98" s="38" t="s">
        <v>250</v>
      </c>
      <c r="U98" s="38">
        <v>11.0</v>
      </c>
      <c r="V98" s="38" t="s">
        <v>438</v>
      </c>
      <c r="W98" s="38">
        <v>702.0</v>
      </c>
      <c r="X98" s="80"/>
      <c r="Y98" s="81" t="s">
        <v>285</v>
      </c>
      <c r="Z98" s="81">
        <v>40.0</v>
      </c>
      <c r="AA98" s="81">
        <v>1.0</v>
      </c>
      <c r="AB98" s="81">
        <v>0.108</v>
      </c>
      <c r="AC98" s="80">
        <f t="shared" si="60"/>
        <v>4.212</v>
      </c>
      <c r="AD98" s="81">
        <v>40.0</v>
      </c>
      <c r="AE98" s="82">
        <v>1.0</v>
      </c>
      <c r="AF98" s="82">
        <v>0.208</v>
      </c>
      <c r="AG98" s="83">
        <f t="shared" si="61"/>
        <v>8.112</v>
      </c>
      <c r="AH98" s="81">
        <v>9.0</v>
      </c>
      <c r="AI98" s="84">
        <f>(9-AL98)/AB98</f>
        <v>8.222222222</v>
      </c>
      <c r="AJ98" s="84">
        <f t="shared" si="62"/>
        <v>14.42307692</v>
      </c>
      <c r="AK98" s="88">
        <v>39.0</v>
      </c>
      <c r="AL98" s="80">
        <f>(39*AF98)</f>
        <v>8.112</v>
      </c>
      <c r="AM98" s="80">
        <f>(AL98)+(AI98*AB98)</f>
        <v>9</v>
      </c>
      <c r="AN98" s="80"/>
      <c r="AO98" s="80"/>
    </row>
    <row r="99">
      <c r="B99" s="2" t="s">
        <v>192</v>
      </c>
      <c r="C99" s="26">
        <v>98.0</v>
      </c>
      <c r="D99" s="58">
        <v>100.0</v>
      </c>
      <c r="E99" s="42">
        <v>3.0</v>
      </c>
      <c r="F99" s="42" t="s">
        <v>257</v>
      </c>
      <c r="G99" s="42">
        <v>3.0</v>
      </c>
      <c r="H99" s="38">
        <v>25.0</v>
      </c>
      <c r="I99" s="38" t="s">
        <v>251</v>
      </c>
      <c r="J99" s="56">
        <v>10.0</v>
      </c>
      <c r="K99" s="38" t="s">
        <v>435</v>
      </c>
      <c r="L99" s="38" t="s">
        <v>440</v>
      </c>
      <c r="M99" s="38">
        <v>30.0</v>
      </c>
      <c r="N99" s="38">
        <v>2.0</v>
      </c>
      <c r="O99" s="62">
        <v>20.0</v>
      </c>
      <c r="P99" s="79">
        <v>53.81999999999999</v>
      </c>
      <c r="Q99" s="38">
        <v>0.556</v>
      </c>
      <c r="R99" s="38">
        <f t="shared" si="1"/>
        <v>15.568</v>
      </c>
      <c r="S99" s="38">
        <v>2.0</v>
      </c>
      <c r="T99" s="38" t="s">
        <v>251</v>
      </c>
      <c r="U99" s="38">
        <v>11.0</v>
      </c>
      <c r="V99" s="38" t="s">
        <v>438</v>
      </c>
      <c r="W99" s="38">
        <v>702.0</v>
      </c>
      <c r="X99" s="80"/>
      <c r="Y99" s="81" t="s">
        <v>285</v>
      </c>
      <c r="Z99" s="81">
        <v>40.0</v>
      </c>
      <c r="AA99" s="81">
        <v>1.0</v>
      </c>
      <c r="AB99" s="81">
        <v>0.16</v>
      </c>
      <c r="AC99" s="80">
        <f t="shared" si="60"/>
        <v>6.24</v>
      </c>
      <c r="AD99" s="81">
        <v>40.0</v>
      </c>
      <c r="AE99" s="82">
        <v>1.0</v>
      </c>
      <c r="AF99" s="82">
        <v>0.384</v>
      </c>
      <c r="AG99" s="82">
        <f t="shared" si="61"/>
        <v>14.976</v>
      </c>
      <c r="AH99" s="81">
        <v>9.0</v>
      </c>
      <c r="AI99" s="84"/>
      <c r="AJ99" s="84">
        <f t="shared" si="62"/>
        <v>7.8125</v>
      </c>
      <c r="AK99" s="87">
        <f>(AJ99*3)</f>
        <v>23.4375</v>
      </c>
      <c r="AL99" s="80">
        <f>(AK99*AF99)</f>
        <v>9</v>
      </c>
      <c r="AM99" s="80"/>
      <c r="AN99" s="80"/>
      <c r="AO99" s="80"/>
    </row>
    <row r="100">
      <c r="B100" s="2" t="s">
        <v>199</v>
      </c>
      <c r="C100" s="26">
        <v>99.0</v>
      </c>
      <c r="D100" s="58">
        <v>100.0</v>
      </c>
      <c r="E100" s="42">
        <v>3.0</v>
      </c>
      <c r="F100" s="42" t="s">
        <v>250</v>
      </c>
      <c r="G100" s="42">
        <v>4.0</v>
      </c>
      <c r="H100" s="38">
        <v>25.0</v>
      </c>
      <c r="I100" s="38" t="s">
        <v>251</v>
      </c>
      <c r="J100" s="56">
        <v>10.0</v>
      </c>
      <c r="K100" s="38" t="s">
        <v>436</v>
      </c>
      <c r="L100" s="38" t="s">
        <v>440</v>
      </c>
      <c r="M100" s="38">
        <v>60.0</v>
      </c>
      <c r="N100" s="38">
        <v>2.0</v>
      </c>
      <c r="O100" s="62">
        <v>20.0</v>
      </c>
      <c r="P100" s="79">
        <v>22.073999999999998</v>
      </c>
      <c r="Q100" s="38">
        <v>0.23</v>
      </c>
      <c r="R100" s="38">
        <f t="shared" si="1"/>
        <v>13.34</v>
      </c>
      <c r="S100" s="38">
        <v>2.0</v>
      </c>
      <c r="T100" s="38" t="s">
        <v>252</v>
      </c>
      <c r="U100" s="38">
        <v>11.0</v>
      </c>
      <c r="V100" s="38" t="s">
        <v>438</v>
      </c>
      <c r="W100" s="38">
        <v>702.0</v>
      </c>
      <c r="X100" s="80"/>
      <c r="Y100" s="81" t="s">
        <v>285</v>
      </c>
      <c r="Z100" s="81">
        <v>40.0</v>
      </c>
      <c r="AA100" s="81">
        <v>1.0</v>
      </c>
      <c r="AB100" s="81">
        <v>0.288</v>
      </c>
      <c r="AC100" s="80">
        <f t="shared" si="60"/>
        <v>11.232</v>
      </c>
      <c r="AD100" s="80"/>
      <c r="AE100" s="80"/>
      <c r="AF100" s="80"/>
      <c r="AG100" s="80"/>
      <c r="AH100" s="81">
        <v>9.0</v>
      </c>
      <c r="AI100" s="84">
        <f t="shared" ref="AI100:AI102" si="63">AH100/AB100</f>
        <v>31.25</v>
      </c>
      <c r="AJ100" s="84"/>
      <c r="AK100" s="84"/>
      <c r="AL100" s="80"/>
      <c r="AM100" s="80"/>
      <c r="AN100" s="80"/>
      <c r="AO100" s="80"/>
    </row>
    <row r="101">
      <c r="B101" s="2" t="s">
        <v>201</v>
      </c>
      <c r="C101" s="26">
        <v>100.0</v>
      </c>
      <c r="D101" s="58">
        <v>100.0</v>
      </c>
      <c r="E101" s="42">
        <v>3.0</v>
      </c>
      <c r="F101" s="42" t="s">
        <v>251</v>
      </c>
      <c r="G101" s="42">
        <v>4.0</v>
      </c>
      <c r="H101" s="38">
        <v>25.0</v>
      </c>
      <c r="I101" s="38" t="s">
        <v>251</v>
      </c>
      <c r="J101" s="56">
        <v>10.0</v>
      </c>
      <c r="K101" s="38" t="s">
        <v>437</v>
      </c>
      <c r="L101" s="38" t="s">
        <v>440</v>
      </c>
      <c r="M101" s="38">
        <v>60.0</v>
      </c>
      <c r="N101" s="38">
        <v>2.0</v>
      </c>
      <c r="O101" s="62">
        <v>20.0</v>
      </c>
      <c r="P101" s="79">
        <v>36.192</v>
      </c>
      <c r="Q101" s="38">
        <v>0.58</v>
      </c>
      <c r="R101" s="38">
        <f t="shared" si="1"/>
        <v>33.64</v>
      </c>
      <c r="S101" s="38">
        <v>2.0</v>
      </c>
      <c r="T101" s="38" t="s">
        <v>253</v>
      </c>
      <c r="U101" s="38">
        <v>11.0</v>
      </c>
      <c r="V101" s="38" t="s">
        <v>438</v>
      </c>
      <c r="W101" s="38">
        <v>702.0</v>
      </c>
      <c r="X101" s="80"/>
      <c r="Y101" s="81" t="s">
        <v>285</v>
      </c>
      <c r="Z101" s="81">
        <v>40.0</v>
      </c>
      <c r="AA101" s="81">
        <v>1.0</v>
      </c>
      <c r="AB101" s="81">
        <v>0.344</v>
      </c>
      <c r="AC101" s="80">
        <f t="shared" si="60"/>
        <v>13.416</v>
      </c>
      <c r="AD101" s="80"/>
      <c r="AE101" s="80"/>
      <c r="AF101" s="80"/>
      <c r="AG101" s="80"/>
      <c r="AH101" s="81">
        <v>9.0</v>
      </c>
      <c r="AI101" s="84">
        <f t="shared" si="63"/>
        <v>26.1627907</v>
      </c>
      <c r="AJ101" s="84"/>
      <c r="AK101" s="84"/>
      <c r="AL101" s="80"/>
      <c r="AM101" s="80"/>
      <c r="AN101" s="80"/>
      <c r="AO101" s="80"/>
    </row>
    <row r="102">
      <c r="B102" s="5" t="s">
        <v>203</v>
      </c>
      <c r="C102" s="26">
        <v>101.0</v>
      </c>
      <c r="D102" s="58">
        <v>100.0</v>
      </c>
      <c r="E102" s="42">
        <v>3.0</v>
      </c>
      <c r="F102" s="42" t="s">
        <v>250</v>
      </c>
      <c r="G102" s="42">
        <v>5.0</v>
      </c>
      <c r="H102" s="38">
        <v>25.0</v>
      </c>
      <c r="I102" s="38" t="s">
        <v>251</v>
      </c>
      <c r="J102" s="56">
        <v>11.0</v>
      </c>
      <c r="K102" s="38" t="s">
        <v>425</v>
      </c>
      <c r="L102" s="38" t="s">
        <v>440</v>
      </c>
      <c r="M102" s="38">
        <v>30.0</v>
      </c>
      <c r="N102" s="38">
        <v>2.0</v>
      </c>
      <c r="O102" s="62">
        <v>20.0</v>
      </c>
      <c r="P102" s="79">
        <v>42.900000000000006</v>
      </c>
      <c r="Q102" s="38">
        <v>0.566</v>
      </c>
      <c r="R102" s="38">
        <f t="shared" si="1"/>
        <v>15.848</v>
      </c>
      <c r="S102" s="38">
        <v>2.0</v>
      </c>
      <c r="T102" s="38" t="s">
        <v>254</v>
      </c>
      <c r="U102" s="38">
        <v>11.0</v>
      </c>
      <c r="V102" s="38" t="s">
        <v>441</v>
      </c>
      <c r="W102" s="38">
        <v>703.0</v>
      </c>
      <c r="X102" s="80"/>
      <c r="Y102" s="81" t="s">
        <v>285</v>
      </c>
      <c r="Z102" s="81">
        <v>40.0</v>
      </c>
      <c r="AA102" s="81">
        <v>1.0</v>
      </c>
      <c r="AB102" s="81">
        <v>0.276</v>
      </c>
      <c r="AC102" s="80">
        <f t="shared" si="60"/>
        <v>10.764</v>
      </c>
      <c r="AD102" s="80"/>
      <c r="AE102" s="80"/>
      <c r="AF102" s="80"/>
      <c r="AG102" s="80"/>
      <c r="AH102" s="81">
        <v>9.0</v>
      </c>
      <c r="AI102" s="84">
        <f t="shared" si="63"/>
        <v>32.60869565</v>
      </c>
      <c r="AJ102" s="84"/>
      <c r="AK102" s="84"/>
      <c r="AL102" s="80"/>
      <c r="AM102" s="80"/>
      <c r="AN102" s="80"/>
      <c r="AO102" s="80"/>
    </row>
    <row r="103">
      <c r="B103" s="5" t="s">
        <v>204</v>
      </c>
      <c r="C103" s="26">
        <v>102.0</v>
      </c>
      <c r="D103" s="58">
        <v>100.0</v>
      </c>
      <c r="E103" s="42">
        <v>3.0</v>
      </c>
      <c r="F103" s="42" t="s">
        <v>251</v>
      </c>
      <c r="G103" s="42">
        <v>5.0</v>
      </c>
      <c r="H103" s="38">
        <v>25.0</v>
      </c>
      <c r="I103" s="38" t="s">
        <v>251</v>
      </c>
      <c r="J103" s="56">
        <v>11.0</v>
      </c>
      <c r="K103" s="38" t="s">
        <v>429</v>
      </c>
      <c r="L103" s="38" t="s">
        <v>440</v>
      </c>
      <c r="M103" s="38">
        <v>30.0</v>
      </c>
      <c r="N103" s="38">
        <v>2.0</v>
      </c>
      <c r="O103" s="62">
        <v>10.0</v>
      </c>
      <c r="P103" s="79">
        <v>99.06</v>
      </c>
      <c r="Q103" s="38">
        <v>0.644</v>
      </c>
      <c r="R103" s="38">
        <f t="shared" si="1"/>
        <v>18.032</v>
      </c>
      <c r="S103" s="38">
        <v>2.0</v>
      </c>
      <c r="T103" s="38" t="s">
        <v>255</v>
      </c>
      <c r="U103" s="38">
        <v>11.0</v>
      </c>
      <c r="V103" s="38" t="s">
        <v>441</v>
      </c>
      <c r="W103" s="38">
        <v>703.0</v>
      </c>
      <c r="X103" s="80"/>
      <c r="Y103" s="81" t="s">
        <v>285</v>
      </c>
      <c r="Z103" s="81">
        <v>40.0</v>
      </c>
      <c r="AA103" s="81">
        <v>1.0</v>
      </c>
      <c r="AB103" s="81">
        <v>0.22</v>
      </c>
      <c r="AC103" s="80">
        <f t="shared" si="60"/>
        <v>8.58</v>
      </c>
      <c r="AD103" s="81">
        <v>40.0</v>
      </c>
      <c r="AE103" s="82">
        <v>1.0</v>
      </c>
      <c r="AF103" s="82">
        <v>0.294</v>
      </c>
      <c r="AG103" s="82">
        <f>(AD103-AE103)*AF103</f>
        <v>11.466</v>
      </c>
      <c r="AH103" s="81">
        <v>9.0</v>
      </c>
      <c r="AI103" s="84"/>
      <c r="AJ103" s="84">
        <f>3/AF103</f>
        <v>10.20408163</v>
      </c>
      <c r="AK103" s="87">
        <f>(AJ103*3)</f>
        <v>30.6122449</v>
      </c>
      <c r="AL103" s="80">
        <f>(AK103*AF103)</f>
        <v>9</v>
      </c>
      <c r="AM103" s="80"/>
      <c r="AN103" s="80"/>
      <c r="AO103" s="80"/>
    </row>
    <row r="104">
      <c r="B104" s="5" t="s">
        <v>205</v>
      </c>
      <c r="C104" s="26">
        <v>103.0</v>
      </c>
      <c r="D104" s="58">
        <v>100.0</v>
      </c>
      <c r="E104" s="42">
        <v>3.0</v>
      </c>
      <c r="F104" s="42" t="s">
        <v>252</v>
      </c>
      <c r="G104" s="42">
        <v>5.0</v>
      </c>
      <c r="H104" s="38">
        <v>25.0</v>
      </c>
      <c r="I104" s="38" t="s">
        <v>251</v>
      </c>
      <c r="J104" s="56">
        <v>11.0</v>
      </c>
      <c r="K104" s="38" t="s">
        <v>430</v>
      </c>
      <c r="L104" s="38" t="s">
        <v>440</v>
      </c>
      <c r="M104" s="38">
        <v>30.0</v>
      </c>
      <c r="N104" s="38">
        <v>2.0</v>
      </c>
      <c r="O104" s="62">
        <v>20.0</v>
      </c>
      <c r="P104" s="79">
        <v>168.48000000000002</v>
      </c>
      <c r="Q104" s="38">
        <v>0.566</v>
      </c>
      <c r="R104" s="38">
        <f t="shared" si="1"/>
        <v>15.848</v>
      </c>
      <c r="S104" s="38">
        <v>2.0</v>
      </c>
      <c r="T104" s="38" t="s">
        <v>256</v>
      </c>
      <c r="U104" s="38">
        <v>11.0</v>
      </c>
      <c r="V104" s="38" t="s">
        <v>441</v>
      </c>
      <c r="W104" s="38">
        <v>703.0</v>
      </c>
      <c r="X104" s="80"/>
      <c r="Y104" s="81" t="s">
        <v>285</v>
      </c>
      <c r="Z104" s="81">
        <v>40.0</v>
      </c>
      <c r="AA104" s="81">
        <v>1.0</v>
      </c>
      <c r="AB104" s="81">
        <v>0.33</v>
      </c>
      <c r="AC104" s="80">
        <f t="shared" si="60"/>
        <v>12.87</v>
      </c>
      <c r="AD104" s="80"/>
      <c r="AE104" s="80"/>
      <c r="AF104" s="80"/>
      <c r="AG104" s="80"/>
      <c r="AH104" s="81">
        <v>9.0</v>
      </c>
      <c r="AI104" s="84">
        <f t="shared" ref="AI104:AI107" si="64">AH104/AB104</f>
        <v>27.27272727</v>
      </c>
      <c r="AJ104" s="84"/>
      <c r="AK104" s="84"/>
      <c r="AL104" s="80"/>
      <c r="AM104" s="80"/>
      <c r="AN104" s="80"/>
      <c r="AO104" s="80"/>
    </row>
    <row r="105">
      <c r="B105" s="5" t="s">
        <v>209</v>
      </c>
      <c r="C105" s="26">
        <v>104.0</v>
      </c>
      <c r="D105" s="58">
        <v>100.0</v>
      </c>
      <c r="E105" s="42">
        <v>3.0</v>
      </c>
      <c r="F105" s="42" t="s">
        <v>253</v>
      </c>
      <c r="G105" s="42">
        <v>5.0</v>
      </c>
      <c r="H105" s="38">
        <v>25.0</v>
      </c>
      <c r="I105" s="38" t="s">
        <v>251</v>
      </c>
      <c r="J105" s="56">
        <v>11.0</v>
      </c>
      <c r="K105" s="38" t="s">
        <v>431</v>
      </c>
      <c r="L105" s="38" t="s">
        <v>440</v>
      </c>
      <c r="M105" s="38">
        <v>30.0</v>
      </c>
      <c r="N105" s="38">
        <v>2.0</v>
      </c>
      <c r="O105" s="62">
        <v>20.0</v>
      </c>
      <c r="P105" s="79">
        <v>156.77999999999997</v>
      </c>
      <c r="Q105" s="38">
        <v>0.668</v>
      </c>
      <c r="R105" s="38">
        <f t="shared" si="1"/>
        <v>18.704</v>
      </c>
      <c r="S105" s="38">
        <v>2.0</v>
      </c>
      <c r="T105" s="38" t="s">
        <v>257</v>
      </c>
      <c r="U105" s="38">
        <v>11.0</v>
      </c>
      <c r="V105" s="38" t="s">
        <v>441</v>
      </c>
      <c r="W105" s="38">
        <v>703.0</v>
      </c>
      <c r="X105" s="80"/>
      <c r="Y105" s="81" t="s">
        <v>285</v>
      </c>
      <c r="Z105" s="81">
        <v>40.0</v>
      </c>
      <c r="AA105" s="81">
        <v>1.0</v>
      </c>
      <c r="AB105" s="81">
        <v>0.44</v>
      </c>
      <c r="AC105" s="80">
        <f t="shared" si="60"/>
        <v>17.16</v>
      </c>
      <c r="AD105" s="80"/>
      <c r="AE105" s="80"/>
      <c r="AF105" s="80"/>
      <c r="AG105" s="80"/>
      <c r="AH105" s="81">
        <v>9.0</v>
      </c>
      <c r="AI105" s="84">
        <f t="shared" si="64"/>
        <v>20.45454545</v>
      </c>
      <c r="AJ105" s="84"/>
      <c r="AK105" s="84"/>
      <c r="AL105" s="80"/>
      <c r="AM105" s="80"/>
      <c r="AN105" s="80"/>
      <c r="AO105" s="80"/>
    </row>
    <row r="106">
      <c r="B106" s="5" t="s">
        <v>210</v>
      </c>
      <c r="C106" s="26">
        <v>105.0</v>
      </c>
      <c r="D106" s="58">
        <v>100.0</v>
      </c>
      <c r="E106" s="42">
        <v>3.0</v>
      </c>
      <c r="F106" s="42" t="s">
        <v>254</v>
      </c>
      <c r="G106" s="42">
        <v>5.0</v>
      </c>
      <c r="H106" s="38">
        <v>25.0</v>
      </c>
      <c r="I106" s="38" t="s">
        <v>251</v>
      </c>
      <c r="J106" s="56">
        <v>11.0</v>
      </c>
      <c r="K106" s="38" t="s">
        <v>432</v>
      </c>
      <c r="L106" s="38" t="s">
        <v>440</v>
      </c>
      <c r="M106" s="38">
        <v>30.0</v>
      </c>
      <c r="N106" s="38">
        <v>2.0</v>
      </c>
      <c r="O106" s="62">
        <v>20.0</v>
      </c>
      <c r="P106" s="79">
        <v>276.12</v>
      </c>
      <c r="Q106" s="38">
        <v>1.14</v>
      </c>
      <c r="R106" s="38">
        <f t="shared" si="1"/>
        <v>31.92</v>
      </c>
      <c r="S106" s="38">
        <v>2.0</v>
      </c>
      <c r="T106" s="38" t="s">
        <v>250</v>
      </c>
      <c r="U106" s="38">
        <v>12.0</v>
      </c>
      <c r="V106" s="38" t="s">
        <v>441</v>
      </c>
      <c r="W106" s="38">
        <v>703.0</v>
      </c>
      <c r="X106" s="80"/>
      <c r="Y106" s="81" t="s">
        <v>285</v>
      </c>
      <c r="Z106" s="81">
        <v>40.0</v>
      </c>
      <c r="AA106" s="81">
        <v>1.0</v>
      </c>
      <c r="AB106" s="81">
        <v>0.438</v>
      </c>
      <c r="AC106" s="80">
        <f t="shared" si="60"/>
        <v>17.082</v>
      </c>
      <c r="AD106" s="80"/>
      <c r="AE106" s="80"/>
      <c r="AF106" s="80"/>
      <c r="AG106" s="80"/>
      <c r="AH106" s="81">
        <v>9.0</v>
      </c>
      <c r="AI106" s="84">
        <f t="shared" si="64"/>
        <v>20.54794521</v>
      </c>
      <c r="AJ106" s="84"/>
      <c r="AK106" s="84"/>
      <c r="AL106" s="80"/>
      <c r="AM106" s="80"/>
      <c r="AN106" s="80"/>
      <c r="AO106" s="80"/>
    </row>
    <row r="107">
      <c r="B107" s="5" t="s">
        <v>214</v>
      </c>
      <c r="C107" s="26">
        <v>106.0</v>
      </c>
      <c r="D107" s="58">
        <v>100.0</v>
      </c>
      <c r="E107" s="42">
        <v>3.0</v>
      </c>
      <c r="F107" s="42" t="s">
        <v>255</v>
      </c>
      <c r="G107" s="42">
        <v>5.0</v>
      </c>
      <c r="H107" s="38">
        <v>25.0</v>
      </c>
      <c r="I107" s="38" t="s">
        <v>251</v>
      </c>
      <c r="J107" s="56">
        <v>11.0</v>
      </c>
      <c r="K107" s="38" t="s">
        <v>433</v>
      </c>
      <c r="L107" s="38" t="s">
        <v>440</v>
      </c>
      <c r="M107" s="38">
        <v>30.0</v>
      </c>
      <c r="N107" s="38">
        <v>2.0</v>
      </c>
      <c r="O107" s="62">
        <v>20.0</v>
      </c>
      <c r="P107" s="79">
        <v>60.06</v>
      </c>
      <c r="Q107" s="38">
        <v>2.52</v>
      </c>
      <c r="R107" s="38">
        <f t="shared" si="1"/>
        <v>70.56</v>
      </c>
      <c r="S107" s="38">
        <v>2.0</v>
      </c>
      <c r="T107" s="38" t="s">
        <v>251</v>
      </c>
      <c r="U107" s="38">
        <v>12.0</v>
      </c>
      <c r="V107" s="38" t="s">
        <v>441</v>
      </c>
      <c r="W107" s="38">
        <v>703.0</v>
      </c>
      <c r="X107" s="80"/>
      <c r="Y107" s="81" t="s">
        <v>285</v>
      </c>
      <c r="Z107" s="81">
        <v>40.0</v>
      </c>
      <c r="AA107" s="81">
        <v>1.0</v>
      </c>
      <c r="AB107" s="81">
        <v>0.778</v>
      </c>
      <c r="AC107" s="80">
        <f t="shared" si="60"/>
        <v>30.342</v>
      </c>
      <c r="AD107" s="80"/>
      <c r="AE107" s="80"/>
      <c r="AF107" s="80"/>
      <c r="AG107" s="80"/>
      <c r="AH107" s="81">
        <v>9.0</v>
      </c>
      <c r="AI107" s="84">
        <f t="shared" si="64"/>
        <v>11.56812339</v>
      </c>
      <c r="AJ107" s="84"/>
      <c r="AK107" s="84"/>
      <c r="AL107" s="80"/>
      <c r="AM107" s="80"/>
      <c r="AN107" s="80"/>
      <c r="AO107" s="80"/>
    </row>
    <row r="108">
      <c r="B108" s="5" t="s">
        <v>215</v>
      </c>
      <c r="C108" s="26">
        <v>107.0</v>
      </c>
      <c r="D108" s="58">
        <v>100.0</v>
      </c>
      <c r="E108" s="42">
        <v>3.0</v>
      </c>
      <c r="F108" s="42" t="s">
        <v>256</v>
      </c>
      <c r="G108" s="42">
        <v>5.0</v>
      </c>
      <c r="H108" s="38">
        <v>25.0</v>
      </c>
      <c r="I108" s="38" t="s">
        <v>251</v>
      </c>
      <c r="J108" s="56">
        <v>11.0</v>
      </c>
      <c r="K108" s="38" t="s">
        <v>434</v>
      </c>
      <c r="L108" s="38" t="s">
        <v>440</v>
      </c>
      <c r="M108" s="38">
        <v>30.0</v>
      </c>
      <c r="N108" s="38">
        <v>2.0</v>
      </c>
      <c r="O108" s="62">
        <v>10.0</v>
      </c>
      <c r="P108" s="79">
        <v>50.7</v>
      </c>
      <c r="Q108" s="38">
        <v>0.702</v>
      </c>
      <c r="R108" s="38">
        <f t="shared" si="1"/>
        <v>19.656</v>
      </c>
      <c r="S108" s="38">
        <v>2.0</v>
      </c>
      <c r="T108" s="38" t="s">
        <v>252</v>
      </c>
      <c r="U108" s="38">
        <v>12.0</v>
      </c>
      <c r="V108" s="38" t="s">
        <v>441</v>
      </c>
      <c r="W108" s="38">
        <v>703.0</v>
      </c>
      <c r="X108" s="80"/>
      <c r="Y108" s="81" t="s">
        <v>285</v>
      </c>
      <c r="Z108" s="81">
        <v>40.0</v>
      </c>
      <c r="AA108" s="81">
        <v>1.0</v>
      </c>
      <c r="AB108" s="81">
        <v>0.228</v>
      </c>
      <c r="AC108" s="80">
        <f t="shared" si="60"/>
        <v>8.892</v>
      </c>
      <c r="AD108" s="81">
        <v>40.0</v>
      </c>
      <c r="AE108" s="82">
        <v>1.0</v>
      </c>
      <c r="AF108" s="82">
        <v>0.304</v>
      </c>
      <c r="AG108" s="82">
        <f>(AD108-AE108)*AF108</f>
        <v>11.856</v>
      </c>
      <c r="AH108" s="81">
        <v>9.0</v>
      </c>
      <c r="AI108" s="84"/>
      <c r="AJ108" s="84">
        <f>3/AF108</f>
        <v>9.868421053</v>
      </c>
      <c r="AK108" s="87">
        <f>(AJ108*3)</f>
        <v>29.60526316</v>
      </c>
      <c r="AL108" s="80">
        <f>(AK108*AF108)</f>
        <v>9</v>
      </c>
      <c r="AM108" s="80"/>
      <c r="AN108" s="80"/>
      <c r="AO108" s="80"/>
    </row>
    <row r="109">
      <c r="B109" s="5" t="s">
        <v>216</v>
      </c>
      <c r="C109" s="26">
        <v>108.0</v>
      </c>
      <c r="D109" s="58">
        <v>100.0</v>
      </c>
      <c r="E109" s="42">
        <v>3.0</v>
      </c>
      <c r="F109" s="42" t="s">
        <v>257</v>
      </c>
      <c r="G109" s="42">
        <v>5.0</v>
      </c>
      <c r="H109" s="38">
        <v>25.0</v>
      </c>
      <c r="I109" s="38" t="s">
        <v>251</v>
      </c>
      <c r="J109" s="56">
        <v>11.0</v>
      </c>
      <c r="K109" s="38" t="s">
        <v>435</v>
      </c>
      <c r="L109" s="38" t="s">
        <v>440</v>
      </c>
      <c r="M109" s="38">
        <v>30.0</v>
      </c>
      <c r="N109" s="38">
        <v>2.0</v>
      </c>
      <c r="O109" s="62">
        <v>10.0</v>
      </c>
      <c r="P109" s="79">
        <v>95.94</v>
      </c>
      <c r="Q109" s="38">
        <v>0.872</v>
      </c>
      <c r="R109" s="38">
        <f t="shared" si="1"/>
        <v>24.416</v>
      </c>
      <c r="S109" s="38">
        <v>2.0</v>
      </c>
      <c r="T109" s="38" t="s">
        <v>253</v>
      </c>
      <c r="U109" s="38">
        <v>12.0</v>
      </c>
      <c r="V109" s="38" t="s">
        <v>441</v>
      </c>
      <c r="W109" s="38">
        <v>703.0</v>
      </c>
      <c r="X109" s="80"/>
      <c r="Y109" s="81" t="s">
        <v>285</v>
      </c>
      <c r="Z109" s="81">
        <v>40.0</v>
      </c>
      <c r="AA109" s="81">
        <v>1.0</v>
      </c>
      <c r="AB109" s="81">
        <v>0.37</v>
      </c>
      <c r="AC109" s="80">
        <f t="shared" si="60"/>
        <v>14.43</v>
      </c>
      <c r="AD109" s="80"/>
      <c r="AE109" s="80"/>
      <c r="AF109" s="80"/>
      <c r="AG109" s="80"/>
      <c r="AH109" s="81">
        <v>9.0</v>
      </c>
      <c r="AI109" s="84">
        <f t="shared" ref="AI109:AI113" si="65">AH109/AB109</f>
        <v>24.32432432</v>
      </c>
      <c r="AJ109" s="84"/>
      <c r="AK109" s="84"/>
      <c r="AL109" s="80"/>
      <c r="AM109" s="80"/>
      <c r="AN109" s="80"/>
      <c r="AO109" s="80"/>
    </row>
    <row r="110">
      <c r="B110" s="2" t="s">
        <v>213</v>
      </c>
      <c r="C110" s="26">
        <v>109.0</v>
      </c>
      <c r="D110" s="58">
        <v>100.0</v>
      </c>
      <c r="E110" s="42">
        <v>3.0</v>
      </c>
      <c r="F110" s="42" t="s">
        <v>250</v>
      </c>
      <c r="G110" s="42">
        <v>6.0</v>
      </c>
      <c r="H110" s="38">
        <v>25.0</v>
      </c>
      <c r="I110" s="38" t="s">
        <v>251</v>
      </c>
      <c r="J110" s="56">
        <v>11.0</v>
      </c>
      <c r="K110" s="38" t="s">
        <v>436</v>
      </c>
      <c r="L110" s="38" t="s">
        <v>440</v>
      </c>
      <c r="M110" s="38">
        <v>60.0</v>
      </c>
      <c r="N110" s="38">
        <v>2.0</v>
      </c>
      <c r="O110" s="62">
        <v>20.0</v>
      </c>
      <c r="P110" s="79">
        <v>18.252000000000002</v>
      </c>
      <c r="Q110" s="38">
        <v>0.274</v>
      </c>
      <c r="R110" s="38">
        <f t="shared" si="1"/>
        <v>15.892</v>
      </c>
      <c r="S110" s="38">
        <v>2.0</v>
      </c>
      <c r="T110" s="38" t="s">
        <v>254</v>
      </c>
      <c r="U110" s="38">
        <v>12.0</v>
      </c>
      <c r="V110" s="38" t="s">
        <v>441</v>
      </c>
      <c r="W110" s="38">
        <v>703.0</v>
      </c>
      <c r="X110" s="80"/>
      <c r="Y110" s="81" t="s">
        <v>285</v>
      </c>
      <c r="Z110" s="81">
        <v>40.0</v>
      </c>
      <c r="AA110" s="81">
        <v>1.0</v>
      </c>
      <c r="AB110" s="81">
        <v>0.246</v>
      </c>
      <c r="AC110" s="80">
        <f t="shared" si="60"/>
        <v>9.594</v>
      </c>
      <c r="AD110" s="81"/>
      <c r="AE110" s="82"/>
      <c r="AF110" s="82"/>
      <c r="AG110" s="80"/>
      <c r="AH110" s="81">
        <v>9.0</v>
      </c>
      <c r="AI110" s="84">
        <f t="shared" si="65"/>
        <v>36.58536585</v>
      </c>
      <c r="AJ110" s="84"/>
      <c r="AK110" s="84"/>
      <c r="AL110" s="80"/>
      <c r="AM110" s="80"/>
      <c r="AN110" s="80"/>
      <c r="AO110" s="80"/>
    </row>
    <row r="111">
      <c r="B111" s="5" t="s">
        <v>221</v>
      </c>
      <c r="C111" s="26">
        <v>110.0</v>
      </c>
      <c r="D111" s="58">
        <v>100.0</v>
      </c>
      <c r="E111" s="42">
        <v>3.0</v>
      </c>
      <c r="F111" s="42" t="s">
        <v>251</v>
      </c>
      <c r="G111" s="42">
        <v>6.0</v>
      </c>
      <c r="H111" s="38">
        <v>25.0</v>
      </c>
      <c r="I111" s="38" t="s">
        <v>251</v>
      </c>
      <c r="J111" s="56">
        <v>11.0</v>
      </c>
      <c r="K111" s="38" t="s">
        <v>437</v>
      </c>
      <c r="L111" s="38" t="s">
        <v>440</v>
      </c>
      <c r="M111" s="38">
        <v>60.0</v>
      </c>
      <c r="N111" s="38">
        <v>2.0</v>
      </c>
      <c r="O111" s="62">
        <v>20.0</v>
      </c>
      <c r="P111" s="79">
        <v>76.44</v>
      </c>
      <c r="Q111" s="38">
        <v>0.372</v>
      </c>
      <c r="R111" s="38">
        <f t="shared" si="1"/>
        <v>21.576</v>
      </c>
      <c r="S111" s="38">
        <v>2.0</v>
      </c>
      <c r="T111" s="38" t="s">
        <v>255</v>
      </c>
      <c r="U111" s="38">
        <v>12.0</v>
      </c>
      <c r="V111" s="38" t="s">
        <v>441</v>
      </c>
      <c r="W111" s="38">
        <v>703.0</v>
      </c>
      <c r="X111" s="80"/>
      <c r="Y111" s="81" t="s">
        <v>285</v>
      </c>
      <c r="Z111" s="81">
        <v>40.0</v>
      </c>
      <c r="AA111" s="81">
        <v>1.0</v>
      </c>
      <c r="AB111" s="81">
        <v>0.456</v>
      </c>
      <c r="AC111" s="80">
        <f t="shared" si="60"/>
        <v>17.784</v>
      </c>
      <c r="AD111" s="80"/>
      <c r="AE111" s="80"/>
      <c r="AF111" s="80"/>
      <c r="AG111" s="80"/>
      <c r="AH111" s="81">
        <v>9.0</v>
      </c>
      <c r="AI111" s="84">
        <f t="shared" si="65"/>
        <v>19.73684211</v>
      </c>
      <c r="AJ111" s="84"/>
      <c r="AK111" s="84"/>
      <c r="AL111" s="80"/>
      <c r="AM111" s="80"/>
      <c r="AN111" s="80"/>
      <c r="AO111" s="80"/>
    </row>
    <row r="112">
      <c r="B112" s="2" t="s">
        <v>220</v>
      </c>
      <c r="C112" s="26">
        <v>111.0</v>
      </c>
      <c r="D112" s="58">
        <v>100.0</v>
      </c>
      <c r="E112" s="42">
        <v>3.0</v>
      </c>
      <c r="F112" s="42" t="s">
        <v>250</v>
      </c>
      <c r="G112" s="42">
        <v>7.0</v>
      </c>
      <c r="H112" s="38">
        <v>25.0</v>
      </c>
      <c r="I112" s="38" t="s">
        <v>251</v>
      </c>
      <c r="J112" s="56">
        <v>12.0</v>
      </c>
      <c r="K112" s="38" t="s">
        <v>425</v>
      </c>
      <c r="L112" s="38" t="s">
        <v>440</v>
      </c>
      <c r="M112" s="38">
        <v>60.0</v>
      </c>
      <c r="N112" s="38">
        <v>2.0</v>
      </c>
      <c r="O112" s="62">
        <v>20.0</v>
      </c>
      <c r="P112" s="79">
        <v>40.95</v>
      </c>
      <c r="Q112" s="38">
        <v>0.238</v>
      </c>
      <c r="R112" s="38">
        <f t="shared" si="1"/>
        <v>13.804</v>
      </c>
      <c r="S112" s="38">
        <v>2.0</v>
      </c>
      <c r="T112" s="38" t="s">
        <v>256</v>
      </c>
      <c r="U112" s="38">
        <v>12.0</v>
      </c>
      <c r="V112" s="38" t="s">
        <v>443</v>
      </c>
      <c r="W112" s="38">
        <v>704.0</v>
      </c>
      <c r="X112" s="80"/>
      <c r="Y112" s="81" t="s">
        <v>285</v>
      </c>
      <c r="Z112" s="81">
        <v>40.0</v>
      </c>
      <c r="AA112" s="81">
        <v>1.0</v>
      </c>
      <c r="AB112" s="81">
        <v>0.242</v>
      </c>
      <c r="AC112" s="80">
        <f t="shared" si="60"/>
        <v>9.438</v>
      </c>
      <c r="AD112" s="81"/>
      <c r="AE112" s="82"/>
      <c r="AF112" s="82"/>
      <c r="AG112" s="80"/>
      <c r="AH112" s="81">
        <v>9.0</v>
      </c>
      <c r="AI112" s="84">
        <f t="shared" si="65"/>
        <v>37.19008264</v>
      </c>
      <c r="AJ112" s="84"/>
      <c r="AK112" s="84"/>
      <c r="AL112" s="80"/>
      <c r="AM112" s="80"/>
      <c r="AN112" s="80"/>
      <c r="AO112" s="80"/>
    </row>
    <row r="113">
      <c r="B113" s="5" t="s">
        <v>222</v>
      </c>
      <c r="C113" s="26">
        <v>112.0</v>
      </c>
      <c r="D113" s="58">
        <v>100.0</v>
      </c>
      <c r="E113" s="42">
        <v>3.0</v>
      </c>
      <c r="F113" s="42" t="s">
        <v>251</v>
      </c>
      <c r="G113" s="42">
        <v>7.0</v>
      </c>
      <c r="H113" s="38">
        <v>25.0</v>
      </c>
      <c r="I113" s="38" t="s">
        <v>251</v>
      </c>
      <c r="J113" s="56">
        <v>12.0</v>
      </c>
      <c r="K113" s="38" t="s">
        <v>429</v>
      </c>
      <c r="L113" s="38" t="s">
        <v>440</v>
      </c>
      <c r="M113" s="38">
        <v>60.0</v>
      </c>
      <c r="N113" s="38">
        <v>2.0</v>
      </c>
      <c r="O113" s="62">
        <v>10.0</v>
      </c>
      <c r="P113" s="79">
        <v>337.74</v>
      </c>
      <c r="Q113" s="38">
        <v>1.13</v>
      </c>
      <c r="R113" s="38">
        <f t="shared" si="1"/>
        <v>65.54</v>
      </c>
      <c r="S113" s="38">
        <v>2.0</v>
      </c>
      <c r="T113" s="38" t="s">
        <v>257</v>
      </c>
      <c r="U113" s="38">
        <v>12.0</v>
      </c>
      <c r="V113" s="38" t="s">
        <v>443</v>
      </c>
      <c r="W113" s="38">
        <v>704.0</v>
      </c>
      <c r="X113" s="80"/>
      <c r="Y113" s="81" t="s">
        <v>285</v>
      </c>
      <c r="Z113" s="81">
        <v>40.0</v>
      </c>
      <c r="AA113" s="81">
        <v>1.0</v>
      </c>
      <c r="AB113" s="81">
        <v>1.57</v>
      </c>
      <c r="AC113" s="80">
        <f t="shared" si="60"/>
        <v>61.23</v>
      </c>
      <c r="AD113" s="80"/>
      <c r="AE113" s="80"/>
      <c r="AF113" s="80"/>
      <c r="AG113" s="80"/>
      <c r="AH113" s="81">
        <v>9.0</v>
      </c>
      <c r="AI113" s="84">
        <f t="shared" si="65"/>
        <v>5.732484076</v>
      </c>
      <c r="AJ113" s="84"/>
      <c r="AK113" s="84"/>
      <c r="AL113" s="80"/>
      <c r="AM113" s="80"/>
      <c r="AN113" s="80"/>
      <c r="AO113" s="80"/>
    </row>
    <row r="114">
      <c r="B114" s="5" t="s">
        <v>227</v>
      </c>
      <c r="C114" s="26">
        <v>113.0</v>
      </c>
      <c r="D114" s="58">
        <v>100.0</v>
      </c>
      <c r="E114" s="42">
        <v>3.0</v>
      </c>
      <c r="F114" s="42" t="s">
        <v>252</v>
      </c>
      <c r="G114" s="42">
        <v>7.0</v>
      </c>
      <c r="H114" s="38">
        <v>25.0</v>
      </c>
      <c r="I114" s="38" t="s">
        <v>251</v>
      </c>
      <c r="J114" s="56">
        <v>12.0</v>
      </c>
      <c r="K114" s="38" t="s">
        <v>430</v>
      </c>
      <c r="L114" s="38" t="s">
        <v>440</v>
      </c>
      <c r="M114" s="38">
        <v>60.0</v>
      </c>
      <c r="N114" s="38">
        <v>2.0</v>
      </c>
      <c r="O114" s="62">
        <v>20.0</v>
      </c>
      <c r="P114" s="79">
        <v>110.75999999999999</v>
      </c>
      <c r="Q114" s="38">
        <v>0.178</v>
      </c>
      <c r="R114" s="38">
        <f t="shared" si="1"/>
        <v>10.324</v>
      </c>
      <c r="S114" s="38">
        <v>3.0</v>
      </c>
      <c r="T114" s="38" t="s">
        <v>250</v>
      </c>
      <c r="U114" s="38">
        <v>1.0</v>
      </c>
      <c r="V114" s="38" t="s">
        <v>443</v>
      </c>
      <c r="W114" s="38">
        <v>704.0</v>
      </c>
      <c r="X114" s="80"/>
      <c r="Y114" s="81" t="s">
        <v>285</v>
      </c>
      <c r="Z114" s="81">
        <v>40.0</v>
      </c>
      <c r="AA114" s="81">
        <v>1.0</v>
      </c>
      <c r="AB114" s="81">
        <v>0.23</v>
      </c>
      <c r="AC114" s="80">
        <f t="shared" si="60"/>
        <v>8.97</v>
      </c>
      <c r="AD114" s="81"/>
      <c r="AE114" s="82"/>
      <c r="AF114" s="82"/>
      <c r="AG114" s="80"/>
      <c r="AH114" s="81">
        <v>9.0</v>
      </c>
      <c r="AI114" s="86">
        <v>39.0</v>
      </c>
      <c r="AJ114" s="84"/>
      <c r="AK114" s="87"/>
      <c r="AL114" s="80"/>
      <c r="AM114" s="80"/>
      <c r="AN114" s="80"/>
      <c r="AO114" s="80"/>
    </row>
    <row r="115">
      <c r="B115" s="2" t="s">
        <v>226</v>
      </c>
      <c r="C115" s="26">
        <v>114.0</v>
      </c>
      <c r="D115" s="58">
        <v>100.0</v>
      </c>
      <c r="E115" s="42">
        <v>3.0</v>
      </c>
      <c r="F115" s="42" t="s">
        <v>253</v>
      </c>
      <c r="G115" s="42">
        <v>7.0</v>
      </c>
      <c r="H115" s="38">
        <v>25.0</v>
      </c>
      <c r="I115" s="38" t="s">
        <v>251</v>
      </c>
      <c r="J115" s="56">
        <v>12.0</v>
      </c>
      <c r="K115" s="38" t="s">
        <v>431</v>
      </c>
      <c r="L115" s="38" t="s">
        <v>440</v>
      </c>
      <c r="M115" s="38">
        <v>60.0</v>
      </c>
      <c r="N115" s="38">
        <v>2.0</v>
      </c>
      <c r="O115" s="62">
        <v>20.0</v>
      </c>
      <c r="P115" s="79">
        <v>99.06</v>
      </c>
      <c r="Q115" s="38">
        <v>0.146</v>
      </c>
      <c r="R115" s="38">
        <f t="shared" si="1"/>
        <v>8.468</v>
      </c>
      <c r="S115" s="38">
        <v>3.0</v>
      </c>
      <c r="T115" s="38" t="s">
        <v>251</v>
      </c>
      <c r="U115" s="38">
        <v>1.0</v>
      </c>
      <c r="V115" s="38" t="s">
        <v>443</v>
      </c>
      <c r="W115" s="38">
        <v>704.0</v>
      </c>
      <c r="X115" s="80"/>
      <c r="Y115" s="81" t="s">
        <v>285</v>
      </c>
      <c r="Z115" s="81">
        <v>40.0</v>
      </c>
      <c r="AA115" s="81">
        <v>1.0</v>
      </c>
      <c r="AB115" s="81">
        <v>0.19</v>
      </c>
      <c r="AC115" s="80">
        <f t="shared" si="60"/>
        <v>7.41</v>
      </c>
      <c r="AD115" s="81">
        <v>40.0</v>
      </c>
      <c r="AE115" s="82">
        <v>1.0</v>
      </c>
      <c r="AF115" s="82">
        <v>0.422</v>
      </c>
      <c r="AG115" s="82">
        <f t="shared" ref="AG115:AG116" si="66">(AD115-AE115)*AF115</f>
        <v>16.458</v>
      </c>
      <c r="AH115" s="81">
        <v>9.0</v>
      </c>
      <c r="AI115" s="84"/>
      <c r="AJ115" s="84">
        <f t="shared" ref="AJ115:AJ116" si="67">3/AF115</f>
        <v>7.109004739</v>
      </c>
      <c r="AK115" s="87">
        <f t="shared" ref="AK115:AK116" si="68">(AJ115*3)</f>
        <v>21.32701422</v>
      </c>
      <c r="AL115" s="80">
        <f t="shared" ref="AL115:AL116" si="69">(AK115*AF115)</f>
        <v>9</v>
      </c>
      <c r="AM115" s="80"/>
      <c r="AN115" s="80"/>
      <c r="AO115" s="80"/>
    </row>
    <row r="116">
      <c r="B116" s="2" t="s">
        <v>232</v>
      </c>
      <c r="C116" s="26">
        <v>115.0</v>
      </c>
      <c r="D116" s="58">
        <v>100.0</v>
      </c>
      <c r="E116" s="42">
        <v>3.0</v>
      </c>
      <c r="F116" s="42" t="s">
        <v>254</v>
      </c>
      <c r="G116" s="42">
        <v>7.0</v>
      </c>
      <c r="H116" s="38">
        <v>25.0</v>
      </c>
      <c r="I116" s="38" t="s">
        <v>251</v>
      </c>
      <c r="J116" s="56">
        <v>12.0</v>
      </c>
      <c r="K116" s="38" t="s">
        <v>432</v>
      </c>
      <c r="L116" s="38" t="s">
        <v>440</v>
      </c>
      <c r="M116" s="38">
        <v>60.0</v>
      </c>
      <c r="N116" s="38">
        <v>2.0</v>
      </c>
      <c r="O116" s="62">
        <v>10.0</v>
      </c>
      <c r="P116" s="79">
        <v>133.38</v>
      </c>
      <c r="Q116" s="38">
        <v>0.386</v>
      </c>
      <c r="R116" s="38">
        <f t="shared" si="1"/>
        <v>22.388</v>
      </c>
      <c r="S116" s="38">
        <v>3.0</v>
      </c>
      <c r="T116" s="38" t="s">
        <v>252</v>
      </c>
      <c r="U116" s="38">
        <v>1.0</v>
      </c>
      <c r="V116" s="38" t="s">
        <v>443</v>
      </c>
      <c r="W116" s="38">
        <v>704.0</v>
      </c>
      <c r="X116" s="80"/>
      <c r="Y116" s="81" t="s">
        <v>285</v>
      </c>
      <c r="Z116" s="81">
        <v>40.0</v>
      </c>
      <c r="AA116" s="81">
        <v>1.0</v>
      </c>
      <c r="AB116" s="81">
        <v>0.224</v>
      </c>
      <c r="AC116" s="80">
        <f t="shared" si="60"/>
        <v>8.736</v>
      </c>
      <c r="AD116" s="81">
        <v>40.0</v>
      </c>
      <c r="AE116" s="82">
        <v>1.0</v>
      </c>
      <c r="AF116" s="82">
        <v>0.53</v>
      </c>
      <c r="AG116" s="82">
        <f t="shared" si="66"/>
        <v>20.67</v>
      </c>
      <c r="AH116" s="81">
        <v>9.0</v>
      </c>
      <c r="AI116" s="84"/>
      <c r="AJ116" s="84">
        <f t="shared" si="67"/>
        <v>5.660377358</v>
      </c>
      <c r="AK116" s="87">
        <f t="shared" si="68"/>
        <v>16.98113208</v>
      </c>
      <c r="AL116" s="80">
        <f t="shared" si="69"/>
        <v>9</v>
      </c>
      <c r="AM116" s="80"/>
      <c r="AN116" s="80"/>
      <c r="AO116" s="80"/>
    </row>
    <row r="117">
      <c r="B117" s="5" t="s">
        <v>237</v>
      </c>
      <c r="C117" s="26">
        <v>116.0</v>
      </c>
      <c r="D117" s="58">
        <v>100.0</v>
      </c>
      <c r="E117" s="42">
        <v>3.0</v>
      </c>
      <c r="F117" s="42" t="s">
        <v>255</v>
      </c>
      <c r="G117" s="42">
        <v>7.0</v>
      </c>
      <c r="H117" s="38">
        <v>25.0</v>
      </c>
      <c r="I117" s="38" t="s">
        <v>251</v>
      </c>
      <c r="J117" s="56">
        <v>12.0</v>
      </c>
      <c r="K117" s="38" t="s">
        <v>433</v>
      </c>
      <c r="L117" s="38" t="s">
        <v>440</v>
      </c>
      <c r="M117" s="38">
        <v>60.0</v>
      </c>
      <c r="N117" s="38">
        <v>2.0</v>
      </c>
      <c r="O117" s="62">
        <v>20.0</v>
      </c>
      <c r="P117" s="79">
        <v>98.28</v>
      </c>
      <c r="Q117" s="38">
        <v>0.41</v>
      </c>
      <c r="R117" s="38">
        <f t="shared" si="1"/>
        <v>23.78</v>
      </c>
      <c r="S117" s="38">
        <v>3.0</v>
      </c>
      <c r="T117" s="38" t="s">
        <v>253</v>
      </c>
      <c r="U117" s="38">
        <v>1.0</v>
      </c>
      <c r="V117" s="38" t="s">
        <v>443</v>
      </c>
      <c r="W117" s="38">
        <v>704.0</v>
      </c>
      <c r="X117" s="80"/>
      <c r="Y117" s="81" t="s">
        <v>285</v>
      </c>
      <c r="Z117" s="81">
        <v>40.0</v>
      </c>
      <c r="AA117" s="81">
        <v>1.0</v>
      </c>
      <c r="AB117" s="81">
        <v>0.378</v>
      </c>
      <c r="AC117" s="80">
        <f t="shared" si="60"/>
        <v>14.742</v>
      </c>
      <c r="AD117" s="80"/>
      <c r="AE117" s="80"/>
      <c r="AF117" s="80"/>
      <c r="AG117" s="80"/>
      <c r="AH117" s="81">
        <v>9.0</v>
      </c>
      <c r="AI117" s="84">
        <f t="shared" ref="AI117:AI125" si="70">AH117/AB117</f>
        <v>23.80952381</v>
      </c>
      <c r="AJ117" s="84"/>
      <c r="AK117" s="84"/>
      <c r="AL117" s="80"/>
      <c r="AM117" s="80"/>
      <c r="AN117" s="80"/>
      <c r="AO117" s="80"/>
    </row>
    <row r="118">
      <c r="B118" s="5" t="s">
        <v>238</v>
      </c>
      <c r="C118" s="26">
        <v>117.0</v>
      </c>
      <c r="D118" s="58">
        <v>100.0</v>
      </c>
      <c r="E118" s="42">
        <v>3.0</v>
      </c>
      <c r="F118" s="42" t="s">
        <v>256</v>
      </c>
      <c r="G118" s="42">
        <v>7.0</v>
      </c>
      <c r="H118" s="38">
        <v>25.0</v>
      </c>
      <c r="I118" s="38" t="s">
        <v>251</v>
      </c>
      <c r="J118" s="56">
        <v>12.0</v>
      </c>
      <c r="K118" s="38" t="s">
        <v>434</v>
      </c>
      <c r="L118" s="38" t="s">
        <v>440</v>
      </c>
      <c r="M118" s="38">
        <v>60.0</v>
      </c>
      <c r="N118" s="38">
        <v>2.0</v>
      </c>
      <c r="O118" s="62">
        <v>20.0</v>
      </c>
      <c r="P118" s="79">
        <v>86.58000000000001</v>
      </c>
      <c r="Q118" s="38">
        <v>0.35</v>
      </c>
      <c r="R118" s="38">
        <f t="shared" si="1"/>
        <v>20.3</v>
      </c>
      <c r="S118" s="38">
        <v>3.0</v>
      </c>
      <c r="T118" s="38" t="s">
        <v>254</v>
      </c>
      <c r="U118" s="38">
        <v>1.0</v>
      </c>
      <c r="V118" s="38" t="s">
        <v>443</v>
      </c>
      <c r="W118" s="38">
        <v>704.0</v>
      </c>
      <c r="X118" s="80"/>
      <c r="Y118" s="81" t="s">
        <v>285</v>
      </c>
      <c r="Z118" s="81">
        <v>40.0</v>
      </c>
      <c r="AA118" s="81">
        <v>1.0</v>
      </c>
      <c r="AB118" s="81">
        <v>0.338</v>
      </c>
      <c r="AC118" s="80">
        <f t="shared" si="60"/>
        <v>13.182</v>
      </c>
      <c r="AD118" s="80"/>
      <c r="AE118" s="80"/>
      <c r="AF118" s="80"/>
      <c r="AG118" s="80"/>
      <c r="AH118" s="81">
        <v>9.0</v>
      </c>
      <c r="AI118" s="84">
        <f t="shared" si="70"/>
        <v>26.62721893</v>
      </c>
      <c r="AJ118" s="84"/>
      <c r="AK118" s="84"/>
      <c r="AL118" s="80"/>
      <c r="AM118" s="80"/>
      <c r="AN118" s="80"/>
      <c r="AO118" s="80"/>
    </row>
    <row r="119">
      <c r="B119" s="5" t="s">
        <v>239</v>
      </c>
      <c r="C119" s="26">
        <v>118.0</v>
      </c>
      <c r="D119" s="58">
        <v>100.0</v>
      </c>
      <c r="E119" s="42">
        <v>3.0</v>
      </c>
      <c r="F119" s="42" t="s">
        <v>257</v>
      </c>
      <c r="G119" s="42">
        <v>7.0</v>
      </c>
      <c r="H119" s="38">
        <v>25.0</v>
      </c>
      <c r="I119" s="38" t="s">
        <v>251</v>
      </c>
      <c r="J119" s="56">
        <v>12.0</v>
      </c>
      <c r="K119" s="38" t="s">
        <v>435</v>
      </c>
      <c r="L119" s="38" t="s">
        <v>440</v>
      </c>
      <c r="M119" s="38">
        <v>60.0</v>
      </c>
      <c r="N119" s="38">
        <v>2.0</v>
      </c>
      <c r="O119" s="62">
        <v>20.0</v>
      </c>
      <c r="P119" s="79">
        <v>40.17</v>
      </c>
      <c r="Q119" s="38">
        <v>0.316</v>
      </c>
      <c r="R119" s="38">
        <f t="shared" si="1"/>
        <v>18.328</v>
      </c>
      <c r="S119" s="38">
        <v>3.0</v>
      </c>
      <c r="T119" s="38" t="s">
        <v>255</v>
      </c>
      <c r="U119" s="38">
        <v>1.0</v>
      </c>
      <c r="V119" s="38" t="s">
        <v>443</v>
      </c>
      <c r="W119" s="38">
        <v>704.0</v>
      </c>
      <c r="X119" s="80"/>
      <c r="Y119" s="81" t="s">
        <v>285</v>
      </c>
      <c r="Z119" s="81">
        <v>40.0</v>
      </c>
      <c r="AA119" s="81">
        <v>1.0</v>
      </c>
      <c r="AB119" s="81">
        <v>0.402</v>
      </c>
      <c r="AC119" s="80">
        <f t="shared" si="60"/>
        <v>15.678</v>
      </c>
      <c r="AD119" s="80"/>
      <c r="AE119" s="80"/>
      <c r="AF119" s="80"/>
      <c r="AG119" s="80"/>
      <c r="AH119" s="81">
        <v>9.0</v>
      </c>
      <c r="AI119" s="84">
        <f t="shared" si="70"/>
        <v>22.3880597</v>
      </c>
      <c r="AJ119" s="84"/>
      <c r="AK119" s="84"/>
      <c r="AL119" s="80"/>
      <c r="AM119" s="80"/>
      <c r="AN119" s="80"/>
      <c r="AO119" s="80"/>
    </row>
    <row r="120">
      <c r="B120" s="2" t="s">
        <v>236</v>
      </c>
      <c r="C120" s="26">
        <v>119.0</v>
      </c>
      <c r="D120" s="58">
        <v>100.0</v>
      </c>
      <c r="E120" s="42">
        <v>3.0</v>
      </c>
      <c r="F120" s="42" t="s">
        <v>250</v>
      </c>
      <c r="G120" s="42">
        <v>8.0</v>
      </c>
      <c r="H120" s="38">
        <v>25.0</v>
      </c>
      <c r="I120" s="38" t="s">
        <v>251</v>
      </c>
      <c r="J120" s="56">
        <v>12.0</v>
      </c>
      <c r="K120" s="38" t="s">
        <v>436</v>
      </c>
      <c r="L120" s="38" t="s">
        <v>440</v>
      </c>
      <c r="M120" s="38">
        <v>60.0</v>
      </c>
      <c r="N120" s="38">
        <v>2.0</v>
      </c>
      <c r="O120" s="62">
        <v>20.0</v>
      </c>
      <c r="P120" s="79">
        <v>178.62</v>
      </c>
      <c r="Q120" s="38">
        <v>0.246</v>
      </c>
      <c r="R120" s="38">
        <f t="shared" si="1"/>
        <v>14.268</v>
      </c>
      <c r="S120" s="38">
        <v>3.0</v>
      </c>
      <c r="T120" s="38" t="s">
        <v>256</v>
      </c>
      <c r="U120" s="38">
        <v>1.0</v>
      </c>
      <c r="V120" s="38" t="s">
        <v>443</v>
      </c>
      <c r="W120" s="38">
        <v>704.0</v>
      </c>
      <c r="X120" s="80"/>
      <c r="Y120" s="81" t="s">
        <v>285</v>
      </c>
      <c r="Z120" s="81">
        <v>40.0</v>
      </c>
      <c r="AA120" s="81">
        <v>1.0</v>
      </c>
      <c r="AB120" s="81">
        <v>0.264</v>
      </c>
      <c r="AC120" s="80">
        <f t="shared" si="60"/>
        <v>10.296</v>
      </c>
      <c r="AD120" s="81"/>
      <c r="AE120" s="82"/>
      <c r="AF120" s="82"/>
      <c r="AG120" s="80"/>
      <c r="AH120" s="81">
        <v>9.0</v>
      </c>
      <c r="AI120" s="84">
        <f t="shared" si="70"/>
        <v>34.09090909</v>
      </c>
      <c r="AJ120" s="84"/>
      <c r="AK120" s="84"/>
      <c r="AL120" s="80"/>
      <c r="AM120" s="80"/>
      <c r="AN120" s="80"/>
      <c r="AO120" s="80"/>
    </row>
    <row r="121">
      <c r="B121" s="5" t="s">
        <v>247</v>
      </c>
      <c r="C121" s="26">
        <v>120.0</v>
      </c>
      <c r="D121" s="58">
        <v>100.0</v>
      </c>
      <c r="E121" s="42">
        <v>3.0</v>
      </c>
      <c r="F121" s="42" t="s">
        <v>251</v>
      </c>
      <c r="G121" s="42">
        <v>8.0</v>
      </c>
      <c r="H121" s="38">
        <v>25.0</v>
      </c>
      <c r="I121" s="38" t="s">
        <v>251</v>
      </c>
      <c r="J121" s="56">
        <v>12.0</v>
      </c>
      <c r="K121" s="38" t="s">
        <v>437</v>
      </c>
      <c r="L121" s="38" t="s">
        <v>440</v>
      </c>
      <c r="M121" s="38">
        <v>60.0</v>
      </c>
      <c r="N121" s="38">
        <v>2.0</v>
      </c>
      <c r="O121" s="62">
        <v>10.0</v>
      </c>
      <c r="P121" s="79">
        <v>258.18</v>
      </c>
      <c r="Q121" s="38">
        <v>0.264</v>
      </c>
      <c r="R121" s="38">
        <f t="shared" si="1"/>
        <v>15.312</v>
      </c>
      <c r="S121" s="38">
        <v>3.0</v>
      </c>
      <c r="T121" s="38" t="s">
        <v>257</v>
      </c>
      <c r="U121" s="38">
        <v>1.0</v>
      </c>
      <c r="V121" s="38" t="s">
        <v>443</v>
      </c>
      <c r="W121" s="38">
        <v>704.0</v>
      </c>
      <c r="X121" s="80"/>
      <c r="Y121" s="81" t="s">
        <v>285</v>
      </c>
      <c r="Z121" s="81">
        <v>40.0</v>
      </c>
      <c r="AA121" s="81">
        <v>1.0</v>
      </c>
      <c r="AB121" s="81">
        <v>0.468</v>
      </c>
      <c r="AC121" s="80">
        <f t="shared" si="60"/>
        <v>18.252</v>
      </c>
      <c r="AD121" s="80"/>
      <c r="AE121" s="80"/>
      <c r="AF121" s="80"/>
      <c r="AG121" s="80"/>
      <c r="AH121" s="81">
        <v>9.0</v>
      </c>
      <c r="AI121" s="84">
        <f t="shared" si="70"/>
        <v>19.23076923</v>
      </c>
      <c r="AJ121" s="84"/>
      <c r="AK121" s="84"/>
      <c r="AL121" s="80"/>
      <c r="AM121" s="80"/>
      <c r="AN121" s="80"/>
      <c r="AO121" s="80"/>
    </row>
    <row r="122">
      <c r="B122" s="2" t="s">
        <v>243</v>
      </c>
      <c r="C122" s="26">
        <v>121.0</v>
      </c>
      <c r="D122" s="58">
        <v>100.0</v>
      </c>
      <c r="E122" s="72">
        <v>4.0</v>
      </c>
      <c r="F122" s="72" t="s">
        <v>250</v>
      </c>
      <c r="G122" s="72">
        <v>1.0</v>
      </c>
      <c r="H122" s="38">
        <v>25.0</v>
      </c>
      <c r="I122" s="38" t="s">
        <v>251</v>
      </c>
      <c r="J122" s="56">
        <v>13.0</v>
      </c>
      <c r="K122" s="38" t="s">
        <v>425</v>
      </c>
      <c r="L122" s="38" t="s">
        <v>440</v>
      </c>
      <c r="M122" s="38">
        <v>25.0</v>
      </c>
      <c r="N122" s="38">
        <v>1.0</v>
      </c>
      <c r="O122" s="62">
        <v>10.0</v>
      </c>
      <c r="P122" s="79">
        <v>24.96</v>
      </c>
      <c r="Q122" s="38">
        <v>0.688</v>
      </c>
      <c r="R122" s="38">
        <f t="shared" si="1"/>
        <v>16.512</v>
      </c>
      <c r="S122" s="38">
        <v>3.0</v>
      </c>
      <c r="T122" s="38" t="s">
        <v>250</v>
      </c>
      <c r="U122" s="38">
        <v>2.0</v>
      </c>
      <c r="V122" s="38" t="s">
        <v>444</v>
      </c>
      <c r="W122" s="38">
        <v>705.0</v>
      </c>
      <c r="X122" s="80"/>
      <c r="Y122" s="81" t="s">
        <v>285</v>
      </c>
      <c r="Z122" s="81">
        <v>40.0</v>
      </c>
      <c r="AA122" s="81">
        <v>1.0</v>
      </c>
      <c r="AB122" s="81">
        <v>0.3</v>
      </c>
      <c r="AC122" s="80">
        <f t="shared" si="60"/>
        <v>11.7</v>
      </c>
      <c r="AD122" s="80"/>
      <c r="AE122" s="80"/>
      <c r="AF122" s="80"/>
      <c r="AG122" s="80"/>
      <c r="AH122" s="81">
        <v>9.0</v>
      </c>
      <c r="AI122" s="84">
        <f t="shared" si="70"/>
        <v>30</v>
      </c>
      <c r="AJ122" s="84"/>
      <c r="AK122" s="84"/>
      <c r="AL122" s="80"/>
      <c r="AM122" s="80"/>
      <c r="AN122" s="80"/>
      <c r="AO122" s="80"/>
    </row>
    <row r="123">
      <c r="B123" s="2" t="s">
        <v>19</v>
      </c>
      <c r="C123" s="26">
        <v>122.0</v>
      </c>
      <c r="D123" s="58">
        <v>100.0</v>
      </c>
      <c r="E123" s="72">
        <v>4.0</v>
      </c>
      <c r="F123" s="72" t="s">
        <v>251</v>
      </c>
      <c r="G123" s="72">
        <v>1.0</v>
      </c>
      <c r="H123" s="38">
        <v>25.0</v>
      </c>
      <c r="I123" s="38" t="s">
        <v>251</v>
      </c>
      <c r="J123" s="56">
        <v>13.0</v>
      </c>
      <c r="K123" s="38" t="s">
        <v>429</v>
      </c>
      <c r="L123" s="38" t="s">
        <v>440</v>
      </c>
      <c r="M123" s="38">
        <v>25.0</v>
      </c>
      <c r="N123" s="38">
        <v>1.0</v>
      </c>
      <c r="O123" s="62">
        <v>20.0</v>
      </c>
      <c r="P123" s="79">
        <v>75.27</v>
      </c>
      <c r="Q123" s="38">
        <v>0.89</v>
      </c>
      <c r="R123" s="38">
        <f t="shared" si="1"/>
        <v>21.36</v>
      </c>
      <c r="S123" s="38">
        <v>3.0</v>
      </c>
      <c r="T123" s="38" t="s">
        <v>251</v>
      </c>
      <c r="U123" s="38">
        <v>2.0</v>
      </c>
      <c r="V123" s="38" t="s">
        <v>444</v>
      </c>
      <c r="W123" s="38">
        <v>705.0</v>
      </c>
      <c r="X123" s="80"/>
      <c r="Y123" s="81" t="s">
        <v>285</v>
      </c>
      <c r="Z123" s="81">
        <v>40.0</v>
      </c>
      <c r="AA123" s="81">
        <v>1.0</v>
      </c>
      <c r="AB123" s="81">
        <v>0.42</v>
      </c>
      <c r="AC123" s="80">
        <f t="shared" si="60"/>
        <v>16.38</v>
      </c>
      <c r="AD123" s="80"/>
      <c r="AE123" s="80"/>
      <c r="AF123" s="80"/>
      <c r="AG123" s="80"/>
      <c r="AH123" s="81">
        <v>9.0</v>
      </c>
      <c r="AI123" s="84">
        <f t="shared" si="70"/>
        <v>21.42857143</v>
      </c>
      <c r="AJ123" s="84"/>
      <c r="AK123" s="84"/>
      <c r="AL123" s="80"/>
      <c r="AM123" s="80"/>
      <c r="AN123" s="80"/>
      <c r="AO123" s="80"/>
    </row>
    <row r="124">
      <c r="B124" s="2" t="s">
        <v>21</v>
      </c>
      <c r="C124" s="26">
        <v>123.0</v>
      </c>
      <c r="D124" s="58">
        <v>100.0</v>
      </c>
      <c r="E124" s="72">
        <v>4.0</v>
      </c>
      <c r="F124" s="72" t="s">
        <v>252</v>
      </c>
      <c r="G124" s="72">
        <v>1.0</v>
      </c>
      <c r="H124" s="38">
        <v>25.0</v>
      </c>
      <c r="I124" s="38" t="s">
        <v>251</v>
      </c>
      <c r="J124" s="56">
        <v>13.0</v>
      </c>
      <c r="K124" s="38" t="s">
        <v>430</v>
      </c>
      <c r="L124" s="38" t="s">
        <v>440</v>
      </c>
      <c r="M124" s="38">
        <v>25.0</v>
      </c>
      <c r="N124" s="38">
        <v>1.0</v>
      </c>
      <c r="O124" s="62">
        <v>20.0</v>
      </c>
      <c r="P124" s="79">
        <v>12.636000000000001</v>
      </c>
      <c r="Q124" s="38">
        <v>0.966</v>
      </c>
      <c r="R124" s="38">
        <f t="shared" si="1"/>
        <v>23.184</v>
      </c>
      <c r="S124" s="38">
        <v>3.0</v>
      </c>
      <c r="T124" s="38" t="s">
        <v>252</v>
      </c>
      <c r="U124" s="38">
        <v>2.0</v>
      </c>
      <c r="V124" s="38" t="s">
        <v>444</v>
      </c>
      <c r="W124" s="38">
        <v>705.0</v>
      </c>
      <c r="X124" s="80"/>
      <c r="Y124" s="81" t="s">
        <v>285</v>
      </c>
      <c r="Z124" s="81">
        <v>40.0</v>
      </c>
      <c r="AA124" s="81">
        <v>1.0</v>
      </c>
      <c r="AB124" s="81">
        <v>0.376</v>
      </c>
      <c r="AC124" s="80">
        <f t="shared" si="60"/>
        <v>14.664</v>
      </c>
      <c r="AD124" s="80"/>
      <c r="AE124" s="80"/>
      <c r="AF124" s="80"/>
      <c r="AG124" s="80"/>
      <c r="AH124" s="81">
        <v>9.0</v>
      </c>
      <c r="AI124" s="84">
        <f t="shared" si="70"/>
        <v>23.93617021</v>
      </c>
      <c r="AJ124" s="84"/>
      <c r="AK124" s="84"/>
      <c r="AL124" s="80"/>
      <c r="AM124" s="80"/>
      <c r="AN124" s="80"/>
      <c r="AO124" s="80"/>
    </row>
    <row r="125">
      <c r="B125" s="2" t="s">
        <v>12</v>
      </c>
      <c r="C125" s="26">
        <v>124.0</v>
      </c>
      <c r="D125" s="58">
        <v>100.0</v>
      </c>
      <c r="E125" s="72">
        <v>4.0</v>
      </c>
      <c r="F125" s="72" t="s">
        <v>253</v>
      </c>
      <c r="G125" s="72">
        <v>1.0</v>
      </c>
      <c r="H125" s="38">
        <v>25.0</v>
      </c>
      <c r="I125" s="38" t="s">
        <v>251</v>
      </c>
      <c r="J125" s="56">
        <v>13.0</v>
      </c>
      <c r="K125" s="38" t="s">
        <v>431</v>
      </c>
      <c r="L125" s="38" t="s">
        <v>440</v>
      </c>
      <c r="M125" s="38">
        <v>25.0</v>
      </c>
      <c r="N125" s="38">
        <v>1.0</v>
      </c>
      <c r="O125" s="62">
        <v>20.0</v>
      </c>
      <c r="P125" s="79">
        <v>49.53</v>
      </c>
      <c r="Q125" s="38">
        <v>0.676</v>
      </c>
      <c r="R125" s="38">
        <f t="shared" si="1"/>
        <v>16.224</v>
      </c>
      <c r="S125" s="38">
        <v>3.0</v>
      </c>
      <c r="T125" s="38" t="s">
        <v>253</v>
      </c>
      <c r="U125" s="38">
        <v>2.0</v>
      </c>
      <c r="V125" s="38" t="s">
        <v>444</v>
      </c>
      <c r="W125" s="38">
        <v>705.0</v>
      </c>
      <c r="X125" s="80"/>
      <c r="Y125" s="81" t="s">
        <v>285</v>
      </c>
      <c r="Z125" s="81">
        <v>40.0</v>
      </c>
      <c r="AA125" s="81">
        <v>1.0</v>
      </c>
      <c r="AB125" s="81">
        <v>0.34</v>
      </c>
      <c r="AC125" s="80">
        <f t="shared" si="60"/>
        <v>13.26</v>
      </c>
      <c r="AD125" s="80"/>
      <c r="AE125" s="80"/>
      <c r="AF125" s="80"/>
      <c r="AG125" s="80"/>
      <c r="AH125" s="81">
        <v>9.0</v>
      </c>
      <c r="AI125" s="84">
        <f t="shared" si="70"/>
        <v>26.47058824</v>
      </c>
      <c r="AJ125" s="84"/>
      <c r="AK125" s="84"/>
      <c r="AL125" s="80"/>
      <c r="AM125" s="80"/>
      <c r="AN125" s="80"/>
      <c r="AO125" s="80"/>
    </row>
    <row r="126">
      <c r="B126" s="2" t="s">
        <v>16</v>
      </c>
      <c r="C126" s="26">
        <v>125.0</v>
      </c>
      <c r="D126" s="58">
        <v>100.0</v>
      </c>
      <c r="E126" s="72">
        <v>4.0</v>
      </c>
      <c r="F126" s="72" t="s">
        <v>254</v>
      </c>
      <c r="G126" s="72">
        <v>1.0</v>
      </c>
      <c r="H126" s="38">
        <v>25.0</v>
      </c>
      <c r="I126" s="38" t="s">
        <v>251</v>
      </c>
      <c r="J126" s="56">
        <v>13.0</v>
      </c>
      <c r="K126" s="38" t="s">
        <v>432</v>
      </c>
      <c r="L126" s="38" t="s">
        <v>440</v>
      </c>
      <c r="M126" s="38">
        <v>25.0</v>
      </c>
      <c r="N126" s="38">
        <v>1.0</v>
      </c>
      <c r="O126" s="62">
        <v>20.0</v>
      </c>
      <c r="P126" s="79">
        <v>117.0</v>
      </c>
      <c r="Q126" s="38">
        <v>0.43</v>
      </c>
      <c r="R126" s="38">
        <f t="shared" si="1"/>
        <v>10.32</v>
      </c>
      <c r="S126" s="38">
        <v>3.0</v>
      </c>
      <c r="T126" s="38" t="s">
        <v>254</v>
      </c>
      <c r="U126" s="38">
        <v>2.0</v>
      </c>
      <c r="V126" s="38" t="s">
        <v>444</v>
      </c>
      <c r="W126" s="38">
        <v>705.0</v>
      </c>
      <c r="X126" s="80"/>
      <c r="Y126" s="81" t="s">
        <v>285</v>
      </c>
      <c r="Z126" s="81">
        <v>40.0</v>
      </c>
      <c r="AA126" s="81">
        <v>1.0</v>
      </c>
      <c r="AB126" s="81">
        <v>0.12</v>
      </c>
      <c r="AC126" s="80">
        <f t="shared" si="60"/>
        <v>4.68</v>
      </c>
      <c r="AD126" s="81">
        <v>40.0</v>
      </c>
      <c r="AE126" s="82">
        <v>1.0</v>
      </c>
      <c r="AF126" s="82">
        <v>0.548</v>
      </c>
      <c r="AG126" s="82">
        <f t="shared" ref="AG126:AG128" si="71">(AD126-AE126)*AF126</f>
        <v>21.372</v>
      </c>
      <c r="AH126" s="81">
        <v>9.0</v>
      </c>
      <c r="AI126" s="84"/>
      <c r="AJ126" s="84">
        <f t="shared" ref="AJ126:AJ128" si="72">3/AF126</f>
        <v>5.474452555</v>
      </c>
      <c r="AK126" s="87">
        <f t="shared" ref="AK126:AK128" si="73">(AJ126*3)</f>
        <v>16.42335766</v>
      </c>
      <c r="AL126" s="80">
        <f t="shared" ref="AL126:AL127" si="74">(AK126*AF126)</f>
        <v>9</v>
      </c>
      <c r="AM126" s="80"/>
      <c r="AN126" s="80"/>
      <c r="AO126" s="80"/>
    </row>
    <row r="127">
      <c r="B127" s="2" t="s">
        <v>27</v>
      </c>
      <c r="C127" s="26">
        <v>126.0</v>
      </c>
      <c r="D127" s="58">
        <v>100.0</v>
      </c>
      <c r="E127" s="72">
        <v>4.0</v>
      </c>
      <c r="F127" s="72" t="s">
        <v>255</v>
      </c>
      <c r="G127" s="72">
        <v>1.0</v>
      </c>
      <c r="H127" s="38">
        <v>25.0</v>
      </c>
      <c r="I127" s="38" t="s">
        <v>251</v>
      </c>
      <c r="J127" s="56">
        <v>13.0</v>
      </c>
      <c r="K127" s="38" t="s">
        <v>433</v>
      </c>
      <c r="L127" s="38" t="s">
        <v>440</v>
      </c>
      <c r="M127" s="38">
        <v>25.0</v>
      </c>
      <c r="N127" s="38">
        <v>1.0</v>
      </c>
      <c r="O127" s="62">
        <v>20.0</v>
      </c>
      <c r="P127" s="79">
        <v>104.52000000000001</v>
      </c>
      <c r="Q127" s="38">
        <v>0.556</v>
      </c>
      <c r="R127" s="38">
        <f t="shared" si="1"/>
        <v>13.344</v>
      </c>
      <c r="S127" s="38">
        <v>3.0</v>
      </c>
      <c r="T127" s="38" t="s">
        <v>255</v>
      </c>
      <c r="U127" s="38">
        <v>2.0</v>
      </c>
      <c r="V127" s="38" t="s">
        <v>444</v>
      </c>
      <c r="W127" s="38">
        <v>705.0</v>
      </c>
      <c r="X127" s="80"/>
      <c r="Y127" s="81" t="s">
        <v>285</v>
      </c>
      <c r="Z127" s="81">
        <v>40.0</v>
      </c>
      <c r="AA127" s="81">
        <v>1.0</v>
      </c>
      <c r="AB127" s="81">
        <v>0.18</v>
      </c>
      <c r="AC127" s="80">
        <f t="shared" si="60"/>
        <v>7.02</v>
      </c>
      <c r="AD127" s="81">
        <v>40.0</v>
      </c>
      <c r="AE127" s="82">
        <v>1.0</v>
      </c>
      <c r="AF127" s="82">
        <v>0.38</v>
      </c>
      <c r="AG127" s="82">
        <f t="shared" si="71"/>
        <v>14.82</v>
      </c>
      <c r="AH127" s="81">
        <v>9.0</v>
      </c>
      <c r="AI127" s="84"/>
      <c r="AJ127" s="84">
        <f t="shared" si="72"/>
        <v>7.894736842</v>
      </c>
      <c r="AK127" s="87">
        <f t="shared" si="73"/>
        <v>23.68421053</v>
      </c>
      <c r="AL127" s="80">
        <f t="shared" si="74"/>
        <v>9</v>
      </c>
      <c r="AM127" s="80"/>
      <c r="AN127" s="80"/>
      <c r="AO127" s="80"/>
    </row>
    <row r="128">
      <c r="B128" s="2" t="s">
        <v>23</v>
      </c>
      <c r="C128" s="26">
        <v>127.0</v>
      </c>
      <c r="D128" s="58">
        <v>100.0</v>
      </c>
      <c r="E128" s="72">
        <v>4.0</v>
      </c>
      <c r="F128" s="72" t="s">
        <v>256</v>
      </c>
      <c r="G128" s="72">
        <v>1.0</v>
      </c>
      <c r="H128" s="38">
        <v>25.0</v>
      </c>
      <c r="I128" s="38" t="s">
        <v>251</v>
      </c>
      <c r="J128" s="56">
        <v>13.0</v>
      </c>
      <c r="K128" s="38" t="s">
        <v>434</v>
      </c>
      <c r="L128" s="38" t="s">
        <v>440</v>
      </c>
      <c r="M128" s="38">
        <v>25.0</v>
      </c>
      <c r="N128" s="38">
        <v>1.0</v>
      </c>
      <c r="O128" s="62">
        <v>10.0</v>
      </c>
      <c r="P128" s="79">
        <v>18.486</v>
      </c>
      <c r="Q128" s="38">
        <v>0.668</v>
      </c>
      <c r="R128" s="38">
        <f t="shared" si="1"/>
        <v>16.032</v>
      </c>
      <c r="S128" s="38">
        <v>3.0</v>
      </c>
      <c r="T128" s="38" t="s">
        <v>256</v>
      </c>
      <c r="U128" s="38">
        <v>2.0</v>
      </c>
      <c r="V128" s="38" t="s">
        <v>444</v>
      </c>
      <c r="W128" s="38">
        <v>705.0</v>
      </c>
      <c r="X128" s="80"/>
      <c r="Y128" s="81" t="s">
        <v>285</v>
      </c>
      <c r="Z128" s="81">
        <v>40.0</v>
      </c>
      <c r="AA128" s="81">
        <v>1.0</v>
      </c>
      <c r="AB128" s="81">
        <v>0.196</v>
      </c>
      <c r="AC128" s="80">
        <f t="shared" si="60"/>
        <v>7.644</v>
      </c>
      <c r="AD128" s="81">
        <v>40.0</v>
      </c>
      <c r="AE128" s="82">
        <v>1.0</v>
      </c>
      <c r="AF128" s="82">
        <v>0.226</v>
      </c>
      <c r="AG128" s="83">
        <f t="shared" si="71"/>
        <v>8.814</v>
      </c>
      <c r="AH128" s="81">
        <v>9.0</v>
      </c>
      <c r="AI128" s="84"/>
      <c r="AJ128" s="84">
        <f t="shared" si="72"/>
        <v>13.27433628</v>
      </c>
      <c r="AK128" s="87">
        <f t="shared" si="73"/>
        <v>39.82300885</v>
      </c>
      <c r="AL128" s="80">
        <f>3-(((AK128-39)*AF128)/3)</f>
        <v>2.938</v>
      </c>
      <c r="AM128" s="80">
        <f>(AL128)+(AI128*AB128)</f>
        <v>2.938</v>
      </c>
      <c r="AN128" s="80"/>
      <c r="AO128" s="80"/>
    </row>
    <row r="129">
      <c r="B129" s="2" t="s">
        <v>29</v>
      </c>
      <c r="C129" s="26">
        <v>128.0</v>
      </c>
      <c r="D129" s="58">
        <v>100.0</v>
      </c>
      <c r="E129" s="72">
        <v>4.0</v>
      </c>
      <c r="F129" s="72" t="s">
        <v>257</v>
      </c>
      <c r="G129" s="72">
        <v>1.0</v>
      </c>
      <c r="H129" s="38">
        <v>25.0</v>
      </c>
      <c r="I129" s="38" t="s">
        <v>251</v>
      </c>
      <c r="J129" s="56">
        <v>13.0</v>
      </c>
      <c r="K129" s="38" t="s">
        <v>435</v>
      </c>
      <c r="L129" s="38" t="s">
        <v>440</v>
      </c>
      <c r="M129" s="38">
        <v>25.0</v>
      </c>
      <c r="N129" s="38">
        <v>1.0</v>
      </c>
      <c r="O129" s="62">
        <v>20.0</v>
      </c>
      <c r="P129" s="79">
        <v>14.898</v>
      </c>
      <c r="Q129" s="38">
        <v>1.29</v>
      </c>
      <c r="R129" s="38">
        <f t="shared" si="1"/>
        <v>30.96</v>
      </c>
      <c r="S129" s="38">
        <v>3.0</v>
      </c>
      <c r="T129" s="38" t="s">
        <v>257</v>
      </c>
      <c r="U129" s="38">
        <v>2.0</v>
      </c>
      <c r="V129" s="38" t="s">
        <v>444</v>
      </c>
      <c r="W129" s="38">
        <v>705.0</v>
      </c>
      <c r="X129" s="80"/>
      <c r="Y129" s="81" t="s">
        <v>285</v>
      </c>
      <c r="Z129" s="81">
        <v>40.0</v>
      </c>
      <c r="AA129" s="81">
        <v>1.0</v>
      </c>
      <c r="AB129" s="81">
        <v>0.512</v>
      </c>
      <c r="AC129" s="80">
        <f t="shared" si="60"/>
        <v>19.968</v>
      </c>
      <c r="AD129" s="80"/>
      <c r="AE129" s="80"/>
      <c r="AF129" s="80"/>
      <c r="AG129" s="80"/>
      <c r="AH129" s="81">
        <v>9.0</v>
      </c>
      <c r="AI129" s="84">
        <f t="shared" ref="AI129:AI131" si="75">AH129/AB129</f>
        <v>17.578125</v>
      </c>
      <c r="AJ129" s="84"/>
      <c r="AK129" s="84"/>
      <c r="AL129" s="80"/>
      <c r="AM129" s="80"/>
      <c r="AN129" s="80"/>
      <c r="AO129" s="80"/>
    </row>
    <row r="130">
      <c r="B130" s="2" t="s">
        <v>25</v>
      </c>
      <c r="C130" s="26">
        <v>129.0</v>
      </c>
      <c r="D130" s="58">
        <v>100.0</v>
      </c>
      <c r="E130" s="72">
        <v>4.0</v>
      </c>
      <c r="F130" s="72" t="s">
        <v>250</v>
      </c>
      <c r="G130" s="72">
        <v>2.0</v>
      </c>
      <c r="H130" s="38">
        <v>25.0</v>
      </c>
      <c r="I130" s="38" t="s">
        <v>251</v>
      </c>
      <c r="J130" s="56">
        <v>13.0</v>
      </c>
      <c r="K130" s="38" t="s">
        <v>436</v>
      </c>
      <c r="L130" s="38" t="s">
        <v>440</v>
      </c>
      <c r="M130" s="38">
        <v>25.0</v>
      </c>
      <c r="N130" s="38">
        <v>1.0</v>
      </c>
      <c r="O130" s="62">
        <v>20.0</v>
      </c>
      <c r="P130" s="79">
        <v>57.33</v>
      </c>
      <c r="Q130" s="38">
        <v>1.21</v>
      </c>
      <c r="R130" s="38">
        <f t="shared" si="1"/>
        <v>29.04</v>
      </c>
      <c r="S130" s="38">
        <v>3.0</v>
      </c>
      <c r="T130" s="38" t="s">
        <v>250</v>
      </c>
      <c r="U130" s="38">
        <v>3.0</v>
      </c>
      <c r="V130" s="38" t="s">
        <v>444</v>
      </c>
      <c r="W130" s="38">
        <v>705.0</v>
      </c>
      <c r="X130" s="80"/>
      <c r="Y130" s="81" t="s">
        <v>285</v>
      </c>
      <c r="Z130" s="81">
        <v>40.0</v>
      </c>
      <c r="AA130" s="81">
        <v>1.0</v>
      </c>
      <c r="AB130" s="81">
        <v>0.474</v>
      </c>
      <c r="AC130" s="80">
        <f t="shared" si="60"/>
        <v>18.486</v>
      </c>
      <c r="AD130" s="80"/>
      <c r="AE130" s="80"/>
      <c r="AF130" s="80"/>
      <c r="AG130" s="80"/>
      <c r="AH130" s="81">
        <v>9.0</v>
      </c>
      <c r="AI130" s="84">
        <f t="shared" si="75"/>
        <v>18.98734177</v>
      </c>
      <c r="AJ130" s="84"/>
      <c r="AK130" s="84"/>
      <c r="AL130" s="80"/>
      <c r="AM130" s="80"/>
      <c r="AN130" s="80"/>
      <c r="AO130" s="80"/>
    </row>
    <row r="131">
      <c r="B131" s="2" t="s">
        <v>37</v>
      </c>
      <c r="C131" s="26">
        <v>130.0</v>
      </c>
      <c r="D131" s="58">
        <v>100.0</v>
      </c>
      <c r="E131" s="72">
        <v>4.0</v>
      </c>
      <c r="F131" s="72" t="s">
        <v>251</v>
      </c>
      <c r="G131" s="72">
        <v>2.0</v>
      </c>
      <c r="H131" s="38">
        <v>25.0</v>
      </c>
      <c r="I131" s="38" t="s">
        <v>251</v>
      </c>
      <c r="J131" s="56">
        <v>13.0</v>
      </c>
      <c r="K131" s="38" t="s">
        <v>437</v>
      </c>
      <c r="L131" s="38" t="s">
        <v>440</v>
      </c>
      <c r="M131" s="38">
        <v>25.0</v>
      </c>
      <c r="N131" s="38">
        <v>1.0</v>
      </c>
      <c r="O131" s="62">
        <v>20.0</v>
      </c>
      <c r="P131" s="79">
        <v>21.060000000000002</v>
      </c>
      <c r="Q131" s="38">
        <v>1.41</v>
      </c>
      <c r="R131" s="38">
        <f t="shared" si="1"/>
        <v>33.84</v>
      </c>
      <c r="S131" s="38">
        <v>3.0</v>
      </c>
      <c r="T131" s="38" t="s">
        <v>251</v>
      </c>
      <c r="U131" s="38">
        <v>3.0</v>
      </c>
      <c r="V131" s="38" t="s">
        <v>444</v>
      </c>
      <c r="W131" s="38">
        <v>705.0</v>
      </c>
      <c r="X131" s="80"/>
      <c r="Y131" s="81" t="s">
        <v>285</v>
      </c>
      <c r="Z131" s="81">
        <v>40.0</v>
      </c>
      <c r="AA131" s="81">
        <v>1.0</v>
      </c>
      <c r="AB131" s="81">
        <v>0.354</v>
      </c>
      <c r="AC131" s="80">
        <f t="shared" si="60"/>
        <v>13.806</v>
      </c>
      <c r="AD131" s="80"/>
      <c r="AE131" s="80"/>
      <c r="AF131" s="80"/>
      <c r="AG131" s="80"/>
      <c r="AH131" s="81">
        <v>9.0</v>
      </c>
      <c r="AI131" s="84">
        <f t="shared" si="75"/>
        <v>25.42372881</v>
      </c>
      <c r="AJ131" s="84"/>
      <c r="AK131" s="84"/>
      <c r="AL131" s="80"/>
      <c r="AM131" s="80"/>
      <c r="AN131" s="80"/>
      <c r="AO131" s="80"/>
    </row>
    <row r="132">
      <c r="B132" s="2" t="s">
        <v>31</v>
      </c>
      <c r="C132" s="26">
        <v>131.0</v>
      </c>
      <c r="D132" s="58">
        <v>100.0</v>
      </c>
      <c r="E132" s="72">
        <v>4.0</v>
      </c>
      <c r="F132" s="72" t="s">
        <v>250</v>
      </c>
      <c r="G132" s="72">
        <v>3.0</v>
      </c>
      <c r="H132" s="38">
        <v>25.0</v>
      </c>
      <c r="I132" s="38" t="s">
        <v>251</v>
      </c>
      <c r="J132" s="56">
        <v>14.0</v>
      </c>
      <c r="K132" s="38" t="s">
        <v>425</v>
      </c>
      <c r="L132" s="38" t="s">
        <v>440</v>
      </c>
      <c r="M132" s="38">
        <v>25.0</v>
      </c>
      <c r="N132" s="38">
        <v>1.0</v>
      </c>
      <c r="O132" s="62">
        <v>10.0</v>
      </c>
      <c r="P132" s="79">
        <v>51.480000000000004</v>
      </c>
      <c r="Q132" s="38">
        <v>0.706</v>
      </c>
      <c r="R132" s="38">
        <f t="shared" si="1"/>
        <v>16.944</v>
      </c>
      <c r="S132" s="38">
        <v>3.0</v>
      </c>
      <c r="T132" s="38" t="s">
        <v>252</v>
      </c>
      <c r="U132" s="38">
        <v>3.0</v>
      </c>
      <c r="V132" s="38" t="s">
        <v>445</v>
      </c>
      <c r="W132" s="38">
        <v>706.0</v>
      </c>
      <c r="X132" s="80"/>
      <c r="Y132" s="81" t="s">
        <v>285</v>
      </c>
      <c r="Z132" s="81">
        <v>40.0</v>
      </c>
      <c r="AA132" s="81">
        <v>1.0</v>
      </c>
      <c r="AB132" s="81">
        <v>0.23</v>
      </c>
      <c r="AC132" s="80">
        <f t="shared" si="60"/>
        <v>8.97</v>
      </c>
      <c r="AD132" s="81"/>
      <c r="AE132" s="82"/>
      <c r="AF132" s="82"/>
      <c r="AG132" s="80"/>
      <c r="AH132" s="81">
        <v>9.0</v>
      </c>
      <c r="AI132" s="86">
        <v>39.0</v>
      </c>
      <c r="AJ132" s="84"/>
      <c r="AK132" s="87"/>
      <c r="AL132" s="80"/>
      <c r="AM132" s="80"/>
      <c r="AN132" s="80"/>
      <c r="AO132" s="80"/>
    </row>
    <row r="133">
      <c r="B133" s="2" t="s">
        <v>33</v>
      </c>
      <c r="C133" s="26">
        <v>132.0</v>
      </c>
      <c r="D133" s="58">
        <v>100.0</v>
      </c>
      <c r="E133" s="72">
        <v>4.0</v>
      </c>
      <c r="F133" s="72" t="s">
        <v>251</v>
      </c>
      <c r="G133" s="72">
        <v>3.0</v>
      </c>
      <c r="H133" s="38">
        <v>25.0</v>
      </c>
      <c r="I133" s="38" t="s">
        <v>251</v>
      </c>
      <c r="J133" s="56">
        <v>14.0</v>
      </c>
      <c r="K133" s="38" t="s">
        <v>429</v>
      </c>
      <c r="L133" s="38" t="s">
        <v>440</v>
      </c>
      <c r="M133" s="38">
        <v>25.0</v>
      </c>
      <c r="N133" s="38">
        <v>1.0</v>
      </c>
      <c r="O133" s="62">
        <v>20.0</v>
      </c>
      <c r="P133" s="79">
        <v>79.56</v>
      </c>
      <c r="Q133" s="38">
        <v>0.52</v>
      </c>
      <c r="R133" s="38">
        <f t="shared" si="1"/>
        <v>12.48</v>
      </c>
      <c r="S133" s="38">
        <v>3.0</v>
      </c>
      <c r="T133" s="38" t="s">
        <v>253</v>
      </c>
      <c r="U133" s="38">
        <v>3.0</v>
      </c>
      <c r="V133" s="38" t="s">
        <v>445</v>
      </c>
      <c r="W133" s="38">
        <v>706.0</v>
      </c>
      <c r="X133" s="80"/>
      <c r="Y133" s="81" t="s">
        <v>285</v>
      </c>
      <c r="Z133" s="81">
        <v>40.0</v>
      </c>
      <c r="AA133" s="81">
        <v>1.0</v>
      </c>
      <c r="AB133" s="81">
        <v>0.186</v>
      </c>
      <c r="AC133" s="80">
        <f t="shared" si="60"/>
        <v>7.254</v>
      </c>
      <c r="AD133" s="81">
        <v>40.0</v>
      </c>
      <c r="AE133" s="82">
        <v>1.0</v>
      </c>
      <c r="AF133" s="82">
        <v>0.244</v>
      </c>
      <c r="AG133" s="82">
        <f t="shared" ref="AG133:AG135" si="76">(AD133-AE133)*AF133</f>
        <v>9.516</v>
      </c>
      <c r="AH133" s="81">
        <v>9.0</v>
      </c>
      <c r="AI133" s="84"/>
      <c r="AJ133" s="84">
        <f t="shared" ref="AJ133:AJ135" si="77">3/AF133</f>
        <v>12.29508197</v>
      </c>
      <c r="AK133" s="87">
        <f t="shared" ref="AK133:AK135" si="78">(AJ133*3)</f>
        <v>36.8852459</v>
      </c>
      <c r="AL133" s="80">
        <f t="shared" ref="AL133:AL135" si="79">(AK133*AF133)</f>
        <v>9</v>
      </c>
      <c r="AM133" s="80"/>
      <c r="AN133" s="80"/>
      <c r="AO133" s="80"/>
    </row>
    <row r="134">
      <c r="B134" s="2" t="s">
        <v>35</v>
      </c>
      <c r="C134" s="26">
        <v>133.0</v>
      </c>
      <c r="D134" s="58">
        <v>100.0</v>
      </c>
      <c r="E134" s="72">
        <v>4.0</v>
      </c>
      <c r="F134" s="72" t="s">
        <v>252</v>
      </c>
      <c r="G134" s="72">
        <v>3.0</v>
      </c>
      <c r="H134" s="38">
        <v>25.0</v>
      </c>
      <c r="I134" s="38" t="s">
        <v>251</v>
      </c>
      <c r="J134" s="56">
        <v>14.0</v>
      </c>
      <c r="K134" s="38" t="s">
        <v>430</v>
      </c>
      <c r="L134" s="38" t="s">
        <v>440</v>
      </c>
      <c r="M134" s="38">
        <v>25.0</v>
      </c>
      <c r="N134" s="38">
        <v>1.0</v>
      </c>
      <c r="O134" s="62">
        <v>20.0</v>
      </c>
      <c r="P134" s="79">
        <v>11.388</v>
      </c>
      <c r="Q134" s="38">
        <v>0.41</v>
      </c>
      <c r="R134" s="38">
        <f t="shared" si="1"/>
        <v>9.84</v>
      </c>
      <c r="S134" s="38">
        <v>3.0</v>
      </c>
      <c r="T134" s="38" t="s">
        <v>254</v>
      </c>
      <c r="U134" s="38">
        <v>3.0</v>
      </c>
      <c r="V134" s="38" t="s">
        <v>445</v>
      </c>
      <c r="W134" s="38">
        <v>706.0</v>
      </c>
      <c r="X134" s="80"/>
      <c r="Y134" s="81" t="s">
        <v>285</v>
      </c>
      <c r="Z134" s="81">
        <v>40.0</v>
      </c>
      <c r="AA134" s="81">
        <v>1.0</v>
      </c>
      <c r="AB134" s="81">
        <v>0.156</v>
      </c>
      <c r="AC134" s="80">
        <f t="shared" si="60"/>
        <v>6.084</v>
      </c>
      <c r="AD134" s="81">
        <v>40.0</v>
      </c>
      <c r="AE134" s="82">
        <v>1.0</v>
      </c>
      <c r="AF134" s="82">
        <v>0.26</v>
      </c>
      <c r="AG134" s="82">
        <f t="shared" si="76"/>
        <v>10.14</v>
      </c>
      <c r="AH134" s="81">
        <v>9.0</v>
      </c>
      <c r="AI134" s="86"/>
      <c r="AJ134" s="84">
        <f t="shared" si="77"/>
        <v>11.53846154</v>
      </c>
      <c r="AK134" s="87">
        <f t="shared" si="78"/>
        <v>34.61538462</v>
      </c>
      <c r="AL134" s="80">
        <f t="shared" si="79"/>
        <v>9</v>
      </c>
      <c r="AM134" s="80"/>
      <c r="AN134" s="80"/>
      <c r="AO134" s="80"/>
    </row>
    <row r="135">
      <c r="B135" s="2" t="s">
        <v>39</v>
      </c>
      <c r="C135" s="26">
        <v>134.0</v>
      </c>
      <c r="D135" s="58">
        <v>100.0</v>
      </c>
      <c r="E135" s="72">
        <v>4.0</v>
      </c>
      <c r="F135" s="72" t="s">
        <v>253</v>
      </c>
      <c r="G135" s="72">
        <v>3.0</v>
      </c>
      <c r="H135" s="38">
        <v>25.0</v>
      </c>
      <c r="I135" s="38" t="s">
        <v>251</v>
      </c>
      <c r="J135" s="56">
        <v>14.0</v>
      </c>
      <c r="K135" s="38" t="s">
        <v>431</v>
      </c>
      <c r="L135" s="38" t="s">
        <v>440</v>
      </c>
      <c r="M135" s="38">
        <v>25.0</v>
      </c>
      <c r="N135" s="38">
        <v>1.0</v>
      </c>
      <c r="O135" s="62">
        <v>20.0</v>
      </c>
      <c r="P135" s="79">
        <v>25.038</v>
      </c>
      <c r="Q135" s="38">
        <v>0.278</v>
      </c>
      <c r="R135" s="38">
        <f t="shared" si="1"/>
        <v>6.672</v>
      </c>
      <c r="S135" s="38">
        <v>3.0</v>
      </c>
      <c r="T135" s="38" t="s">
        <v>255</v>
      </c>
      <c r="U135" s="38">
        <v>3.0</v>
      </c>
      <c r="V135" s="38" t="s">
        <v>445</v>
      </c>
      <c r="W135" s="38">
        <v>706.0</v>
      </c>
      <c r="X135" s="80"/>
      <c r="Y135" s="81" t="s">
        <v>285</v>
      </c>
      <c r="Z135" s="81">
        <v>40.0</v>
      </c>
      <c r="AA135" s="81">
        <v>1.0</v>
      </c>
      <c r="AB135" s="81">
        <v>0.116</v>
      </c>
      <c r="AC135" s="80">
        <f t="shared" si="60"/>
        <v>4.524</v>
      </c>
      <c r="AD135" s="81">
        <v>40.0</v>
      </c>
      <c r="AE135" s="82">
        <v>1.0</v>
      </c>
      <c r="AF135" s="82">
        <v>0.47</v>
      </c>
      <c r="AG135" s="82">
        <f t="shared" si="76"/>
        <v>18.33</v>
      </c>
      <c r="AH135" s="81">
        <v>9.0</v>
      </c>
      <c r="AI135" s="84"/>
      <c r="AJ135" s="84">
        <f t="shared" si="77"/>
        <v>6.382978723</v>
      </c>
      <c r="AK135" s="87">
        <f t="shared" si="78"/>
        <v>19.14893617</v>
      </c>
      <c r="AL135" s="80">
        <f t="shared" si="79"/>
        <v>9</v>
      </c>
      <c r="AM135" s="80"/>
      <c r="AN135" s="80"/>
      <c r="AO135" s="80"/>
    </row>
    <row r="136">
      <c r="B136" s="2" t="s">
        <v>41</v>
      </c>
      <c r="C136" s="26">
        <v>135.0</v>
      </c>
      <c r="D136" s="58">
        <v>100.0</v>
      </c>
      <c r="E136" s="72">
        <v>4.0</v>
      </c>
      <c r="F136" s="72" t="s">
        <v>254</v>
      </c>
      <c r="G136" s="72">
        <v>3.0</v>
      </c>
      <c r="H136" s="38">
        <v>25.0</v>
      </c>
      <c r="I136" s="38" t="s">
        <v>251</v>
      </c>
      <c r="J136" s="56">
        <v>14.0</v>
      </c>
      <c r="K136" s="38" t="s">
        <v>432</v>
      </c>
      <c r="L136" s="38" t="s">
        <v>440</v>
      </c>
      <c r="M136" s="38">
        <v>25.0</v>
      </c>
      <c r="N136" s="38">
        <v>1.0</v>
      </c>
      <c r="O136" s="62">
        <v>20.0</v>
      </c>
      <c r="P136" s="79">
        <v>120.12</v>
      </c>
      <c r="Q136" s="38">
        <v>0.652</v>
      </c>
      <c r="R136" s="38">
        <f t="shared" si="1"/>
        <v>15.648</v>
      </c>
      <c r="S136" s="38">
        <v>3.0</v>
      </c>
      <c r="T136" s="38" t="s">
        <v>256</v>
      </c>
      <c r="U136" s="38">
        <v>3.0</v>
      </c>
      <c r="V136" s="38" t="s">
        <v>445</v>
      </c>
      <c r="W136" s="38">
        <v>706.0</v>
      </c>
      <c r="X136" s="80"/>
      <c r="Y136" s="81" t="s">
        <v>285</v>
      </c>
      <c r="Z136" s="81">
        <v>40.0</v>
      </c>
      <c r="AA136" s="81">
        <v>1.0</v>
      </c>
      <c r="AB136" s="81">
        <v>0.24</v>
      </c>
      <c r="AC136" s="80">
        <f t="shared" si="60"/>
        <v>9.36</v>
      </c>
      <c r="AD136" s="81"/>
      <c r="AE136" s="82"/>
      <c r="AF136" s="82"/>
      <c r="AG136" s="80"/>
      <c r="AH136" s="81">
        <v>9.0</v>
      </c>
      <c r="AI136" s="84">
        <f>AH136/AB136</f>
        <v>37.5</v>
      </c>
      <c r="AJ136" s="84"/>
      <c r="AK136" s="84"/>
      <c r="AL136" s="80"/>
      <c r="AM136" s="80"/>
      <c r="AN136" s="80"/>
      <c r="AO136" s="80"/>
    </row>
    <row r="137">
      <c r="B137" s="2" t="s">
        <v>43</v>
      </c>
      <c r="C137" s="26">
        <v>136.0</v>
      </c>
      <c r="D137" s="58">
        <v>100.0</v>
      </c>
      <c r="E137" s="72">
        <v>4.0</v>
      </c>
      <c r="F137" s="72" t="s">
        <v>255</v>
      </c>
      <c r="G137" s="72">
        <v>3.0</v>
      </c>
      <c r="H137" s="38">
        <v>25.0</v>
      </c>
      <c r="I137" s="38" t="s">
        <v>251</v>
      </c>
      <c r="J137" s="56">
        <v>14.0</v>
      </c>
      <c r="K137" s="38" t="s">
        <v>433</v>
      </c>
      <c r="L137" s="38" t="s">
        <v>440</v>
      </c>
      <c r="M137" s="38">
        <v>25.0</v>
      </c>
      <c r="N137" s="38">
        <v>1.0</v>
      </c>
      <c r="O137" s="62">
        <v>20.0</v>
      </c>
      <c r="P137" s="79">
        <v>205.92000000000002</v>
      </c>
      <c r="Q137" s="38">
        <v>0.464</v>
      </c>
      <c r="R137" s="38">
        <f t="shared" si="1"/>
        <v>11.136</v>
      </c>
      <c r="S137" s="38">
        <v>3.0</v>
      </c>
      <c r="T137" s="38" t="s">
        <v>257</v>
      </c>
      <c r="U137" s="38">
        <v>3.0</v>
      </c>
      <c r="V137" s="38" t="s">
        <v>445</v>
      </c>
      <c r="W137" s="38">
        <v>706.0</v>
      </c>
      <c r="X137" s="80"/>
      <c r="Y137" s="81" t="s">
        <v>285</v>
      </c>
      <c r="Z137" s="81">
        <v>40.0</v>
      </c>
      <c r="AA137" s="81">
        <v>1.0</v>
      </c>
      <c r="AB137" s="81">
        <v>0.146</v>
      </c>
      <c r="AC137" s="80">
        <f t="shared" si="60"/>
        <v>5.694</v>
      </c>
      <c r="AD137" s="81">
        <v>40.0</v>
      </c>
      <c r="AE137" s="82">
        <v>1.0</v>
      </c>
      <c r="AF137" s="82">
        <v>0.316</v>
      </c>
      <c r="AG137" s="82">
        <f t="shared" ref="AG137:AG140" si="80">(AD137-AE137)*AF137</f>
        <v>12.324</v>
      </c>
      <c r="AH137" s="81">
        <v>9.0</v>
      </c>
      <c r="AI137" s="86"/>
      <c r="AJ137" s="84">
        <f t="shared" ref="AJ137:AJ140" si="81">3/AF137</f>
        <v>9.493670886</v>
      </c>
      <c r="AK137" s="87">
        <f t="shared" ref="AK137:AK140" si="82">(AJ137*3)</f>
        <v>28.48101266</v>
      </c>
      <c r="AL137" s="80">
        <f t="shared" ref="AL137:AL140" si="83">(AK137*AF137)</f>
        <v>9</v>
      </c>
      <c r="AM137" s="80"/>
      <c r="AN137" s="80"/>
      <c r="AO137" s="80"/>
    </row>
    <row r="138">
      <c r="B138" s="2" t="s">
        <v>45</v>
      </c>
      <c r="C138" s="26">
        <v>137.0</v>
      </c>
      <c r="D138" s="58">
        <v>100.0</v>
      </c>
      <c r="E138" s="72">
        <v>4.0</v>
      </c>
      <c r="F138" s="72" t="s">
        <v>256</v>
      </c>
      <c r="G138" s="72">
        <v>3.0</v>
      </c>
      <c r="H138" s="38">
        <v>25.0</v>
      </c>
      <c r="I138" s="38" t="s">
        <v>251</v>
      </c>
      <c r="J138" s="56">
        <v>14.0</v>
      </c>
      <c r="K138" s="38" t="s">
        <v>434</v>
      </c>
      <c r="L138" s="38" t="s">
        <v>440</v>
      </c>
      <c r="M138" s="38">
        <v>25.0</v>
      </c>
      <c r="N138" s="38">
        <v>1.0</v>
      </c>
      <c r="O138" s="62">
        <v>20.0</v>
      </c>
      <c r="P138" s="79">
        <v>120.12</v>
      </c>
      <c r="Q138" s="38">
        <v>0.704</v>
      </c>
      <c r="R138" s="38">
        <f t="shared" si="1"/>
        <v>16.896</v>
      </c>
      <c r="S138" s="38">
        <v>3.0</v>
      </c>
      <c r="T138" s="38" t="s">
        <v>250</v>
      </c>
      <c r="U138" s="38">
        <v>4.0</v>
      </c>
      <c r="V138" s="38" t="s">
        <v>445</v>
      </c>
      <c r="W138" s="38">
        <v>706.0</v>
      </c>
      <c r="X138" s="80"/>
      <c r="Y138" s="81" t="s">
        <v>285</v>
      </c>
      <c r="Z138" s="81">
        <v>40.0</v>
      </c>
      <c r="AA138" s="81">
        <v>1.0</v>
      </c>
      <c r="AB138" s="81">
        <v>0.194</v>
      </c>
      <c r="AC138" s="80">
        <f t="shared" si="60"/>
        <v>7.566</v>
      </c>
      <c r="AD138" s="81">
        <v>40.0</v>
      </c>
      <c r="AE138" s="82">
        <v>1.0</v>
      </c>
      <c r="AF138" s="82">
        <v>0.406</v>
      </c>
      <c r="AG138" s="82">
        <f t="shared" si="80"/>
        <v>15.834</v>
      </c>
      <c r="AH138" s="81">
        <v>9.0</v>
      </c>
      <c r="AI138" s="84"/>
      <c r="AJ138" s="84">
        <f t="shared" si="81"/>
        <v>7.389162562</v>
      </c>
      <c r="AK138" s="87">
        <f t="shared" si="82"/>
        <v>22.16748768</v>
      </c>
      <c r="AL138" s="80">
        <f t="shared" si="83"/>
        <v>9</v>
      </c>
      <c r="AM138" s="80"/>
      <c r="AN138" s="80"/>
      <c r="AO138" s="80"/>
    </row>
    <row r="139">
      <c r="B139" s="2" t="s">
        <v>53</v>
      </c>
      <c r="C139" s="26">
        <v>138.0</v>
      </c>
      <c r="D139" s="58">
        <v>100.0</v>
      </c>
      <c r="E139" s="72">
        <v>4.0</v>
      </c>
      <c r="F139" s="72" t="s">
        <v>257</v>
      </c>
      <c r="G139" s="72">
        <v>3.0</v>
      </c>
      <c r="H139" s="38">
        <v>25.0</v>
      </c>
      <c r="I139" s="38" t="s">
        <v>251</v>
      </c>
      <c r="J139" s="56">
        <v>14.0</v>
      </c>
      <c r="K139" s="38" t="s">
        <v>435</v>
      </c>
      <c r="L139" s="38" t="s">
        <v>440</v>
      </c>
      <c r="M139" s="38">
        <v>25.0</v>
      </c>
      <c r="N139" s="38">
        <v>1.0</v>
      </c>
      <c r="O139" s="62">
        <v>20.0</v>
      </c>
      <c r="P139" s="79">
        <v>23.322</v>
      </c>
      <c r="Q139" s="38">
        <v>0.678</v>
      </c>
      <c r="R139" s="38">
        <f t="shared" si="1"/>
        <v>16.272</v>
      </c>
      <c r="S139" s="38">
        <v>3.0</v>
      </c>
      <c r="T139" s="38" t="s">
        <v>251</v>
      </c>
      <c r="U139" s="38">
        <v>4.0</v>
      </c>
      <c r="V139" s="38" t="s">
        <v>445</v>
      </c>
      <c r="W139" s="38">
        <v>706.0</v>
      </c>
      <c r="X139" s="80"/>
      <c r="Y139" s="81" t="s">
        <v>285</v>
      </c>
      <c r="Z139" s="81">
        <v>40.0</v>
      </c>
      <c r="AA139" s="81">
        <v>1.0</v>
      </c>
      <c r="AB139" s="81">
        <v>0.206</v>
      </c>
      <c r="AC139" s="80">
        <f t="shared" si="60"/>
        <v>8.034</v>
      </c>
      <c r="AD139" s="81">
        <v>40.0</v>
      </c>
      <c r="AE139" s="82">
        <v>1.0</v>
      </c>
      <c r="AF139" s="82">
        <v>0.574</v>
      </c>
      <c r="AG139" s="82">
        <f t="shared" si="80"/>
        <v>22.386</v>
      </c>
      <c r="AH139" s="81">
        <v>9.0</v>
      </c>
      <c r="AI139" s="84"/>
      <c r="AJ139" s="84">
        <f t="shared" si="81"/>
        <v>5.226480836</v>
      </c>
      <c r="AK139" s="87">
        <f t="shared" si="82"/>
        <v>15.67944251</v>
      </c>
      <c r="AL139" s="80">
        <f t="shared" si="83"/>
        <v>9</v>
      </c>
      <c r="AM139" s="80"/>
      <c r="AN139" s="80"/>
      <c r="AO139" s="80"/>
    </row>
    <row r="140">
      <c r="B140" s="2" t="s">
        <v>47</v>
      </c>
      <c r="C140" s="26">
        <v>139.0</v>
      </c>
      <c r="D140" s="58">
        <v>100.0</v>
      </c>
      <c r="E140" s="72">
        <v>4.0</v>
      </c>
      <c r="F140" s="72" t="s">
        <v>250</v>
      </c>
      <c r="G140" s="72">
        <v>4.0</v>
      </c>
      <c r="H140" s="38">
        <v>25.0</v>
      </c>
      <c r="I140" s="38" t="s">
        <v>251</v>
      </c>
      <c r="J140" s="56">
        <v>14.0</v>
      </c>
      <c r="K140" s="38" t="s">
        <v>436</v>
      </c>
      <c r="L140" s="38" t="s">
        <v>440</v>
      </c>
      <c r="M140" s="38">
        <v>25.0</v>
      </c>
      <c r="N140" s="38">
        <v>1.0</v>
      </c>
      <c r="O140" s="62">
        <v>20.0</v>
      </c>
      <c r="P140" s="79">
        <v>55.769999999999996</v>
      </c>
      <c r="Q140" s="38">
        <v>0.496</v>
      </c>
      <c r="R140" s="38">
        <f t="shared" si="1"/>
        <v>11.904</v>
      </c>
      <c r="S140" s="38">
        <v>3.0</v>
      </c>
      <c r="T140" s="38" t="s">
        <v>252</v>
      </c>
      <c r="U140" s="38">
        <v>4.0</v>
      </c>
      <c r="V140" s="38" t="s">
        <v>445</v>
      </c>
      <c r="W140" s="38">
        <v>706.0</v>
      </c>
      <c r="X140" s="80"/>
      <c r="Y140" s="81" t="s">
        <v>285</v>
      </c>
      <c r="Z140" s="81">
        <v>40.0</v>
      </c>
      <c r="AA140" s="81">
        <v>1.0</v>
      </c>
      <c r="AB140" s="81">
        <v>0.2</v>
      </c>
      <c r="AC140" s="80">
        <f t="shared" si="60"/>
        <v>7.8</v>
      </c>
      <c r="AD140" s="81">
        <v>40.0</v>
      </c>
      <c r="AE140" s="82">
        <v>1.0</v>
      </c>
      <c r="AF140" s="82">
        <v>0.242</v>
      </c>
      <c r="AG140" s="82">
        <f t="shared" si="80"/>
        <v>9.438</v>
      </c>
      <c r="AH140" s="81">
        <v>9.0</v>
      </c>
      <c r="AI140" s="84"/>
      <c r="AJ140" s="84">
        <f t="shared" si="81"/>
        <v>12.39669421</v>
      </c>
      <c r="AK140" s="87">
        <f t="shared" si="82"/>
        <v>37.19008264</v>
      </c>
      <c r="AL140" s="80">
        <f t="shared" si="83"/>
        <v>9</v>
      </c>
      <c r="AM140" s="80"/>
      <c r="AN140" s="80"/>
      <c r="AO140" s="80"/>
    </row>
    <row r="141">
      <c r="B141" s="2" t="s">
        <v>49</v>
      </c>
      <c r="C141" s="26">
        <v>140.0</v>
      </c>
      <c r="D141" s="58">
        <v>100.0</v>
      </c>
      <c r="E141" s="72">
        <v>4.0</v>
      </c>
      <c r="F141" s="72" t="s">
        <v>251</v>
      </c>
      <c r="G141" s="72">
        <v>4.0</v>
      </c>
      <c r="H141" s="38">
        <v>25.0</v>
      </c>
      <c r="I141" s="38" t="s">
        <v>251</v>
      </c>
      <c r="J141" s="56">
        <v>14.0</v>
      </c>
      <c r="K141" s="38" t="s">
        <v>437</v>
      </c>
      <c r="L141" s="38" t="s">
        <v>440</v>
      </c>
      <c r="M141" s="38">
        <v>25.0</v>
      </c>
      <c r="N141" s="38">
        <v>1.0</v>
      </c>
      <c r="O141" s="62">
        <v>5.0</v>
      </c>
      <c r="P141" s="79">
        <v>127.13999999999999</v>
      </c>
      <c r="Q141" s="38">
        <v>1.21</v>
      </c>
      <c r="R141" s="38">
        <f t="shared" si="1"/>
        <v>29.04</v>
      </c>
      <c r="S141" s="38">
        <v>3.0</v>
      </c>
      <c r="T141" s="38" t="s">
        <v>253</v>
      </c>
      <c r="U141" s="38">
        <v>4.0</v>
      </c>
      <c r="V141" s="38" t="s">
        <v>445</v>
      </c>
      <c r="W141" s="38">
        <v>706.0</v>
      </c>
      <c r="X141" s="80"/>
      <c r="Y141" s="81" t="s">
        <v>285</v>
      </c>
      <c r="Z141" s="81">
        <v>40.0</v>
      </c>
      <c r="AA141" s="81">
        <v>1.0</v>
      </c>
      <c r="AB141" s="81">
        <v>0.446</v>
      </c>
      <c r="AC141" s="80">
        <f t="shared" si="60"/>
        <v>17.394</v>
      </c>
      <c r="AD141" s="80"/>
      <c r="AE141" s="80"/>
      <c r="AF141" s="80"/>
      <c r="AG141" s="80"/>
      <c r="AH141" s="81">
        <v>9.0</v>
      </c>
      <c r="AI141" s="84">
        <f t="shared" ref="AI141:AI142" si="84">AH141/AB141</f>
        <v>20.1793722</v>
      </c>
      <c r="AJ141" s="84"/>
      <c r="AK141" s="84"/>
      <c r="AL141" s="80"/>
      <c r="AM141" s="80"/>
      <c r="AN141" s="80"/>
      <c r="AO141" s="80"/>
    </row>
    <row r="142">
      <c r="B142" s="2" t="s">
        <v>51</v>
      </c>
      <c r="C142" s="26">
        <v>141.0</v>
      </c>
      <c r="D142" s="58">
        <v>100.0</v>
      </c>
      <c r="E142" s="72">
        <v>4.0</v>
      </c>
      <c r="F142" s="72" t="s">
        <v>250</v>
      </c>
      <c r="G142" s="72">
        <v>5.0</v>
      </c>
      <c r="H142" s="38">
        <v>25.0</v>
      </c>
      <c r="I142" s="38" t="s">
        <v>251</v>
      </c>
      <c r="J142" s="56">
        <v>15.0</v>
      </c>
      <c r="K142" s="38" t="s">
        <v>425</v>
      </c>
      <c r="L142" s="38" t="s">
        <v>440</v>
      </c>
      <c r="M142" s="38">
        <v>25.0</v>
      </c>
      <c r="N142" s="38">
        <v>1.0</v>
      </c>
      <c r="O142" s="62">
        <v>10.0</v>
      </c>
      <c r="P142" s="79">
        <v>31.668000000000003</v>
      </c>
      <c r="Q142" s="38">
        <v>0.89</v>
      </c>
      <c r="R142" s="38">
        <f t="shared" si="1"/>
        <v>21.36</v>
      </c>
      <c r="S142" s="38">
        <v>3.0</v>
      </c>
      <c r="T142" s="38" t="s">
        <v>254</v>
      </c>
      <c r="U142" s="38">
        <v>4.0</v>
      </c>
      <c r="V142" s="38" t="s">
        <v>446</v>
      </c>
      <c r="W142" s="38">
        <v>707.0</v>
      </c>
      <c r="X142" s="80"/>
      <c r="Y142" s="81" t="s">
        <v>285</v>
      </c>
      <c r="Z142" s="81">
        <v>40.0</v>
      </c>
      <c r="AA142" s="81">
        <v>1.0</v>
      </c>
      <c r="AB142" s="81">
        <v>0.344</v>
      </c>
      <c r="AC142" s="80">
        <f t="shared" si="60"/>
        <v>13.416</v>
      </c>
      <c r="AD142" s="80"/>
      <c r="AE142" s="80"/>
      <c r="AF142" s="80"/>
      <c r="AG142" s="80"/>
      <c r="AH142" s="81">
        <v>9.0</v>
      </c>
      <c r="AI142" s="84">
        <f t="shared" si="84"/>
        <v>26.1627907</v>
      </c>
      <c r="AJ142" s="84"/>
      <c r="AK142" s="84"/>
      <c r="AL142" s="80"/>
      <c r="AM142" s="80"/>
      <c r="AN142" s="80"/>
      <c r="AO142" s="80"/>
    </row>
    <row r="143">
      <c r="B143" s="5" t="s">
        <v>158</v>
      </c>
      <c r="C143" s="26">
        <v>142.0</v>
      </c>
      <c r="D143" s="58">
        <v>100.0</v>
      </c>
      <c r="E143" s="72">
        <v>4.0</v>
      </c>
      <c r="F143" s="72" t="s">
        <v>251</v>
      </c>
      <c r="G143" s="72">
        <v>5.0</v>
      </c>
      <c r="H143" s="38">
        <v>25.0</v>
      </c>
      <c r="I143" s="38" t="s">
        <v>251</v>
      </c>
      <c r="J143" s="56">
        <v>15.0</v>
      </c>
      <c r="K143" s="38" t="s">
        <v>429</v>
      </c>
      <c r="L143" s="38" t="s">
        <v>440</v>
      </c>
      <c r="M143" s="38">
        <v>25.0</v>
      </c>
      <c r="N143" s="38">
        <v>1.0</v>
      </c>
      <c r="O143" s="62">
        <v>20.0</v>
      </c>
      <c r="P143" s="79">
        <v>88.91999999999999</v>
      </c>
      <c r="Q143" s="38">
        <v>0.192</v>
      </c>
      <c r="R143" s="38">
        <f t="shared" si="1"/>
        <v>4.608</v>
      </c>
      <c r="S143" s="38">
        <v>3.0</v>
      </c>
      <c r="T143" s="38" t="s">
        <v>255</v>
      </c>
      <c r="U143" s="38">
        <v>4.0</v>
      </c>
      <c r="V143" s="38" t="s">
        <v>446</v>
      </c>
      <c r="W143" s="38">
        <v>707.0</v>
      </c>
      <c r="X143" s="80"/>
      <c r="Y143" s="81" t="s">
        <v>285</v>
      </c>
      <c r="Z143" s="81">
        <v>40.0</v>
      </c>
      <c r="AA143" s="81">
        <v>1.0</v>
      </c>
      <c r="AB143" s="81" t="s">
        <v>170</v>
      </c>
      <c r="AC143" s="81">
        <v>0.0</v>
      </c>
      <c r="AD143" s="81">
        <v>40.0</v>
      </c>
      <c r="AE143" s="81">
        <v>1.0</v>
      </c>
      <c r="AF143" s="82">
        <v>0.0</v>
      </c>
      <c r="AG143" s="82">
        <f>(AD143-AE143)*AF143</f>
        <v>0</v>
      </c>
      <c r="AH143" s="81">
        <v>9.0</v>
      </c>
      <c r="AI143" s="86"/>
      <c r="AJ143" s="84">
        <f>39/3</f>
        <v>13</v>
      </c>
      <c r="AK143" s="86">
        <v>39.0</v>
      </c>
      <c r="AL143" s="80">
        <f>(39*AF143)</f>
        <v>0</v>
      </c>
      <c r="AM143" s="80"/>
      <c r="AN143" s="80"/>
      <c r="AO143" s="80"/>
    </row>
    <row r="144">
      <c r="B144" s="73" t="s">
        <v>241</v>
      </c>
      <c r="C144" s="74">
        <v>143.0</v>
      </c>
      <c r="D144" s="75">
        <v>10.0</v>
      </c>
      <c r="E144" s="72">
        <v>4.0</v>
      </c>
      <c r="F144" s="72" t="s">
        <v>252</v>
      </c>
      <c r="G144" s="72">
        <v>5.0</v>
      </c>
      <c r="H144" s="38">
        <v>25.0</v>
      </c>
      <c r="I144" s="38" t="s">
        <v>251</v>
      </c>
      <c r="J144" s="56">
        <v>15.0</v>
      </c>
      <c r="K144" s="38" t="s">
        <v>430</v>
      </c>
      <c r="L144" s="38" t="s">
        <v>448</v>
      </c>
      <c r="M144" s="38">
        <v>25.0</v>
      </c>
      <c r="N144" s="38">
        <v>1.0</v>
      </c>
      <c r="O144" s="62">
        <v>20.0</v>
      </c>
      <c r="P144" s="79">
        <v>10.842</v>
      </c>
      <c r="Q144" s="38">
        <v>2.54</v>
      </c>
      <c r="R144" s="38">
        <f t="shared" si="1"/>
        <v>60.96</v>
      </c>
      <c r="S144" s="38">
        <v>3.0</v>
      </c>
      <c r="T144" s="38" t="s">
        <v>256</v>
      </c>
      <c r="U144" s="38">
        <v>4.0</v>
      </c>
      <c r="V144" s="38" t="s">
        <v>446</v>
      </c>
      <c r="W144" s="38">
        <v>707.0</v>
      </c>
      <c r="X144" s="80"/>
      <c r="Y144" s="81" t="s">
        <v>285</v>
      </c>
      <c r="Z144" s="81">
        <v>40.0</v>
      </c>
      <c r="AA144" s="81">
        <v>1.0</v>
      </c>
      <c r="AB144" s="81">
        <v>1.52</v>
      </c>
      <c r="AC144" s="80">
        <f>(Z144-AA144)*AB144</f>
        <v>59.28</v>
      </c>
      <c r="AD144" s="80"/>
      <c r="AE144" s="80"/>
      <c r="AF144" s="80"/>
      <c r="AG144" s="80"/>
      <c r="AH144" s="81">
        <v>9.0</v>
      </c>
      <c r="AI144" s="84">
        <f>AH144/AB144</f>
        <v>5.921052632</v>
      </c>
      <c r="AJ144" s="84"/>
      <c r="AK144" s="84"/>
      <c r="AL144" s="80"/>
      <c r="AM144" s="80"/>
      <c r="AN144" s="80"/>
      <c r="AO144" s="80"/>
    </row>
    <row r="145">
      <c r="B145" s="76" t="s">
        <v>248</v>
      </c>
      <c r="C145" s="74">
        <v>144.0</v>
      </c>
      <c r="D145" s="75">
        <v>10.0</v>
      </c>
      <c r="E145" s="72">
        <v>4.0</v>
      </c>
      <c r="F145" s="72" t="s">
        <v>253</v>
      </c>
      <c r="G145" s="72">
        <v>5.0</v>
      </c>
      <c r="H145" s="38">
        <v>25.0</v>
      </c>
      <c r="I145" s="38" t="s">
        <v>251</v>
      </c>
      <c r="J145" s="56">
        <v>15.0</v>
      </c>
      <c r="K145" s="38" t="s">
        <v>431</v>
      </c>
      <c r="L145" s="38" t="s">
        <v>448</v>
      </c>
      <c r="M145" s="38">
        <v>25.0</v>
      </c>
      <c r="N145" s="38">
        <v>1.0</v>
      </c>
      <c r="O145" s="62">
        <v>20.0</v>
      </c>
      <c r="P145" s="79">
        <v>26.208000000000002</v>
      </c>
      <c r="Q145" s="38">
        <v>0.182</v>
      </c>
      <c r="R145" s="38">
        <f t="shared" si="1"/>
        <v>4.368</v>
      </c>
      <c r="S145" s="38">
        <v>3.0</v>
      </c>
      <c r="T145" s="38" t="s">
        <v>257</v>
      </c>
      <c r="U145" s="38">
        <v>4.0</v>
      </c>
      <c r="V145" s="38" t="s">
        <v>446</v>
      </c>
      <c r="W145" s="38">
        <v>707.0</v>
      </c>
      <c r="X145" s="80"/>
      <c r="Y145" s="81" t="s">
        <v>285</v>
      </c>
      <c r="Z145" s="81">
        <v>40.0</v>
      </c>
      <c r="AA145" s="81">
        <v>1.0</v>
      </c>
      <c r="AB145" s="81" t="s">
        <v>170</v>
      </c>
      <c r="AC145" s="81">
        <v>0.0</v>
      </c>
      <c r="AD145" s="81">
        <v>40.0</v>
      </c>
      <c r="AE145" s="81">
        <v>1.0</v>
      </c>
      <c r="AF145" s="82">
        <v>0.0</v>
      </c>
      <c r="AG145" s="82">
        <f>(AD145-AE145)*AF145</f>
        <v>0</v>
      </c>
      <c r="AH145" s="81">
        <v>9.0</v>
      </c>
      <c r="AI145" s="86"/>
      <c r="AJ145" s="84">
        <f>39/3</f>
        <v>13</v>
      </c>
      <c r="AK145" s="86">
        <v>39.0</v>
      </c>
      <c r="AL145" s="80">
        <f>(39*AF145)</f>
        <v>0</v>
      </c>
      <c r="AM145" s="80"/>
      <c r="AN145" s="80"/>
      <c r="AO145" s="80"/>
    </row>
    <row r="146">
      <c r="B146" s="2" t="s">
        <v>80</v>
      </c>
      <c r="C146" s="26">
        <v>145.0</v>
      </c>
      <c r="D146" s="58">
        <v>100.0</v>
      </c>
      <c r="E146" s="72">
        <v>4.0</v>
      </c>
      <c r="F146" s="72" t="s">
        <v>254</v>
      </c>
      <c r="G146" s="72">
        <v>5.0</v>
      </c>
      <c r="H146" s="38">
        <v>25.0</v>
      </c>
      <c r="I146" s="38" t="s">
        <v>251</v>
      </c>
      <c r="J146" s="56">
        <v>15.0</v>
      </c>
      <c r="K146" s="38" t="s">
        <v>432</v>
      </c>
      <c r="L146" s="38" t="s">
        <v>440</v>
      </c>
      <c r="M146" s="38">
        <v>25.0</v>
      </c>
      <c r="N146" s="38">
        <v>1.0</v>
      </c>
      <c r="O146" s="62">
        <v>20.0</v>
      </c>
      <c r="P146" s="79">
        <v>50.7</v>
      </c>
      <c r="Q146" s="38">
        <v>0.736</v>
      </c>
      <c r="R146" s="38">
        <f t="shared" si="1"/>
        <v>17.664</v>
      </c>
      <c r="S146" s="38">
        <v>3.0</v>
      </c>
      <c r="T146" s="38" t="s">
        <v>250</v>
      </c>
      <c r="U146" s="38">
        <v>5.0</v>
      </c>
      <c r="V146" s="38" t="s">
        <v>446</v>
      </c>
      <c r="W146" s="38">
        <v>707.0</v>
      </c>
      <c r="X146" s="80"/>
      <c r="Y146" s="81" t="s">
        <v>285</v>
      </c>
      <c r="Z146" s="81">
        <v>40.0</v>
      </c>
      <c r="AA146" s="81">
        <v>1.0</v>
      </c>
      <c r="AB146" s="81">
        <v>0.37</v>
      </c>
      <c r="AC146" s="80">
        <f t="shared" ref="AC146:AC150" si="85">(Z146-AA146)*AB146</f>
        <v>14.43</v>
      </c>
      <c r="AD146" s="80"/>
      <c r="AE146" s="80"/>
      <c r="AF146" s="80"/>
      <c r="AG146" s="80"/>
      <c r="AH146" s="81">
        <v>9.0</v>
      </c>
      <c r="AI146" s="84">
        <f t="shared" ref="AI146:AI149" si="86">AH146/AB146</f>
        <v>24.32432432</v>
      </c>
      <c r="AJ146" s="84"/>
      <c r="AK146" s="84"/>
      <c r="AL146" s="80"/>
      <c r="AM146" s="80"/>
      <c r="AN146" s="80"/>
      <c r="AO146" s="80"/>
    </row>
    <row r="147">
      <c r="B147" s="5" t="s">
        <v>82</v>
      </c>
      <c r="C147" s="26">
        <v>146.0</v>
      </c>
      <c r="D147" s="58">
        <v>100.0</v>
      </c>
      <c r="E147" s="72">
        <v>4.0</v>
      </c>
      <c r="F147" s="72" t="s">
        <v>255</v>
      </c>
      <c r="G147" s="72">
        <v>5.0</v>
      </c>
      <c r="H147" s="38">
        <v>25.0</v>
      </c>
      <c r="I147" s="38" t="s">
        <v>251</v>
      </c>
      <c r="J147" s="56">
        <v>15.0</v>
      </c>
      <c r="K147" s="38" t="s">
        <v>433</v>
      </c>
      <c r="L147" s="38" t="s">
        <v>440</v>
      </c>
      <c r="M147" s="38">
        <v>25.0</v>
      </c>
      <c r="N147" s="38">
        <v>1.0</v>
      </c>
      <c r="O147" s="62">
        <v>5.0</v>
      </c>
      <c r="P147" s="79">
        <v>56.94</v>
      </c>
      <c r="Q147" s="38">
        <v>0.944</v>
      </c>
      <c r="R147" s="38">
        <f t="shared" si="1"/>
        <v>22.656</v>
      </c>
      <c r="S147" s="38">
        <v>3.0</v>
      </c>
      <c r="T147" s="38" t="s">
        <v>251</v>
      </c>
      <c r="U147" s="38">
        <v>5.0</v>
      </c>
      <c r="V147" s="38" t="s">
        <v>446</v>
      </c>
      <c r="W147" s="38">
        <v>707.0</v>
      </c>
      <c r="X147" s="80"/>
      <c r="Y147" s="81" t="s">
        <v>285</v>
      </c>
      <c r="Z147" s="81">
        <v>40.0</v>
      </c>
      <c r="AA147" s="81">
        <v>1.0</v>
      </c>
      <c r="AB147" s="81">
        <v>0.446</v>
      </c>
      <c r="AC147" s="80">
        <f t="shared" si="85"/>
        <v>17.394</v>
      </c>
      <c r="AD147" s="80"/>
      <c r="AE147" s="80"/>
      <c r="AF147" s="80"/>
      <c r="AG147" s="80"/>
      <c r="AH147" s="81">
        <v>9.0</v>
      </c>
      <c r="AI147" s="84">
        <f t="shared" si="86"/>
        <v>20.1793722</v>
      </c>
      <c r="AJ147" s="84"/>
      <c r="AK147" s="84"/>
      <c r="AL147" s="80"/>
      <c r="AM147" s="80"/>
      <c r="AN147" s="80"/>
      <c r="AO147" s="80"/>
    </row>
    <row r="148">
      <c r="B148" s="5" t="s">
        <v>83</v>
      </c>
      <c r="C148" s="26">
        <v>147.0</v>
      </c>
      <c r="D148" s="58">
        <v>100.0</v>
      </c>
      <c r="E148" s="72">
        <v>4.0</v>
      </c>
      <c r="F148" s="72" t="s">
        <v>256</v>
      </c>
      <c r="G148" s="72">
        <v>5.0</v>
      </c>
      <c r="H148" s="38">
        <v>25.0</v>
      </c>
      <c r="I148" s="38" t="s">
        <v>251</v>
      </c>
      <c r="J148" s="56">
        <v>15.0</v>
      </c>
      <c r="K148" s="38" t="s">
        <v>434</v>
      </c>
      <c r="L148" s="38" t="s">
        <v>440</v>
      </c>
      <c r="M148" s="38">
        <v>25.0</v>
      </c>
      <c r="N148" s="38">
        <v>1.0</v>
      </c>
      <c r="O148" s="62">
        <v>5.0</v>
      </c>
      <c r="P148" s="79">
        <v>39.0</v>
      </c>
      <c r="Q148" s="38">
        <v>0.938</v>
      </c>
      <c r="R148" s="38">
        <f t="shared" si="1"/>
        <v>22.512</v>
      </c>
      <c r="S148" s="38">
        <v>3.0</v>
      </c>
      <c r="T148" s="38" t="s">
        <v>252</v>
      </c>
      <c r="U148" s="38">
        <v>5.0</v>
      </c>
      <c r="V148" s="38" t="s">
        <v>446</v>
      </c>
      <c r="W148" s="38">
        <v>707.0</v>
      </c>
      <c r="X148" s="80"/>
      <c r="Y148" s="81" t="s">
        <v>285</v>
      </c>
      <c r="Z148" s="81">
        <v>40.0</v>
      </c>
      <c r="AA148" s="81">
        <v>1.0</v>
      </c>
      <c r="AB148" s="81">
        <v>0.474</v>
      </c>
      <c r="AC148" s="80">
        <f t="shared" si="85"/>
        <v>18.486</v>
      </c>
      <c r="AD148" s="80"/>
      <c r="AE148" s="80"/>
      <c r="AF148" s="80"/>
      <c r="AG148" s="80"/>
      <c r="AH148" s="81">
        <v>9.0</v>
      </c>
      <c r="AI148" s="84">
        <f t="shared" si="86"/>
        <v>18.98734177</v>
      </c>
      <c r="AJ148" s="84"/>
      <c r="AK148" s="84"/>
      <c r="AL148" s="80"/>
      <c r="AM148" s="80"/>
      <c r="AN148" s="80"/>
      <c r="AO148" s="80"/>
      <c r="AP148" s="38">
        <v>2.98</v>
      </c>
      <c r="AQ148" s="39">
        <f>(AN148-AO148)*AP148</f>
        <v>0</v>
      </c>
    </row>
    <row r="149">
      <c r="B149" s="2" t="s">
        <v>112</v>
      </c>
      <c r="C149" s="26">
        <v>148.0</v>
      </c>
      <c r="D149" s="58">
        <v>100.0</v>
      </c>
      <c r="E149" s="72">
        <v>4.0</v>
      </c>
      <c r="F149" s="72" t="s">
        <v>257</v>
      </c>
      <c r="G149" s="72">
        <v>5.0</v>
      </c>
      <c r="H149" s="38">
        <v>25.0</v>
      </c>
      <c r="I149" s="38" t="s">
        <v>251</v>
      </c>
      <c r="J149" s="56">
        <v>15.0</v>
      </c>
      <c r="K149" s="38" t="s">
        <v>435</v>
      </c>
      <c r="L149" s="38" t="s">
        <v>440</v>
      </c>
      <c r="M149" s="38">
        <v>25.0</v>
      </c>
      <c r="N149" s="38">
        <v>1.0</v>
      </c>
      <c r="O149" s="62">
        <v>5.0</v>
      </c>
      <c r="P149" s="79">
        <v>32.37</v>
      </c>
      <c r="Q149" s="38">
        <v>1.27</v>
      </c>
      <c r="R149" s="38">
        <f t="shared" si="1"/>
        <v>30.48</v>
      </c>
      <c r="S149" s="38">
        <v>3.0</v>
      </c>
      <c r="T149" s="38" t="s">
        <v>253</v>
      </c>
      <c r="U149" s="38">
        <v>5.0</v>
      </c>
      <c r="V149" s="38" t="s">
        <v>446</v>
      </c>
      <c r="W149" s="38">
        <v>707.0</v>
      </c>
      <c r="X149" s="80"/>
      <c r="Y149" s="81" t="s">
        <v>285</v>
      </c>
      <c r="Z149" s="81">
        <v>40.0</v>
      </c>
      <c r="AA149" s="81">
        <v>1.0</v>
      </c>
      <c r="AB149" s="81">
        <v>0.634</v>
      </c>
      <c r="AC149" s="80">
        <f t="shared" si="85"/>
        <v>24.726</v>
      </c>
      <c r="AD149" s="80"/>
      <c r="AE149" s="80"/>
      <c r="AF149" s="80"/>
      <c r="AG149" s="80"/>
      <c r="AH149" s="81">
        <v>9.0</v>
      </c>
      <c r="AI149" s="84">
        <f t="shared" si="86"/>
        <v>14.1955836</v>
      </c>
      <c r="AJ149" s="84"/>
      <c r="AK149" s="84"/>
      <c r="AL149" s="80"/>
      <c r="AM149" s="80"/>
      <c r="AN149" s="80"/>
      <c r="AO149" s="80"/>
    </row>
    <row r="150">
      <c r="B150" s="5" t="s">
        <v>115</v>
      </c>
      <c r="C150" s="26">
        <v>149.0</v>
      </c>
      <c r="D150" s="58">
        <v>100.0</v>
      </c>
      <c r="E150" s="72">
        <v>4.0</v>
      </c>
      <c r="F150" s="72" t="s">
        <v>250</v>
      </c>
      <c r="G150" s="72">
        <v>6.0</v>
      </c>
      <c r="H150" s="38">
        <v>25.0</v>
      </c>
      <c r="I150" s="38" t="s">
        <v>251</v>
      </c>
      <c r="J150" s="56">
        <v>15.0</v>
      </c>
      <c r="K150" s="38" t="s">
        <v>436</v>
      </c>
      <c r="L150" s="38" t="s">
        <v>440</v>
      </c>
      <c r="M150" s="38">
        <v>25.0</v>
      </c>
      <c r="N150" s="38">
        <v>1.0</v>
      </c>
      <c r="O150" s="62">
        <v>10.0</v>
      </c>
      <c r="P150" s="79">
        <v>27.299999999999997</v>
      </c>
      <c r="Q150" s="38">
        <v>0.41</v>
      </c>
      <c r="R150" s="38">
        <f t="shared" si="1"/>
        <v>9.84</v>
      </c>
      <c r="S150" s="38">
        <v>3.0</v>
      </c>
      <c r="T150" s="38" t="s">
        <v>254</v>
      </c>
      <c r="U150" s="38">
        <v>5.0</v>
      </c>
      <c r="V150" s="38" t="s">
        <v>446</v>
      </c>
      <c r="W150" s="38">
        <v>707.0</v>
      </c>
      <c r="X150" s="80"/>
      <c r="Y150" s="81" t="s">
        <v>285</v>
      </c>
      <c r="Z150" s="81">
        <v>40.0</v>
      </c>
      <c r="AA150" s="81">
        <v>1.0</v>
      </c>
      <c r="AB150" s="81">
        <v>0.132</v>
      </c>
      <c r="AC150" s="80">
        <f t="shared" si="85"/>
        <v>5.148</v>
      </c>
      <c r="AD150" s="81">
        <v>40.0</v>
      </c>
      <c r="AE150" s="82">
        <v>1.0</v>
      </c>
      <c r="AF150" s="82">
        <v>0.494</v>
      </c>
      <c r="AG150" s="82">
        <f t="shared" ref="AG150:AG152" si="87">(AD150-AE150)*AF150</f>
        <v>19.266</v>
      </c>
      <c r="AH150" s="81">
        <v>9.0</v>
      </c>
      <c r="AI150" s="84"/>
      <c r="AJ150" s="84">
        <f t="shared" ref="AJ150:AJ152" si="88">3/AF150</f>
        <v>6.072874494</v>
      </c>
      <c r="AK150" s="87">
        <f t="shared" ref="AK150:AK152" si="89">(AJ150*3)</f>
        <v>18.21862348</v>
      </c>
      <c r="AL150" s="80">
        <f t="shared" ref="AL150:AL152" si="90">(AK150*AF150)</f>
        <v>9</v>
      </c>
      <c r="AM150" s="80"/>
      <c r="AN150" s="80"/>
      <c r="AO150" s="80"/>
    </row>
    <row r="151">
      <c r="B151" s="2" t="s">
        <v>155</v>
      </c>
      <c r="C151" s="26">
        <v>150.0</v>
      </c>
      <c r="D151" s="58">
        <v>100.0</v>
      </c>
      <c r="E151" s="72">
        <v>4.0</v>
      </c>
      <c r="F151" s="72" t="s">
        <v>251</v>
      </c>
      <c r="G151" s="72">
        <v>6.0</v>
      </c>
      <c r="H151" s="38">
        <v>25.0</v>
      </c>
      <c r="I151" s="38" t="s">
        <v>251</v>
      </c>
      <c r="J151" s="56">
        <v>15.0</v>
      </c>
      <c r="K151" s="38" t="s">
        <v>437</v>
      </c>
      <c r="L151" s="38" t="s">
        <v>440</v>
      </c>
      <c r="M151" s="38">
        <v>25.0</v>
      </c>
      <c r="N151" s="38">
        <v>1.0</v>
      </c>
      <c r="O151" s="62">
        <v>20.0</v>
      </c>
      <c r="P151" s="79">
        <v>7.566</v>
      </c>
      <c r="Q151" s="38">
        <v>0.234</v>
      </c>
      <c r="R151" s="38">
        <f t="shared" si="1"/>
        <v>5.616</v>
      </c>
      <c r="S151" s="38">
        <v>3.0</v>
      </c>
      <c r="T151" s="38" t="s">
        <v>255</v>
      </c>
      <c r="U151" s="38">
        <v>5.0</v>
      </c>
      <c r="V151" s="38" t="s">
        <v>446</v>
      </c>
      <c r="W151" s="38">
        <v>707.0</v>
      </c>
      <c r="X151" s="80"/>
      <c r="Y151" s="81" t="s">
        <v>285</v>
      </c>
      <c r="Z151" s="81">
        <v>40.0</v>
      </c>
      <c r="AA151" s="81">
        <v>1.0</v>
      </c>
      <c r="AB151" s="81" t="s">
        <v>170</v>
      </c>
      <c r="AC151" s="81">
        <v>0.0</v>
      </c>
      <c r="AD151" s="81">
        <v>40.0</v>
      </c>
      <c r="AE151" s="81">
        <v>1.0</v>
      </c>
      <c r="AF151" s="82">
        <v>0.32</v>
      </c>
      <c r="AG151" s="82">
        <f t="shared" si="87"/>
        <v>12.48</v>
      </c>
      <c r="AH151" s="81">
        <v>9.0</v>
      </c>
      <c r="AI151" s="86"/>
      <c r="AJ151" s="84">
        <f t="shared" si="88"/>
        <v>9.375</v>
      </c>
      <c r="AK151" s="87">
        <f t="shared" si="89"/>
        <v>28.125</v>
      </c>
      <c r="AL151" s="80">
        <f t="shared" si="90"/>
        <v>9</v>
      </c>
      <c r="AM151" s="80"/>
      <c r="AN151" s="80"/>
      <c r="AO151" s="80"/>
    </row>
    <row r="152">
      <c r="B152" s="2" t="s">
        <v>155</v>
      </c>
      <c r="C152" s="26">
        <v>150.0</v>
      </c>
      <c r="D152" s="58">
        <v>100.0</v>
      </c>
      <c r="E152" s="72">
        <v>4.0</v>
      </c>
      <c r="F152" s="72" t="s">
        <v>251</v>
      </c>
      <c r="G152" s="72">
        <v>6.0</v>
      </c>
      <c r="H152" s="38">
        <v>25.0</v>
      </c>
      <c r="I152" s="38" t="s">
        <v>251</v>
      </c>
      <c r="J152" s="56" t="s">
        <v>463</v>
      </c>
      <c r="K152" s="38" t="s">
        <v>437</v>
      </c>
      <c r="L152" s="38" t="s">
        <v>440</v>
      </c>
      <c r="M152" s="38">
        <v>25.0</v>
      </c>
      <c r="N152" s="38">
        <v>1.0</v>
      </c>
      <c r="O152" s="62">
        <v>20.0</v>
      </c>
      <c r="P152" s="79">
        <v>7.566</v>
      </c>
      <c r="Q152" s="38">
        <v>0.234</v>
      </c>
      <c r="R152" s="38">
        <f t="shared" si="1"/>
        <v>5.616</v>
      </c>
      <c r="S152" s="38">
        <v>3.0</v>
      </c>
      <c r="T152" s="38" t="s">
        <v>255</v>
      </c>
      <c r="U152" s="38">
        <v>5.0</v>
      </c>
      <c r="V152" s="38" t="s">
        <v>446</v>
      </c>
      <c r="W152" s="38">
        <v>707.0</v>
      </c>
      <c r="X152" s="80"/>
      <c r="Y152" s="81" t="s">
        <v>285</v>
      </c>
      <c r="Z152" s="81">
        <v>40.0</v>
      </c>
      <c r="AA152" s="81">
        <v>1.0</v>
      </c>
      <c r="AB152" s="81" t="s">
        <v>170</v>
      </c>
      <c r="AC152" s="81">
        <v>0.0</v>
      </c>
      <c r="AD152" s="81">
        <v>40.0</v>
      </c>
      <c r="AE152" s="81">
        <v>1.0</v>
      </c>
      <c r="AF152" s="82">
        <v>0.32</v>
      </c>
      <c r="AG152" s="82">
        <f t="shared" si="87"/>
        <v>12.48</v>
      </c>
      <c r="AH152" s="81">
        <v>9.0</v>
      </c>
      <c r="AI152" s="86"/>
      <c r="AJ152" s="84">
        <f t="shared" si="88"/>
        <v>9.375</v>
      </c>
      <c r="AK152" s="87">
        <f t="shared" si="89"/>
        <v>28.125</v>
      </c>
      <c r="AL152" s="80">
        <f t="shared" si="90"/>
        <v>9</v>
      </c>
      <c r="AM152" s="80"/>
      <c r="AN152" s="80"/>
      <c r="AO152" s="80"/>
    </row>
    <row r="153">
      <c r="B153" s="2" t="s">
        <v>197</v>
      </c>
      <c r="C153" s="26">
        <v>151.0</v>
      </c>
      <c r="D153" s="58">
        <v>100.0</v>
      </c>
      <c r="E153" s="72">
        <v>4.0</v>
      </c>
      <c r="F153" s="72" t="s">
        <v>250</v>
      </c>
      <c r="G153" s="72">
        <v>7.0</v>
      </c>
      <c r="H153" s="38">
        <v>25.0</v>
      </c>
      <c r="I153" s="38" t="s">
        <v>251</v>
      </c>
      <c r="J153" s="56">
        <v>16.0</v>
      </c>
      <c r="K153" s="38" t="s">
        <v>425</v>
      </c>
      <c r="L153" s="38" t="s">
        <v>440</v>
      </c>
      <c r="M153" s="38">
        <v>25.0</v>
      </c>
      <c r="N153" s="38">
        <v>1.0</v>
      </c>
      <c r="O153" s="62">
        <v>20.0</v>
      </c>
      <c r="P153" s="79">
        <v>12.558</v>
      </c>
      <c r="Q153" s="38">
        <v>0.578</v>
      </c>
      <c r="R153" s="38">
        <f t="shared" si="1"/>
        <v>13.872</v>
      </c>
      <c r="S153" s="38">
        <v>3.0</v>
      </c>
      <c r="T153" s="38" t="s">
        <v>256</v>
      </c>
      <c r="U153" s="38">
        <v>5.0</v>
      </c>
      <c r="V153" s="38" t="s">
        <v>447</v>
      </c>
      <c r="W153" s="38">
        <v>708.0</v>
      </c>
      <c r="X153" s="80"/>
      <c r="Y153" s="81" t="s">
        <v>285</v>
      </c>
      <c r="Z153" s="81">
        <v>40.0</v>
      </c>
      <c r="AA153" s="81">
        <v>1.0</v>
      </c>
      <c r="AB153" s="81">
        <v>0.262</v>
      </c>
      <c r="AC153" s="80">
        <f t="shared" ref="AC153:AC161" si="91">(Z153-AA153)*AB153</f>
        <v>10.218</v>
      </c>
      <c r="AD153" s="81"/>
      <c r="AE153" s="82"/>
      <c r="AF153" s="82"/>
      <c r="AG153" s="80"/>
      <c r="AH153" s="81">
        <v>9.0</v>
      </c>
      <c r="AI153" s="84">
        <f>AH153/AB153</f>
        <v>34.35114504</v>
      </c>
      <c r="AJ153" s="84"/>
      <c r="AK153" s="84"/>
      <c r="AL153" s="80"/>
      <c r="AM153" s="80"/>
      <c r="AN153" s="80"/>
      <c r="AO153" s="80"/>
    </row>
    <row r="154">
      <c r="B154" s="5" t="s">
        <v>202</v>
      </c>
      <c r="C154" s="26">
        <v>152.0</v>
      </c>
      <c r="D154" s="58">
        <v>100.0</v>
      </c>
      <c r="E154" s="72">
        <v>4.0</v>
      </c>
      <c r="F154" s="72" t="s">
        <v>251</v>
      </c>
      <c r="G154" s="72">
        <v>7.0</v>
      </c>
      <c r="H154" s="38">
        <v>25.0</v>
      </c>
      <c r="I154" s="38" t="s">
        <v>251</v>
      </c>
      <c r="J154" s="56">
        <v>16.0</v>
      </c>
      <c r="K154" s="38" t="s">
        <v>429</v>
      </c>
      <c r="L154" s="38" t="s">
        <v>440</v>
      </c>
      <c r="M154" s="38">
        <v>25.0</v>
      </c>
      <c r="N154" s="38">
        <v>1.0</v>
      </c>
      <c r="O154" s="62">
        <v>5.0</v>
      </c>
      <c r="P154" s="79">
        <v>150.54</v>
      </c>
      <c r="Q154" s="38">
        <v>0.456</v>
      </c>
      <c r="R154" s="38">
        <f t="shared" si="1"/>
        <v>10.944</v>
      </c>
      <c r="S154" s="38">
        <v>3.0</v>
      </c>
      <c r="T154" s="38" t="s">
        <v>257</v>
      </c>
      <c r="U154" s="38">
        <v>5.0</v>
      </c>
      <c r="V154" s="38" t="s">
        <v>447</v>
      </c>
      <c r="W154" s="38">
        <v>708.0</v>
      </c>
      <c r="X154" s="80"/>
      <c r="Y154" s="81" t="s">
        <v>285</v>
      </c>
      <c r="Z154" s="81">
        <v>40.0</v>
      </c>
      <c r="AA154" s="81">
        <v>1.0</v>
      </c>
      <c r="AB154" s="81">
        <v>0.222</v>
      </c>
      <c r="AC154" s="80">
        <f t="shared" si="91"/>
        <v>8.658</v>
      </c>
      <c r="AD154" s="81">
        <v>40.0</v>
      </c>
      <c r="AE154" s="82">
        <v>1.0</v>
      </c>
      <c r="AF154" s="82">
        <v>0.4</v>
      </c>
      <c r="AG154" s="82">
        <f>(AD154-AE154)*AF154</f>
        <v>15.6</v>
      </c>
      <c r="AH154" s="81">
        <v>9.0</v>
      </c>
      <c r="AI154" s="84"/>
      <c r="AJ154" s="84">
        <f>3/AF154</f>
        <v>7.5</v>
      </c>
      <c r="AK154" s="87">
        <f>(AJ154*3)</f>
        <v>22.5</v>
      </c>
      <c r="AL154" s="80">
        <f>(AK154*AF154)</f>
        <v>9</v>
      </c>
      <c r="AM154" s="80"/>
      <c r="AN154" s="80"/>
      <c r="AO154" s="80"/>
    </row>
    <row r="155">
      <c r="B155" s="2" t="s">
        <v>208</v>
      </c>
      <c r="C155" s="26">
        <v>153.0</v>
      </c>
      <c r="D155" s="58">
        <v>100.0</v>
      </c>
      <c r="E155" s="72">
        <v>4.0</v>
      </c>
      <c r="F155" s="72" t="s">
        <v>252</v>
      </c>
      <c r="G155" s="72">
        <v>7.0</v>
      </c>
      <c r="H155" s="38">
        <v>25.0</v>
      </c>
      <c r="I155" s="38" t="s">
        <v>251</v>
      </c>
      <c r="J155" s="56">
        <v>16.0</v>
      </c>
      <c r="K155" s="38" t="s">
        <v>430</v>
      </c>
      <c r="L155" s="38" t="s">
        <v>440</v>
      </c>
      <c r="M155" s="38">
        <v>25.0</v>
      </c>
      <c r="N155" s="38">
        <v>1.0</v>
      </c>
      <c r="O155" s="62">
        <v>20.0</v>
      </c>
      <c r="P155" s="79">
        <v>14.742</v>
      </c>
      <c r="Q155" s="38">
        <v>0.896</v>
      </c>
      <c r="R155" s="38">
        <f t="shared" si="1"/>
        <v>21.504</v>
      </c>
      <c r="S155" s="38">
        <v>3.0</v>
      </c>
      <c r="T155" s="38" t="s">
        <v>250</v>
      </c>
      <c r="U155" s="38">
        <v>6.0</v>
      </c>
      <c r="V155" s="38" t="s">
        <v>447</v>
      </c>
      <c r="W155" s="38">
        <v>708.0</v>
      </c>
      <c r="X155" s="80"/>
      <c r="Y155" s="81" t="s">
        <v>285</v>
      </c>
      <c r="Z155" s="81">
        <v>40.0</v>
      </c>
      <c r="AA155" s="81">
        <v>1.0</v>
      </c>
      <c r="AB155" s="81">
        <v>0.258</v>
      </c>
      <c r="AC155" s="80">
        <f t="shared" si="91"/>
        <v>10.062</v>
      </c>
      <c r="AD155" s="81"/>
      <c r="AE155" s="82"/>
      <c r="AF155" s="82"/>
      <c r="AG155" s="80"/>
      <c r="AH155" s="81">
        <v>9.0</v>
      </c>
      <c r="AI155" s="84">
        <f t="shared" ref="AI155:AI156" si="92">AH155/AB155</f>
        <v>34.88372093</v>
      </c>
      <c r="AJ155" s="84"/>
      <c r="AK155" s="84"/>
      <c r="AL155" s="80"/>
      <c r="AM155" s="80"/>
      <c r="AN155" s="80"/>
      <c r="AO155" s="80"/>
    </row>
    <row r="156">
      <c r="B156" s="5" t="s">
        <v>211</v>
      </c>
      <c r="C156" s="26">
        <v>154.0</v>
      </c>
      <c r="D156" s="58">
        <v>100.0</v>
      </c>
      <c r="E156" s="72">
        <v>4.0</v>
      </c>
      <c r="F156" s="72" t="s">
        <v>253</v>
      </c>
      <c r="G156" s="72">
        <v>7.0</v>
      </c>
      <c r="H156" s="38">
        <v>25.0</v>
      </c>
      <c r="I156" s="38" t="s">
        <v>251</v>
      </c>
      <c r="J156" s="56">
        <v>16.0</v>
      </c>
      <c r="K156" s="38" t="s">
        <v>431</v>
      </c>
      <c r="L156" s="38" t="s">
        <v>440</v>
      </c>
      <c r="M156" s="38">
        <v>25.0</v>
      </c>
      <c r="N156" s="38">
        <v>1.0</v>
      </c>
      <c r="O156" s="62">
        <v>20.0</v>
      </c>
      <c r="P156" s="79">
        <v>63.959999999999994</v>
      </c>
      <c r="Q156" s="38">
        <v>0.594</v>
      </c>
      <c r="R156" s="38">
        <f t="shared" si="1"/>
        <v>14.256</v>
      </c>
      <c r="S156" s="38">
        <v>3.0</v>
      </c>
      <c r="T156" s="38" t="s">
        <v>251</v>
      </c>
      <c r="U156" s="38">
        <v>6.0</v>
      </c>
      <c r="V156" s="38" t="s">
        <v>447</v>
      </c>
      <c r="W156" s="38">
        <v>708.0</v>
      </c>
      <c r="X156" s="80"/>
      <c r="Y156" s="81" t="s">
        <v>285</v>
      </c>
      <c r="Z156" s="81">
        <v>40.0</v>
      </c>
      <c r="AA156" s="81">
        <v>1.0</v>
      </c>
      <c r="AB156" s="81">
        <v>0.316</v>
      </c>
      <c r="AC156" s="80">
        <f t="shared" si="91"/>
        <v>12.324</v>
      </c>
      <c r="AD156" s="80"/>
      <c r="AE156" s="80"/>
      <c r="AF156" s="80"/>
      <c r="AG156" s="80"/>
      <c r="AH156" s="81">
        <v>9.0</v>
      </c>
      <c r="AI156" s="84">
        <f t="shared" si="92"/>
        <v>28.48101266</v>
      </c>
      <c r="AJ156" s="84"/>
      <c r="AK156" s="84"/>
      <c r="AL156" s="80"/>
      <c r="AM156" s="80"/>
      <c r="AN156" s="80"/>
      <c r="AO156" s="80"/>
    </row>
    <row r="157">
      <c r="B157" s="2" t="s">
        <v>224</v>
      </c>
      <c r="C157" s="26">
        <v>155.0</v>
      </c>
      <c r="D157" s="58">
        <v>100.0</v>
      </c>
      <c r="E157" s="72">
        <v>4.0</v>
      </c>
      <c r="F157" s="72" t="s">
        <v>254</v>
      </c>
      <c r="G157" s="72">
        <v>7.0</v>
      </c>
      <c r="H157" s="38">
        <v>25.0</v>
      </c>
      <c r="I157" s="38" t="s">
        <v>251</v>
      </c>
      <c r="J157" s="56">
        <v>16.0</v>
      </c>
      <c r="K157" s="38" t="s">
        <v>432</v>
      </c>
      <c r="L157" s="38" t="s">
        <v>440</v>
      </c>
      <c r="M157" s="38">
        <v>25.0</v>
      </c>
      <c r="N157" s="38">
        <v>1.0</v>
      </c>
      <c r="O157" s="62">
        <v>5.0</v>
      </c>
      <c r="P157" s="79">
        <v>61.620000000000005</v>
      </c>
      <c r="Q157" s="38">
        <v>0.532</v>
      </c>
      <c r="R157" s="38">
        <f t="shared" si="1"/>
        <v>12.768</v>
      </c>
      <c r="S157" s="38">
        <v>3.0</v>
      </c>
      <c r="T157" s="38" t="s">
        <v>252</v>
      </c>
      <c r="U157" s="38">
        <v>6.0</v>
      </c>
      <c r="V157" s="38" t="s">
        <v>447</v>
      </c>
      <c r="W157" s="38">
        <v>708.0</v>
      </c>
      <c r="X157" s="80"/>
      <c r="Y157" s="81" t="s">
        <v>285</v>
      </c>
      <c r="Z157" s="81">
        <v>40.0</v>
      </c>
      <c r="AA157" s="81">
        <v>1.0</v>
      </c>
      <c r="AB157" s="81">
        <v>0.198</v>
      </c>
      <c r="AC157" s="80">
        <f t="shared" si="91"/>
        <v>7.722</v>
      </c>
      <c r="AD157" s="81">
        <v>40.0</v>
      </c>
      <c r="AE157" s="82">
        <v>1.0</v>
      </c>
      <c r="AF157" s="82">
        <v>0.142</v>
      </c>
      <c r="AG157" s="83">
        <f>(AD157-AE157)*AF157</f>
        <v>5.538</v>
      </c>
      <c r="AH157" s="81">
        <v>9.0</v>
      </c>
      <c r="AI157" s="84">
        <f>(9-AL157)/AB157</f>
        <v>36.13131313</v>
      </c>
      <c r="AJ157" s="84">
        <f>3/AF157</f>
        <v>21.12676056</v>
      </c>
      <c r="AK157" s="85">
        <f>(AJ157*3)</f>
        <v>63.38028169</v>
      </c>
      <c r="AL157" s="80">
        <f>3-(((AK157-39)*AF157)/3)</f>
        <v>1.846</v>
      </c>
      <c r="AM157" s="80">
        <f>(AL157)+(AI157*AB157)</f>
        <v>9</v>
      </c>
      <c r="AN157" s="80"/>
      <c r="AO157" s="80"/>
    </row>
    <row r="158">
      <c r="B158" s="5" t="s">
        <v>228</v>
      </c>
      <c r="C158" s="26">
        <v>156.0</v>
      </c>
      <c r="D158" s="58">
        <v>100.0</v>
      </c>
      <c r="E158" s="72">
        <v>4.0</v>
      </c>
      <c r="F158" s="72" t="s">
        <v>255</v>
      </c>
      <c r="G158" s="72">
        <v>7.0</v>
      </c>
      <c r="H158" s="38">
        <v>25.0</v>
      </c>
      <c r="I158" s="38" t="s">
        <v>251</v>
      </c>
      <c r="J158" s="56">
        <v>16.0</v>
      </c>
      <c r="K158" s="38" t="s">
        <v>433</v>
      </c>
      <c r="L158" s="38" t="s">
        <v>440</v>
      </c>
      <c r="M158" s="38">
        <v>25.0</v>
      </c>
      <c r="N158" s="38">
        <v>1.0</v>
      </c>
      <c r="O158" s="62">
        <v>4.0</v>
      </c>
      <c r="P158" s="79">
        <v>217.62</v>
      </c>
      <c r="Q158" s="38">
        <v>1.01</v>
      </c>
      <c r="R158" s="38">
        <f t="shared" si="1"/>
        <v>24.24</v>
      </c>
      <c r="S158" s="38">
        <v>3.0</v>
      </c>
      <c r="T158" s="38" t="s">
        <v>253</v>
      </c>
      <c r="U158" s="38">
        <v>6.0</v>
      </c>
      <c r="V158" s="38" t="s">
        <v>447</v>
      </c>
      <c r="W158" s="38">
        <v>708.0</v>
      </c>
      <c r="X158" s="80"/>
      <c r="Y158" s="81" t="s">
        <v>285</v>
      </c>
      <c r="Z158" s="81">
        <v>40.0</v>
      </c>
      <c r="AA158" s="81">
        <v>1.0</v>
      </c>
      <c r="AB158" s="81">
        <v>0.488</v>
      </c>
      <c r="AC158" s="80">
        <f t="shared" si="91"/>
        <v>19.032</v>
      </c>
      <c r="AD158" s="80"/>
      <c r="AE158" s="80"/>
      <c r="AF158" s="80"/>
      <c r="AG158" s="80"/>
      <c r="AH158" s="81">
        <v>9.0</v>
      </c>
      <c r="AI158" s="84">
        <f t="shared" ref="AI158:AI161" si="93">AH158/AB158</f>
        <v>18.44262295</v>
      </c>
      <c r="AJ158" s="84"/>
      <c r="AK158" s="84"/>
      <c r="AL158" s="80"/>
      <c r="AM158" s="80"/>
      <c r="AN158" s="80"/>
      <c r="AO158" s="80"/>
    </row>
    <row r="159">
      <c r="B159" s="2" t="s">
        <v>230</v>
      </c>
      <c r="C159" s="26">
        <v>157.0</v>
      </c>
      <c r="D159" s="58">
        <v>100.0</v>
      </c>
      <c r="E159" s="72">
        <v>4.0</v>
      </c>
      <c r="F159" s="72" t="s">
        <v>256</v>
      </c>
      <c r="G159" s="72">
        <v>7.0</v>
      </c>
      <c r="H159" s="38">
        <v>25.0</v>
      </c>
      <c r="I159" s="38" t="s">
        <v>251</v>
      </c>
      <c r="J159" s="56">
        <v>16.0</v>
      </c>
      <c r="K159" s="38" t="s">
        <v>434</v>
      </c>
      <c r="L159" s="38" t="s">
        <v>440</v>
      </c>
      <c r="M159" s="38">
        <v>25.0</v>
      </c>
      <c r="N159" s="38">
        <v>1.0</v>
      </c>
      <c r="O159" s="62">
        <v>20.0</v>
      </c>
      <c r="P159" s="79">
        <v>45.629999999999995</v>
      </c>
      <c r="Q159" s="38">
        <v>0.924</v>
      </c>
      <c r="R159" s="38">
        <f t="shared" si="1"/>
        <v>22.176</v>
      </c>
      <c r="S159" s="38">
        <v>3.0</v>
      </c>
      <c r="T159" s="38" t="s">
        <v>254</v>
      </c>
      <c r="U159" s="38">
        <v>6.0</v>
      </c>
      <c r="V159" s="38" t="s">
        <v>447</v>
      </c>
      <c r="W159" s="38">
        <v>708.0</v>
      </c>
      <c r="X159" s="80"/>
      <c r="Y159" s="81" t="s">
        <v>285</v>
      </c>
      <c r="Z159" s="81">
        <v>40.0</v>
      </c>
      <c r="AA159" s="81">
        <v>1.0</v>
      </c>
      <c r="AB159" s="81">
        <v>0.432</v>
      </c>
      <c r="AC159" s="80">
        <f t="shared" si="91"/>
        <v>16.848</v>
      </c>
      <c r="AD159" s="80"/>
      <c r="AE159" s="80"/>
      <c r="AF159" s="80"/>
      <c r="AG159" s="80"/>
      <c r="AH159" s="81">
        <v>9.0</v>
      </c>
      <c r="AI159" s="84">
        <f t="shared" si="93"/>
        <v>20.83333333</v>
      </c>
      <c r="AJ159" s="84"/>
      <c r="AK159" s="84"/>
      <c r="AL159" s="80"/>
      <c r="AM159" s="80"/>
      <c r="AN159" s="80"/>
      <c r="AO159" s="80"/>
    </row>
    <row r="160">
      <c r="B160" s="5" t="s">
        <v>233</v>
      </c>
      <c r="C160" s="26">
        <v>158.0</v>
      </c>
      <c r="D160" s="58">
        <v>100.0</v>
      </c>
      <c r="E160" s="72">
        <v>4.0</v>
      </c>
      <c r="F160" s="72" t="s">
        <v>257</v>
      </c>
      <c r="G160" s="72">
        <v>7.0</v>
      </c>
      <c r="H160" s="38">
        <v>25.0</v>
      </c>
      <c r="I160" s="38" t="s">
        <v>251</v>
      </c>
      <c r="J160" s="56">
        <v>16.0</v>
      </c>
      <c r="K160" s="38" t="s">
        <v>435</v>
      </c>
      <c r="L160" s="38" t="s">
        <v>440</v>
      </c>
      <c r="M160" s="38">
        <v>25.0</v>
      </c>
      <c r="N160" s="38">
        <v>1.0</v>
      </c>
      <c r="O160" s="62">
        <v>5.0</v>
      </c>
      <c r="P160" s="79">
        <v>62.010000000000005</v>
      </c>
      <c r="Q160" s="38">
        <v>0.606</v>
      </c>
      <c r="R160" s="38">
        <f t="shared" si="1"/>
        <v>14.544</v>
      </c>
      <c r="S160" s="38">
        <v>3.0</v>
      </c>
      <c r="T160" s="38" t="s">
        <v>255</v>
      </c>
      <c r="U160" s="38">
        <v>6.0</v>
      </c>
      <c r="V160" s="38" t="s">
        <v>447</v>
      </c>
      <c r="W160" s="38">
        <v>708.0</v>
      </c>
      <c r="X160" s="80"/>
      <c r="Y160" s="81" t="s">
        <v>285</v>
      </c>
      <c r="Z160" s="81">
        <v>40.0</v>
      </c>
      <c r="AA160" s="81">
        <v>1.0</v>
      </c>
      <c r="AB160" s="81">
        <v>0.264</v>
      </c>
      <c r="AC160" s="80">
        <f t="shared" si="91"/>
        <v>10.296</v>
      </c>
      <c r="AD160" s="81"/>
      <c r="AE160" s="82"/>
      <c r="AF160" s="82"/>
      <c r="AG160" s="80"/>
      <c r="AH160" s="81">
        <v>9.0</v>
      </c>
      <c r="AI160" s="84">
        <f t="shared" si="93"/>
        <v>34.09090909</v>
      </c>
      <c r="AJ160" s="84"/>
      <c r="AK160" s="84"/>
      <c r="AL160" s="80"/>
      <c r="AM160" s="80"/>
      <c r="AN160" s="80"/>
      <c r="AO160" s="80"/>
    </row>
    <row r="161">
      <c r="B161" s="5" t="s">
        <v>234</v>
      </c>
      <c r="C161" s="26">
        <v>159.0</v>
      </c>
      <c r="D161" s="58">
        <v>100.0</v>
      </c>
      <c r="E161" s="72">
        <v>4.0</v>
      </c>
      <c r="F161" s="72" t="s">
        <v>250</v>
      </c>
      <c r="G161" s="72">
        <v>8.0</v>
      </c>
      <c r="H161" s="38">
        <v>25.0</v>
      </c>
      <c r="I161" s="38" t="s">
        <v>251</v>
      </c>
      <c r="J161" s="56">
        <v>16.0</v>
      </c>
      <c r="K161" s="38" t="s">
        <v>436</v>
      </c>
      <c r="L161" s="38" t="s">
        <v>440</v>
      </c>
      <c r="M161" s="38">
        <v>25.0</v>
      </c>
      <c r="N161" s="38">
        <v>1.0</v>
      </c>
      <c r="O161" s="62">
        <v>1.0</v>
      </c>
      <c r="P161" s="79">
        <v>52.650000000000006</v>
      </c>
      <c r="Q161" s="38">
        <v>1.28</v>
      </c>
      <c r="R161" s="38">
        <f t="shared" si="1"/>
        <v>30.72</v>
      </c>
      <c r="S161" s="38">
        <v>3.0</v>
      </c>
      <c r="T161" s="38" t="s">
        <v>256</v>
      </c>
      <c r="U161" s="38">
        <v>6.0</v>
      </c>
      <c r="V161" s="38" t="s">
        <v>447</v>
      </c>
      <c r="W161" s="38">
        <v>708.0</v>
      </c>
      <c r="X161" s="80"/>
      <c r="Y161" s="81" t="s">
        <v>285</v>
      </c>
      <c r="Z161" s="81">
        <v>40.0</v>
      </c>
      <c r="AA161" s="81">
        <v>1.0</v>
      </c>
      <c r="AB161" s="81">
        <v>0.424</v>
      </c>
      <c r="AC161" s="80">
        <f t="shared" si="91"/>
        <v>16.536</v>
      </c>
      <c r="AD161" s="80"/>
      <c r="AE161" s="80"/>
      <c r="AF161" s="80"/>
      <c r="AG161" s="80"/>
      <c r="AH161" s="81">
        <v>9.0</v>
      </c>
      <c r="AI161" s="84">
        <f t="shared" si="93"/>
        <v>21.22641509</v>
      </c>
      <c r="AJ161" s="84"/>
      <c r="AK161" s="84"/>
      <c r="AL161" s="80"/>
      <c r="AM161" s="80"/>
      <c r="AN161" s="80"/>
      <c r="AO161" s="80"/>
    </row>
    <row r="162">
      <c r="J162" s="90"/>
      <c r="O162" s="79"/>
      <c r="P162" s="79"/>
      <c r="T162" s="91"/>
      <c r="U162" s="91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4"/>
      <c r="AJ162" s="84"/>
      <c r="AK162" s="84"/>
      <c r="AL162" s="80"/>
      <c r="AM162" s="80"/>
      <c r="AN162" s="80"/>
      <c r="AO162" s="80"/>
    </row>
    <row r="163">
      <c r="J163" s="90"/>
      <c r="O163" s="79"/>
      <c r="P163" s="79"/>
      <c r="T163" s="91"/>
      <c r="U163" s="91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4"/>
      <c r="AJ163" s="84"/>
      <c r="AK163" s="84"/>
      <c r="AL163" s="80"/>
      <c r="AM163" s="80"/>
      <c r="AN163" s="80"/>
      <c r="AO163" s="80"/>
    </row>
    <row r="164">
      <c r="B164" s="38"/>
      <c r="J164" s="90"/>
      <c r="O164" s="79"/>
      <c r="P164" s="79"/>
      <c r="T164" s="91"/>
      <c r="U164" s="91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4"/>
      <c r="AJ164" s="84"/>
      <c r="AK164" s="84"/>
      <c r="AL164" s="80"/>
      <c r="AM164" s="80"/>
      <c r="AN164" s="80"/>
      <c r="AO164" s="80"/>
    </row>
    <row r="165">
      <c r="J165" s="90"/>
      <c r="O165" s="79"/>
      <c r="P165" s="79"/>
      <c r="T165" s="91"/>
      <c r="U165" s="91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4"/>
      <c r="AJ165" s="84"/>
      <c r="AK165" s="84"/>
      <c r="AL165" s="80"/>
      <c r="AM165" s="80"/>
      <c r="AN165" s="80"/>
      <c r="AO165" s="80"/>
    </row>
    <row r="166">
      <c r="J166" s="90"/>
      <c r="O166" s="79"/>
      <c r="P166" s="79"/>
      <c r="T166" s="91"/>
      <c r="U166" s="91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4"/>
      <c r="AJ166" s="84"/>
      <c r="AK166" s="84"/>
      <c r="AL166" s="80"/>
      <c r="AM166" s="80"/>
      <c r="AN166" s="80"/>
      <c r="AO166" s="80"/>
    </row>
    <row r="167">
      <c r="J167" s="90"/>
      <c r="O167" s="79"/>
      <c r="P167" s="79"/>
      <c r="T167" s="91"/>
      <c r="U167" s="91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4"/>
      <c r="AJ167" s="84"/>
      <c r="AK167" s="84"/>
      <c r="AL167" s="80"/>
      <c r="AM167" s="80"/>
      <c r="AN167" s="80"/>
      <c r="AO167" s="80"/>
    </row>
    <row r="168">
      <c r="J168" s="90"/>
      <c r="O168" s="79"/>
      <c r="P168" s="79"/>
      <c r="T168" s="91"/>
      <c r="U168" s="91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4"/>
      <c r="AJ168" s="84"/>
      <c r="AK168" s="84"/>
      <c r="AL168" s="80"/>
      <c r="AM168" s="80"/>
      <c r="AN168" s="80"/>
      <c r="AO168" s="80"/>
    </row>
    <row r="169">
      <c r="J169" s="90"/>
      <c r="O169" s="79"/>
      <c r="P169" s="79"/>
      <c r="T169" s="91"/>
      <c r="U169" s="91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4"/>
      <c r="AJ169" s="84"/>
      <c r="AK169" s="84"/>
      <c r="AL169" s="80"/>
      <c r="AM169" s="80"/>
      <c r="AN169" s="80"/>
      <c r="AO169" s="80"/>
    </row>
    <row r="170">
      <c r="J170" s="90"/>
      <c r="O170" s="79"/>
      <c r="P170" s="79"/>
      <c r="T170" s="91"/>
      <c r="U170" s="91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4"/>
      <c r="AJ170" s="84"/>
      <c r="AK170" s="84"/>
      <c r="AL170" s="80"/>
      <c r="AM170" s="80"/>
      <c r="AN170" s="80"/>
      <c r="AO170" s="80"/>
    </row>
    <row r="171">
      <c r="J171" s="90"/>
      <c r="O171" s="79"/>
      <c r="P171" s="79"/>
      <c r="T171" s="91"/>
      <c r="U171" s="91"/>
      <c r="AI171" s="87"/>
      <c r="AJ171" s="87"/>
      <c r="AK171" s="87"/>
    </row>
    <row r="172">
      <c r="J172" s="90"/>
      <c r="O172" s="79"/>
      <c r="P172" s="79"/>
      <c r="T172" s="91"/>
      <c r="U172" s="91"/>
      <c r="AI172" s="87"/>
      <c r="AJ172" s="87"/>
      <c r="AK172" s="87"/>
    </row>
    <row r="173">
      <c r="J173" s="90"/>
      <c r="O173" s="79"/>
      <c r="P173" s="79"/>
      <c r="T173" s="91"/>
      <c r="U173" s="91"/>
      <c r="AI173" s="87"/>
      <c r="AJ173" s="87"/>
      <c r="AK173" s="87"/>
    </row>
    <row r="174">
      <c r="J174" s="90"/>
      <c r="O174" s="79"/>
      <c r="P174" s="79"/>
      <c r="T174" s="91"/>
      <c r="U174" s="91"/>
      <c r="AI174" s="87"/>
      <c r="AJ174" s="87"/>
      <c r="AK174" s="87"/>
    </row>
    <row r="175">
      <c r="J175" s="90"/>
      <c r="O175" s="79"/>
      <c r="P175" s="79"/>
      <c r="T175" s="91"/>
      <c r="U175" s="91"/>
      <c r="AI175" s="87"/>
      <c r="AJ175" s="87"/>
      <c r="AK175" s="87"/>
    </row>
    <row r="176">
      <c r="J176" s="90"/>
      <c r="O176" s="79"/>
      <c r="P176" s="79"/>
      <c r="T176" s="91"/>
      <c r="U176" s="91"/>
      <c r="AI176" s="87"/>
      <c r="AJ176" s="87"/>
      <c r="AK176" s="87"/>
    </row>
    <row r="177">
      <c r="J177" s="90"/>
      <c r="O177" s="79"/>
      <c r="P177" s="79"/>
      <c r="T177" s="91"/>
      <c r="U177" s="91"/>
      <c r="AI177" s="87"/>
      <c r="AJ177" s="87"/>
      <c r="AK177" s="87"/>
    </row>
    <row r="178">
      <c r="J178" s="90"/>
      <c r="O178" s="79"/>
      <c r="P178" s="79"/>
      <c r="T178" s="91"/>
      <c r="U178" s="91"/>
      <c r="AI178" s="87"/>
      <c r="AJ178" s="87"/>
      <c r="AK178" s="87"/>
    </row>
    <row r="179">
      <c r="J179" s="90"/>
      <c r="O179" s="79"/>
      <c r="P179" s="79"/>
      <c r="T179" s="91"/>
      <c r="U179" s="91"/>
      <c r="AI179" s="87"/>
      <c r="AJ179" s="87"/>
      <c r="AK179" s="87"/>
    </row>
    <row r="180">
      <c r="J180" s="90"/>
      <c r="O180" s="79"/>
      <c r="P180" s="79"/>
      <c r="T180" s="91"/>
      <c r="U180" s="91"/>
      <c r="AI180" s="87"/>
      <c r="AJ180" s="87"/>
      <c r="AK180" s="87"/>
    </row>
    <row r="181">
      <c r="J181" s="90"/>
      <c r="O181" s="79"/>
      <c r="P181" s="79"/>
      <c r="T181" s="91"/>
      <c r="U181" s="91"/>
      <c r="AI181" s="87"/>
      <c r="AJ181" s="87"/>
      <c r="AK181" s="87"/>
    </row>
    <row r="182">
      <c r="J182" s="90"/>
      <c r="O182" s="79"/>
      <c r="P182" s="79"/>
      <c r="T182" s="91"/>
      <c r="U182" s="91"/>
      <c r="AI182" s="87"/>
      <c r="AJ182" s="87"/>
      <c r="AK182" s="87"/>
    </row>
    <row r="183">
      <c r="J183" s="90"/>
      <c r="O183" s="79"/>
      <c r="P183" s="79"/>
      <c r="T183" s="91"/>
      <c r="U183" s="91"/>
      <c r="AI183" s="87"/>
      <c r="AJ183" s="87"/>
      <c r="AK183" s="87"/>
    </row>
    <row r="184">
      <c r="J184" s="90"/>
      <c r="O184" s="79"/>
      <c r="P184" s="79"/>
      <c r="T184" s="91"/>
      <c r="U184" s="91"/>
      <c r="AI184" s="87"/>
      <c r="AJ184" s="87"/>
      <c r="AK184" s="87"/>
    </row>
    <row r="185">
      <c r="J185" s="90"/>
      <c r="O185" s="79"/>
      <c r="P185" s="79"/>
      <c r="T185" s="91"/>
      <c r="U185" s="91"/>
      <c r="AI185" s="87"/>
      <c r="AJ185" s="87"/>
      <c r="AK185" s="87"/>
    </row>
    <row r="186">
      <c r="J186" s="90"/>
      <c r="O186" s="79"/>
      <c r="P186" s="79"/>
      <c r="T186" s="91"/>
      <c r="U186" s="91"/>
      <c r="AI186" s="87"/>
      <c r="AJ186" s="87"/>
      <c r="AK186" s="87"/>
    </row>
    <row r="187">
      <c r="J187" s="90"/>
      <c r="O187" s="79"/>
      <c r="P187" s="79"/>
      <c r="AI187" s="87"/>
      <c r="AJ187" s="87"/>
      <c r="AK187" s="87"/>
    </row>
    <row r="188">
      <c r="J188" s="90"/>
      <c r="O188" s="79"/>
      <c r="P188" s="79"/>
      <c r="AI188" s="87"/>
      <c r="AJ188" s="87"/>
      <c r="AK188" s="87"/>
    </row>
    <row r="189">
      <c r="J189" s="90"/>
      <c r="O189" s="79"/>
      <c r="P189" s="79"/>
      <c r="AI189" s="87"/>
      <c r="AJ189" s="87"/>
      <c r="AK189" s="87"/>
    </row>
    <row r="190">
      <c r="J190" s="90"/>
      <c r="O190" s="79"/>
      <c r="P190" s="79"/>
      <c r="AI190" s="87"/>
      <c r="AJ190" s="87"/>
      <c r="AK190" s="87"/>
    </row>
    <row r="191">
      <c r="J191" s="90"/>
      <c r="O191" s="79"/>
      <c r="P191" s="79"/>
      <c r="AI191" s="87"/>
      <c r="AJ191" s="87"/>
      <c r="AK191" s="87"/>
    </row>
    <row r="192">
      <c r="J192" s="90"/>
      <c r="O192" s="79"/>
      <c r="P192" s="79"/>
      <c r="AI192" s="87"/>
      <c r="AJ192" s="87"/>
      <c r="AK192" s="87"/>
    </row>
    <row r="193">
      <c r="J193" s="90"/>
      <c r="O193" s="79"/>
      <c r="P193" s="79"/>
      <c r="AI193" s="87"/>
      <c r="AJ193" s="87"/>
      <c r="AK193" s="87"/>
    </row>
    <row r="194">
      <c r="J194" s="90"/>
      <c r="O194" s="79"/>
      <c r="P194" s="79"/>
      <c r="AI194" s="87"/>
      <c r="AJ194" s="87"/>
      <c r="AK194" s="87"/>
    </row>
    <row r="195">
      <c r="J195" s="90"/>
      <c r="O195" s="79"/>
      <c r="P195" s="79"/>
      <c r="AI195" s="87"/>
      <c r="AJ195" s="87"/>
      <c r="AK195" s="87"/>
    </row>
    <row r="196">
      <c r="J196" s="90"/>
      <c r="O196" s="79"/>
      <c r="P196" s="79"/>
      <c r="AI196" s="87"/>
      <c r="AJ196" s="87"/>
      <c r="AK196" s="87"/>
    </row>
    <row r="197">
      <c r="J197" s="90"/>
      <c r="O197" s="79"/>
      <c r="P197" s="79"/>
      <c r="AI197" s="87"/>
      <c r="AJ197" s="87"/>
      <c r="AK197" s="87"/>
    </row>
    <row r="198">
      <c r="J198" s="90"/>
      <c r="O198" s="79"/>
      <c r="P198" s="79"/>
      <c r="AI198" s="87"/>
      <c r="AJ198" s="87"/>
      <c r="AK198" s="87"/>
    </row>
    <row r="199">
      <c r="J199" s="90"/>
      <c r="O199" s="79"/>
      <c r="P199" s="79"/>
      <c r="AI199" s="87"/>
      <c r="AJ199" s="87"/>
      <c r="AK199" s="87"/>
    </row>
    <row r="200">
      <c r="J200" s="90"/>
      <c r="O200" s="79"/>
      <c r="P200" s="79"/>
      <c r="AI200" s="87"/>
      <c r="AJ200" s="87"/>
      <c r="AK200" s="87"/>
    </row>
    <row r="201">
      <c r="J201" s="90"/>
      <c r="O201" s="79"/>
      <c r="P201" s="79"/>
      <c r="AI201" s="87"/>
      <c r="AJ201" s="87"/>
      <c r="AK201" s="87"/>
    </row>
    <row r="202">
      <c r="J202" s="90"/>
      <c r="O202" s="79"/>
      <c r="P202" s="79"/>
      <c r="AI202" s="87"/>
      <c r="AJ202" s="87"/>
      <c r="AK202" s="87"/>
    </row>
    <row r="203">
      <c r="J203" s="90"/>
      <c r="O203" s="79"/>
      <c r="P203" s="79"/>
      <c r="AI203" s="87"/>
      <c r="AJ203" s="87"/>
      <c r="AK203" s="87"/>
    </row>
    <row r="204">
      <c r="J204" s="90"/>
      <c r="O204" s="79"/>
      <c r="P204" s="79"/>
      <c r="AI204" s="87"/>
      <c r="AJ204" s="87"/>
      <c r="AK204" s="87"/>
    </row>
    <row r="205">
      <c r="J205" s="90"/>
      <c r="O205" s="79"/>
      <c r="P205" s="79"/>
      <c r="AI205" s="87"/>
      <c r="AJ205" s="87"/>
      <c r="AK205" s="87"/>
    </row>
    <row r="206">
      <c r="J206" s="90"/>
      <c r="O206" s="79"/>
      <c r="P206" s="79"/>
      <c r="AI206" s="87"/>
      <c r="AJ206" s="87"/>
      <c r="AK206" s="87"/>
    </row>
    <row r="207">
      <c r="J207" s="90"/>
      <c r="O207" s="79"/>
      <c r="P207" s="79"/>
      <c r="AI207" s="87"/>
      <c r="AJ207" s="87"/>
      <c r="AK207" s="87"/>
    </row>
    <row r="208">
      <c r="J208" s="90"/>
      <c r="O208" s="79"/>
      <c r="P208" s="79"/>
      <c r="AI208" s="87"/>
      <c r="AJ208" s="87"/>
      <c r="AK208" s="87"/>
    </row>
    <row r="209">
      <c r="J209" s="90"/>
      <c r="O209" s="79"/>
      <c r="P209" s="79"/>
      <c r="AI209" s="87"/>
      <c r="AJ209" s="87"/>
      <c r="AK209" s="87"/>
    </row>
    <row r="210">
      <c r="J210" s="90"/>
      <c r="O210" s="79"/>
      <c r="P210" s="79"/>
      <c r="AI210" s="87"/>
      <c r="AJ210" s="87"/>
      <c r="AK210" s="87"/>
    </row>
    <row r="211">
      <c r="J211" s="90"/>
      <c r="O211" s="79"/>
      <c r="P211" s="79"/>
      <c r="AI211" s="87"/>
      <c r="AJ211" s="87"/>
      <c r="AK211" s="87"/>
    </row>
    <row r="212">
      <c r="J212" s="90"/>
      <c r="O212" s="79"/>
      <c r="P212" s="79"/>
      <c r="AI212" s="87"/>
      <c r="AJ212" s="87"/>
      <c r="AK212" s="87"/>
    </row>
    <row r="213">
      <c r="J213" s="90"/>
      <c r="O213" s="79"/>
      <c r="P213" s="79"/>
      <c r="AI213" s="87"/>
      <c r="AJ213" s="87"/>
      <c r="AK213" s="87"/>
    </row>
    <row r="214">
      <c r="J214" s="90"/>
      <c r="O214" s="79"/>
      <c r="P214" s="79"/>
      <c r="AI214" s="87"/>
      <c r="AJ214" s="87"/>
      <c r="AK214" s="87"/>
    </row>
    <row r="215">
      <c r="J215" s="90"/>
      <c r="O215" s="79"/>
      <c r="P215" s="79"/>
      <c r="AI215" s="87"/>
      <c r="AJ215" s="87"/>
      <c r="AK215" s="87"/>
    </row>
    <row r="216">
      <c r="J216" s="90"/>
      <c r="O216" s="79"/>
      <c r="P216" s="79"/>
      <c r="AI216" s="87"/>
      <c r="AJ216" s="87"/>
      <c r="AK216" s="87"/>
    </row>
    <row r="217">
      <c r="J217" s="90"/>
      <c r="O217" s="79"/>
      <c r="P217" s="79"/>
      <c r="AI217" s="87"/>
      <c r="AJ217" s="87"/>
      <c r="AK217" s="87"/>
    </row>
    <row r="218">
      <c r="J218" s="90"/>
      <c r="O218" s="79"/>
      <c r="P218" s="79"/>
      <c r="AI218" s="87"/>
      <c r="AJ218" s="87"/>
      <c r="AK218" s="87"/>
    </row>
    <row r="219">
      <c r="J219" s="90"/>
      <c r="O219" s="79"/>
      <c r="P219" s="79"/>
      <c r="AI219" s="87"/>
      <c r="AJ219" s="87"/>
      <c r="AK219" s="87"/>
    </row>
    <row r="220">
      <c r="J220" s="90"/>
      <c r="O220" s="79"/>
      <c r="P220" s="79"/>
      <c r="AI220" s="87"/>
      <c r="AJ220" s="87"/>
      <c r="AK220" s="87"/>
    </row>
    <row r="221">
      <c r="J221" s="90"/>
      <c r="O221" s="79"/>
      <c r="P221" s="79"/>
      <c r="AI221" s="87"/>
      <c r="AJ221" s="87"/>
      <c r="AK221" s="87"/>
    </row>
    <row r="222">
      <c r="J222" s="90"/>
      <c r="O222" s="79"/>
      <c r="P222" s="79"/>
      <c r="AI222" s="87"/>
      <c r="AJ222" s="87"/>
      <c r="AK222" s="87"/>
    </row>
    <row r="223">
      <c r="J223" s="90"/>
      <c r="O223" s="79"/>
      <c r="P223" s="79"/>
      <c r="AI223" s="87"/>
      <c r="AJ223" s="87"/>
      <c r="AK223" s="87"/>
    </row>
    <row r="224">
      <c r="J224" s="90"/>
      <c r="O224" s="79"/>
      <c r="P224" s="79"/>
      <c r="AI224" s="87"/>
      <c r="AJ224" s="87"/>
      <c r="AK224" s="87"/>
    </row>
    <row r="225">
      <c r="J225" s="90"/>
      <c r="O225" s="79"/>
      <c r="P225" s="79"/>
      <c r="AI225" s="87"/>
      <c r="AJ225" s="87"/>
      <c r="AK225" s="87"/>
    </row>
    <row r="226">
      <c r="J226" s="90"/>
      <c r="O226" s="79"/>
      <c r="P226" s="79"/>
      <c r="AI226" s="87"/>
      <c r="AJ226" s="87"/>
      <c r="AK226" s="87"/>
    </row>
    <row r="227">
      <c r="J227" s="90"/>
      <c r="O227" s="79"/>
      <c r="P227" s="79"/>
      <c r="AI227" s="87"/>
      <c r="AJ227" s="87"/>
      <c r="AK227" s="87"/>
    </row>
    <row r="228">
      <c r="J228" s="90"/>
      <c r="O228" s="79"/>
      <c r="P228" s="79"/>
      <c r="AI228" s="87"/>
      <c r="AJ228" s="87"/>
      <c r="AK228" s="87"/>
    </row>
    <row r="229">
      <c r="J229" s="90"/>
      <c r="O229" s="79"/>
      <c r="P229" s="79"/>
      <c r="AI229" s="87"/>
      <c r="AJ229" s="87"/>
      <c r="AK229" s="87"/>
    </row>
    <row r="230">
      <c r="J230" s="90"/>
      <c r="O230" s="79"/>
      <c r="P230" s="79"/>
      <c r="AI230" s="87"/>
      <c r="AJ230" s="87"/>
      <c r="AK230" s="87"/>
    </row>
    <row r="231">
      <c r="J231" s="90"/>
      <c r="O231" s="79"/>
      <c r="P231" s="79"/>
      <c r="AI231" s="87"/>
      <c r="AJ231" s="87"/>
      <c r="AK231" s="87"/>
    </row>
    <row r="232">
      <c r="J232" s="90"/>
      <c r="O232" s="79"/>
      <c r="P232" s="79"/>
      <c r="AI232" s="87"/>
      <c r="AJ232" s="87"/>
      <c r="AK232" s="87"/>
    </row>
    <row r="233">
      <c r="J233" s="90"/>
      <c r="O233" s="79"/>
      <c r="P233" s="79"/>
      <c r="AI233" s="87"/>
      <c r="AJ233" s="87"/>
      <c r="AK233" s="87"/>
    </row>
    <row r="234">
      <c r="J234" s="90"/>
      <c r="O234" s="79"/>
      <c r="P234" s="79"/>
      <c r="AI234" s="87"/>
      <c r="AJ234" s="87"/>
      <c r="AK234" s="87"/>
    </row>
    <row r="235">
      <c r="J235" s="90"/>
      <c r="O235" s="79"/>
      <c r="P235" s="79"/>
      <c r="AI235" s="87"/>
      <c r="AJ235" s="87"/>
      <c r="AK235" s="87"/>
    </row>
    <row r="236">
      <c r="J236" s="90"/>
      <c r="O236" s="79"/>
      <c r="P236" s="79"/>
      <c r="AI236" s="87"/>
      <c r="AJ236" s="87"/>
      <c r="AK236" s="87"/>
    </row>
    <row r="237">
      <c r="J237" s="90"/>
      <c r="O237" s="79"/>
      <c r="P237" s="79"/>
      <c r="AI237" s="87"/>
      <c r="AJ237" s="87"/>
      <c r="AK237" s="87"/>
    </row>
    <row r="238">
      <c r="J238" s="90"/>
      <c r="O238" s="79"/>
      <c r="P238" s="79"/>
      <c r="AI238" s="87"/>
      <c r="AJ238" s="87"/>
      <c r="AK238" s="87"/>
    </row>
    <row r="239">
      <c r="J239" s="90"/>
      <c r="O239" s="79"/>
      <c r="P239" s="79"/>
      <c r="AI239" s="87"/>
      <c r="AJ239" s="87"/>
      <c r="AK239" s="87"/>
    </row>
    <row r="240">
      <c r="J240" s="90"/>
      <c r="O240" s="79"/>
      <c r="P240" s="79"/>
      <c r="AI240" s="87"/>
      <c r="AJ240" s="87"/>
      <c r="AK240" s="87"/>
    </row>
    <row r="241">
      <c r="J241" s="90"/>
      <c r="O241" s="79"/>
      <c r="P241" s="79"/>
      <c r="AI241" s="87"/>
      <c r="AJ241" s="87"/>
      <c r="AK241" s="87"/>
    </row>
    <row r="242">
      <c r="J242" s="90"/>
      <c r="O242" s="79"/>
      <c r="P242" s="79"/>
      <c r="AI242" s="87"/>
      <c r="AJ242" s="87"/>
      <c r="AK242" s="87"/>
    </row>
    <row r="243">
      <c r="J243" s="90"/>
      <c r="O243" s="79"/>
      <c r="P243" s="79"/>
      <c r="AI243" s="87"/>
      <c r="AJ243" s="87"/>
      <c r="AK243" s="87"/>
    </row>
    <row r="244">
      <c r="J244" s="90"/>
      <c r="O244" s="79"/>
      <c r="P244" s="79"/>
      <c r="AI244" s="87"/>
      <c r="AJ244" s="87"/>
      <c r="AK244" s="87"/>
    </row>
    <row r="245">
      <c r="J245" s="90"/>
      <c r="O245" s="79"/>
      <c r="P245" s="79"/>
      <c r="AI245" s="87"/>
      <c r="AJ245" s="87"/>
      <c r="AK245" s="87"/>
    </row>
    <row r="246">
      <c r="J246" s="90"/>
      <c r="O246" s="79"/>
      <c r="P246" s="79"/>
      <c r="AI246" s="87"/>
      <c r="AJ246" s="87"/>
      <c r="AK246" s="87"/>
    </row>
    <row r="247">
      <c r="J247" s="90"/>
      <c r="O247" s="79"/>
      <c r="P247" s="79"/>
      <c r="AI247" s="87"/>
      <c r="AJ247" s="87"/>
      <c r="AK247" s="87"/>
    </row>
    <row r="248">
      <c r="J248" s="90"/>
      <c r="O248" s="79"/>
      <c r="P248" s="79"/>
      <c r="AI248" s="87"/>
      <c r="AJ248" s="87"/>
      <c r="AK248" s="87"/>
    </row>
    <row r="249">
      <c r="J249" s="90"/>
      <c r="O249" s="79"/>
      <c r="P249" s="79"/>
      <c r="AI249" s="87"/>
      <c r="AJ249" s="87"/>
      <c r="AK249" s="87"/>
    </row>
    <row r="250">
      <c r="J250" s="90"/>
      <c r="O250" s="79"/>
      <c r="P250" s="79"/>
      <c r="AI250" s="87"/>
      <c r="AJ250" s="87"/>
      <c r="AK250" s="87"/>
    </row>
    <row r="251">
      <c r="J251" s="90"/>
      <c r="O251" s="79"/>
      <c r="P251" s="79"/>
      <c r="AI251" s="87"/>
      <c r="AJ251" s="87"/>
      <c r="AK251" s="87"/>
    </row>
    <row r="252">
      <c r="J252" s="90"/>
      <c r="O252" s="79"/>
      <c r="P252" s="79"/>
      <c r="AI252" s="87"/>
      <c r="AJ252" s="87"/>
      <c r="AK252" s="87"/>
    </row>
    <row r="253">
      <c r="J253" s="90"/>
      <c r="O253" s="79"/>
      <c r="P253" s="79"/>
      <c r="AI253" s="87"/>
      <c r="AJ253" s="87"/>
      <c r="AK253" s="87"/>
    </row>
    <row r="254">
      <c r="J254" s="90"/>
      <c r="O254" s="79"/>
      <c r="P254" s="79"/>
      <c r="AI254" s="87"/>
      <c r="AJ254" s="87"/>
      <c r="AK254" s="87"/>
    </row>
    <row r="255">
      <c r="J255" s="90"/>
      <c r="O255" s="79"/>
      <c r="P255" s="79"/>
      <c r="AI255" s="87"/>
      <c r="AJ255" s="87"/>
      <c r="AK255" s="87"/>
    </row>
    <row r="256">
      <c r="J256" s="90"/>
      <c r="O256" s="79"/>
      <c r="P256" s="79"/>
      <c r="AI256" s="87"/>
      <c r="AJ256" s="87"/>
      <c r="AK256" s="87"/>
    </row>
    <row r="257">
      <c r="J257" s="90"/>
      <c r="O257" s="79"/>
      <c r="P257" s="79"/>
      <c r="AI257" s="87"/>
      <c r="AJ257" s="87"/>
      <c r="AK257" s="87"/>
    </row>
    <row r="258">
      <c r="J258" s="90"/>
      <c r="O258" s="79"/>
      <c r="P258" s="79"/>
      <c r="AI258" s="87"/>
      <c r="AJ258" s="87"/>
      <c r="AK258" s="87"/>
    </row>
    <row r="259">
      <c r="J259" s="90"/>
      <c r="O259" s="79"/>
      <c r="P259" s="79"/>
      <c r="AI259" s="87"/>
      <c r="AJ259" s="87"/>
      <c r="AK259" s="87"/>
    </row>
    <row r="260">
      <c r="J260" s="90"/>
      <c r="O260" s="79"/>
      <c r="P260" s="79"/>
      <c r="AI260" s="87"/>
      <c r="AJ260" s="87"/>
      <c r="AK260" s="87"/>
    </row>
    <row r="261">
      <c r="J261" s="90"/>
      <c r="O261" s="79"/>
      <c r="P261" s="79"/>
      <c r="AI261" s="87"/>
      <c r="AJ261" s="87"/>
      <c r="AK261" s="87"/>
    </row>
    <row r="262">
      <c r="J262" s="90"/>
      <c r="O262" s="79"/>
      <c r="P262" s="79"/>
      <c r="AI262" s="87"/>
      <c r="AJ262" s="87"/>
      <c r="AK262" s="87"/>
    </row>
    <row r="263">
      <c r="J263" s="90"/>
      <c r="O263" s="79"/>
      <c r="P263" s="79"/>
      <c r="AI263" s="87"/>
      <c r="AJ263" s="87"/>
      <c r="AK263" s="87"/>
    </row>
    <row r="264">
      <c r="J264" s="90"/>
      <c r="O264" s="79"/>
      <c r="P264" s="79"/>
      <c r="AI264" s="87"/>
      <c r="AJ264" s="87"/>
      <c r="AK264" s="87"/>
    </row>
    <row r="265">
      <c r="J265" s="90"/>
      <c r="O265" s="79"/>
      <c r="P265" s="79"/>
      <c r="AI265" s="87"/>
      <c r="AJ265" s="87"/>
      <c r="AK265" s="87"/>
    </row>
    <row r="266">
      <c r="J266" s="90"/>
      <c r="O266" s="79"/>
      <c r="P266" s="79"/>
      <c r="AI266" s="87"/>
      <c r="AJ266" s="87"/>
      <c r="AK266" s="87"/>
    </row>
    <row r="267">
      <c r="J267" s="90"/>
      <c r="O267" s="79"/>
      <c r="P267" s="79"/>
      <c r="AI267" s="87"/>
      <c r="AJ267" s="87"/>
      <c r="AK267" s="87"/>
    </row>
    <row r="268">
      <c r="J268" s="90"/>
      <c r="O268" s="79"/>
      <c r="P268" s="79"/>
      <c r="AI268" s="87"/>
      <c r="AJ268" s="87"/>
      <c r="AK268" s="87"/>
    </row>
    <row r="269">
      <c r="J269" s="90"/>
      <c r="O269" s="79"/>
      <c r="P269" s="79"/>
      <c r="AI269" s="87"/>
      <c r="AJ269" s="87"/>
      <c r="AK269" s="87"/>
    </row>
    <row r="270">
      <c r="J270" s="90"/>
      <c r="O270" s="79"/>
      <c r="P270" s="79"/>
      <c r="AI270" s="87"/>
      <c r="AJ270" s="87"/>
      <c r="AK270" s="87"/>
    </row>
    <row r="271">
      <c r="J271" s="90"/>
      <c r="O271" s="79"/>
      <c r="P271" s="79"/>
      <c r="AI271" s="87"/>
      <c r="AJ271" s="87"/>
      <c r="AK271" s="87"/>
    </row>
    <row r="272">
      <c r="J272" s="90"/>
      <c r="O272" s="79"/>
      <c r="P272" s="79"/>
      <c r="AI272" s="87"/>
      <c r="AJ272" s="87"/>
      <c r="AK272" s="87"/>
    </row>
    <row r="273">
      <c r="J273" s="90"/>
      <c r="O273" s="79"/>
      <c r="P273" s="79"/>
      <c r="AI273" s="87"/>
      <c r="AJ273" s="87"/>
      <c r="AK273" s="87"/>
    </row>
    <row r="274">
      <c r="J274" s="90"/>
      <c r="O274" s="79"/>
      <c r="P274" s="79"/>
      <c r="AI274" s="87"/>
      <c r="AJ274" s="87"/>
      <c r="AK274" s="87"/>
    </row>
    <row r="275">
      <c r="J275" s="90"/>
      <c r="O275" s="79"/>
      <c r="P275" s="79"/>
      <c r="AI275" s="87"/>
      <c r="AJ275" s="87"/>
      <c r="AK275" s="87"/>
    </row>
    <row r="276">
      <c r="J276" s="90"/>
      <c r="O276" s="79"/>
      <c r="P276" s="79"/>
      <c r="AI276" s="87"/>
      <c r="AJ276" s="87"/>
      <c r="AK276" s="87"/>
    </row>
    <row r="277">
      <c r="J277" s="90"/>
      <c r="O277" s="79"/>
      <c r="P277" s="79"/>
      <c r="AI277" s="87"/>
      <c r="AJ277" s="87"/>
      <c r="AK277" s="87"/>
    </row>
    <row r="278">
      <c r="J278" s="90"/>
      <c r="O278" s="79"/>
      <c r="P278" s="79"/>
      <c r="AI278" s="87"/>
      <c r="AJ278" s="87"/>
      <c r="AK278" s="87"/>
    </row>
    <row r="279">
      <c r="J279" s="90"/>
      <c r="O279" s="79"/>
      <c r="P279" s="79"/>
      <c r="AI279" s="87"/>
      <c r="AJ279" s="87"/>
      <c r="AK279" s="87"/>
    </row>
    <row r="280">
      <c r="J280" s="90"/>
      <c r="O280" s="79"/>
      <c r="P280" s="79"/>
      <c r="AI280" s="87"/>
      <c r="AJ280" s="87"/>
      <c r="AK280" s="87"/>
    </row>
    <row r="281">
      <c r="J281" s="90"/>
      <c r="O281" s="79"/>
      <c r="P281" s="79"/>
      <c r="AI281" s="87"/>
      <c r="AJ281" s="87"/>
      <c r="AK281" s="87"/>
    </row>
    <row r="282">
      <c r="J282" s="90"/>
      <c r="O282" s="79"/>
      <c r="P282" s="79"/>
      <c r="AI282" s="87"/>
      <c r="AJ282" s="87"/>
      <c r="AK282" s="87"/>
    </row>
    <row r="283">
      <c r="J283" s="90"/>
      <c r="O283" s="79"/>
      <c r="P283" s="79"/>
      <c r="AI283" s="87"/>
      <c r="AJ283" s="87"/>
      <c r="AK283" s="87"/>
    </row>
    <row r="284">
      <c r="J284" s="90"/>
      <c r="O284" s="79"/>
      <c r="P284" s="79"/>
      <c r="AI284" s="87"/>
      <c r="AJ284" s="87"/>
      <c r="AK284" s="87"/>
    </row>
    <row r="285">
      <c r="J285" s="90"/>
      <c r="O285" s="79"/>
      <c r="P285" s="79"/>
      <c r="AI285" s="87"/>
      <c r="AJ285" s="87"/>
      <c r="AK285" s="87"/>
    </row>
    <row r="286">
      <c r="J286" s="90"/>
      <c r="O286" s="79"/>
      <c r="P286" s="79"/>
      <c r="AI286" s="87"/>
      <c r="AJ286" s="87"/>
      <c r="AK286" s="87"/>
    </row>
    <row r="287">
      <c r="J287" s="90"/>
      <c r="O287" s="79"/>
      <c r="P287" s="79"/>
      <c r="AI287" s="87"/>
      <c r="AJ287" s="87"/>
      <c r="AK287" s="87"/>
    </row>
    <row r="288">
      <c r="J288" s="90"/>
      <c r="O288" s="79"/>
      <c r="P288" s="79"/>
      <c r="AI288" s="87"/>
      <c r="AJ288" s="87"/>
      <c r="AK288" s="87"/>
    </row>
    <row r="289">
      <c r="J289" s="90"/>
      <c r="O289" s="79"/>
      <c r="P289" s="79"/>
      <c r="AI289" s="87"/>
      <c r="AJ289" s="87"/>
      <c r="AK289" s="87"/>
    </row>
    <row r="290">
      <c r="J290" s="90"/>
      <c r="O290" s="79"/>
      <c r="P290" s="79"/>
      <c r="AI290" s="87"/>
      <c r="AJ290" s="87"/>
      <c r="AK290" s="87"/>
    </row>
    <row r="291">
      <c r="J291" s="90"/>
      <c r="O291" s="79"/>
      <c r="P291" s="79"/>
      <c r="AI291" s="87"/>
      <c r="AJ291" s="87"/>
      <c r="AK291" s="87"/>
    </row>
    <row r="292">
      <c r="J292" s="90"/>
      <c r="O292" s="79"/>
      <c r="P292" s="79"/>
      <c r="AI292" s="87"/>
      <c r="AJ292" s="87"/>
      <c r="AK292" s="87"/>
    </row>
    <row r="293">
      <c r="J293" s="90"/>
      <c r="O293" s="79"/>
      <c r="P293" s="79"/>
      <c r="AI293" s="87"/>
      <c r="AJ293" s="87"/>
      <c r="AK293" s="87"/>
    </row>
    <row r="294">
      <c r="J294" s="90"/>
      <c r="O294" s="79"/>
      <c r="P294" s="79"/>
      <c r="AI294" s="87"/>
      <c r="AJ294" s="87"/>
      <c r="AK294" s="87"/>
    </row>
    <row r="295">
      <c r="J295" s="90"/>
      <c r="O295" s="79"/>
      <c r="P295" s="79"/>
      <c r="AI295" s="87"/>
      <c r="AJ295" s="87"/>
      <c r="AK295" s="87"/>
    </row>
    <row r="296">
      <c r="J296" s="90"/>
      <c r="O296" s="79"/>
      <c r="P296" s="79"/>
      <c r="AI296" s="87"/>
      <c r="AJ296" s="87"/>
      <c r="AK296" s="87"/>
    </row>
    <row r="297">
      <c r="J297" s="90"/>
      <c r="O297" s="79"/>
      <c r="P297" s="79"/>
      <c r="AI297" s="87"/>
      <c r="AJ297" s="87"/>
      <c r="AK297" s="87"/>
    </row>
    <row r="298">
      <c r="J298" s="90"/>
      <c r="O298" s="79"/>
      <c r="P298" s="79"/>
      <c r="AI298" s="87"/>
      <c r="AJ298" s="87"/>
      <c r="AK298" s="87"/>
    </row>
    <row r="299">
      <c r="J299" s="90"/>
      <c r="O299" s="79"/>
      <c r="P299" s="79"/>
      <c r="AI299" s="87"/>
      <c r="AJ299" s="87"/>
      <c r="AK299" s="87"/>
    </row>
    <row r="300">
      <c r="J300" s="90"/>
      <c r="O300" s="79"/>
      <c r="P300" s="79"/>
      <c r="AI300" s="87"/>
      <c r="AJ300" s="87"/>
      <c r="AK300" s="87"/>
    </row>
    <row r="301">
      <c r="J301" s="90"/>
      <c r="O301" s="79"/>
      <c r="P301" s="79"/>
      <c r="AI301" s="87"/>
      <c r="AJ301" s="87"/>
      <c r="AK301" s="87"/>
    </row>
    <row r="302">
      <c r="J302" s="90"/>
      <c r="O302" s="79"/>
      <c r="P302" s="79"/>
      <c r="AI302" s="87"/>
      <c r="AJ302" s="87"/>
      <c r="AK302" s="87"/>
    </row>
    <row r="303">
      <c r="J303" s="90"/>
      <c r="O303" s="79"/>
      <c r="P303" s="79"/>
      <c r="AI303" s="87"/>
      <c r="AJ303" s="87"/>
      <c r="AK303" s="87"/>
    </row>
    <row r="304">
      <c r="J304" s="90"/>
      <c r="O304" s="79"/>
      <c r="P304" s="79"/>
      <c r="AI304" s="87"/>
      <c r="AJ304" s="87"/>
      <c r="AK304" s="87"/>
    </row>
    <row r="305">
      <c r="J305" s="90"/>
      <c r="O305" s="79"/>
      <c r="P305" s="79"/>
      <c r="AI305" s="87"/>
      <c r="AJ305" s="87"/>
      <c r="AK305" s="87"/>
    </row>
    <row r="306">
      <c r="J306" s="90"/>
      <c r="O306" s="79"/>
      <c r="P306" s="79"/>
      <c r="AI306" s="87"/>
      <c r="AJ306" s="87"/>
      <c r="AK306" s="87"/>
    </row>
    <row r="307">
      <c r="J307" s="90"/>
      <c r="O307" s="79"/>
      <c r="P307" s="79"/>
      <c r="AI307" s="87"/>
      <c r="AJ307" s="87"/>
      <c r="AK307" s="87"/>
    </row>
    <row r="308">
      <c r="J308" s="90"/>
      <c r="O308" s="79"/>
      <c r="P308" s="79"/>
      <c r="AI308" s="87"/>
      <c r="AJ308" s="87"/>
      <c r="AK308" s="87"/>
    </row>
    <row r="309">
      <c r="J309" s="90"/>
      <c r="O309" s="79"/>
      <c r="P309" s="79"/>
      <c r="AI309" s="87"/>
      <c r="AJ309" s="87"/>
      <c r="AK309" s="87"/>
    </row>
    <row r="310">
      <c r="J310" s="90"/>
      <c r="O310" s="79"/>
      <c r="P310" s="79"/>
      <c r="AI310" s="87"/>
      <c r="AJ310" s="87"/>
      <c r="AK310" s="87"/>
    </row>
    <row r="311">
      <c r="J311" s="90"/>
      <c r="O311" s="79"/>
      <c r="P311" s="79"/>
      <c r="AI311" s="87"/>
      <c r="AJ311" s="87"/>
      <c r="AK311" s="87"/>
    </row>
    <row r="312">
      <c r="J312" s="90"/>
      <c r="O312" s="79"/>
      <c r="P312" s="79"/>
      <c r="AI312" s="87"/>
      <c r="AJ312" s="87"/>
      <c r="AK312" s="87"/>
    </row>
    <row r="313">
      <c r="J313" s="90"/>
      <c r="O313" s="79"/>
      <c r="P313" s="79"/>
      <c r="AI313" s="87"/>
      <c r="AJ313" s="87"/>
      <c r="AK313" s="87"/>
    </row>
    <row r="314">
      <c r="J314" s="90"/>
      <c r="O314" s="79"/>
      <c r="P314" s="79"/>
      <c r="AI314" s="87"/>
      <c r="AJ314" s="87"/>
      <c r="AK314" s="87"/>
    </row>
    <row r="315">
      <c r="J315" s="90"/>
      <c r="O315" s="79"/>
      <c r="P315" s="79"/>
      <c r="AI315" s="87"/>
      <c r="AJ315" s="87"/>
      <c r="AK315" s="87"/>
    </row>
    <row r="316">
      <c r="J316" s="90"/>
      <c r="O316" s="79"/>
      <c r="P316" s="79"/>
      <c r="AI316" s="87"/>
      <c r="AJ316" s="87"/>
      <c r="AK316" s="87"/>
    </row>
    <row r="317">
      <c r="J317" s="90"/>
      <c r="O317" s="79"/>
      <c r="P317" s="79"/>
      <c r="AI317" s="87"/>
      <c r="AJ317" s="87"/>
      <c r="AK317" s="87"/>
    </row>
    <row r="318">
      <c r="J318" s="90"/>
      <c r="O318" s="79"/>
      <c r="P318" s="79"/>
      <c r="AI318" s="87"/>
      <c r="AJ318" s="87"/>
      <c r="AK318" s="87"/>
    </row>
    <row r="319">
      <c r="J319" s="90"/>
      <c r="O319" s="79"/>
      <c r="P319" s="79"/>
      <c r="AI319" s="87"/>
      <c r="AJ319" s="87"/>
      <c r="AK319" s="87"/>
    </row>
    <row r="320">
      <c r="J320" s="90"/>
      <c r="O320" s="79"/>
      <c r="P320" s="79"/>
      <c r="AI320" s="87"/>
      <c r="AJ320" s="87"/>
      <c r="AK320" s="87"/>
    </row>
    <row r="321">
      <c r="J321" s="90"/>
      <c r="O321" s="79"/>
      <c r="P321" s="79"/>
      <c r="AI321" s="87"/>
      <c r="AJ321" s="87"/>
      <c r="AK321" s="87"/>
    </row>
    <row r="322">
      <c r="J322" s="90"/>
      <c r="O322" s="79"/>
      <c r="P322" s="79"/>
      <c r="AI322" s="87"/>
      <c r="AJ322" s="87"/>
      <c r="AK322" s="87"/>
    </row>
    <row r="323">
      <c r="J323" s="90"/>
      <c r="O323" s="79"/>
      <c r="P323" s="79"/>
      <c r="AI323" s="87"/>
      <c r="AJ323" s="87"/>
      <c r="AK323" s="87"/>
    </row>
    <row r="324">
      <c r="J324" s="90"/>
      <c r="O324" s="79"/>
      <c r="P324" s="79"/>
      <c r="AI324" s="87"/>
      <c r="AJ324" s="87"/>
      <c r="AK324" s="87"/>
    </row>
    <row r="325">
      <c r="J325" s="90"/>
      <c r="O325" s="79"/>
      <c r="P325" s="79"/>
      <c r="AI325" s="87"/>
      <c r="AJ325" s="87"/>
      <c r="AK325" s="87"/>
    </row>
    <row r="326">
      <c r="J326" s="90"/>
      <c r="O326" s="79"/>
      <c r="P326" s="79"/>
      <c r="AI326" s="87"/>
      <c r="AJ326" s="87"/>
      <c r="AK326" s="87"/>
    </row>
    <row r="327">
      <c r="J327" s="90"/>
      <c r="O327" s="79"/>
      <c r="P327" s="79"/>
      <c r="AI327" s="87"/>
      <c r="AJ327" s="87"/>
      <c r="AK327" s="87"/>
    </row>
    <row r="328">
      <c r="J328" s="90"/>
      <c r="O328" s="79"/>
      <c r="P328" s="79"/>
      <c r="AI328" s="87"/>
      <c r="AJ328" s="87"/>
      <c r="AK328" s="87"/>
    </row>
    <row r="329">
      <c r="J329" s="90"/>
      <c r="O329" s="79"/>
      <c r="P329" s="79"/>
      <c r="AI329" s="87"/>
      <c r="AJ329" s="87"/>
      <c r="AK329" s="87"/>
    </row>
    <row r="330">
      <c r="J330" s="90"/>
      <c r="O330" s="79"/>
      <c r="P330" s="79"/>
      <c r="AI330" s="87"/>
      <c r="AJ330" s="87"/>
      <c r="AK330" s="87"/>
    </row>
    <row r="331">
      <c r="J331" s="90"/>
      <c r="O331" s="79"/>
      <c r="P331" s="79"/>
      <c r="AI331" s="87"/>
      <c r="AJ331" s="87"/>
      <c r="AK331" s="87"/>
    </row>
    <row r="332">
      <c r="J332" s="90"/>
      <c r="O332" s="79"/>
      <c r="P332" s="79"/>
      <c r="AI332" s="87"/>
      <c r="AJ332" s="87"/>
      <c r="AK332" s="87"/>
    </row>
    <row r="333">
      <c r="J333" s="90"/>
      <c r="O333" s="79"/>
      <c r="P333" s="79"/>
      <c r="AI333" s="87"/>
      <c r="AJ333" s="87"/>
      <c r="AK333" s="87"/>
    </row>
    <row r="334">
      <c r="J334" s="90"/>
      <c r="O334" s="79"/>
      <c r="P334" s="79"/>
      <c r="AI334" s="87"/>
      <c r="AJ334" s="87"/>
      <c r="AK334" s="87"/>
    </row>
    <row r="335">
      <c r="J335" s="90"/>
      <c r="O335" s="79"/>
      <c r="P335" s="79"/>
      <c r="AI335" s="87"/>
      <c r="AJ335" s="87"/>
      <c r="AK335" s="87"/>
    </row>
    <row r="336">
      <c r="J336" s="90"/>
      <c r="O336" s="79"/>
      <c r="P336" s="79"/>
      <c r="AI336" s="87"/>
      <c r="AJ336" s="87"/>
      <c r="AK336" s="87"/>
    </row>
    <row r="337">
      <c r="J337" s="90"/>
      <c r="O337" s="79"/>
      <c r="P337" s="79"/>
      <c r="AI337" s="87"/>
      <c r="AJ337" s="87"/>
      <c r="AK337" s="87"/>
    </row>
    <row r="338">
      <c r="J338" s="90"/>
      <c r="O338" s="79"/>
      <c r="P338" s="79"/>
      <c r="AI338" s="87"/>
      <c r="AJ338" s="87"/>
      <c r="AK338" s="87"/>
    </row>
    <row r="339">
      <c r="J339" s="90"/>
      <c r="O339" s="79"/>
      <c r="P339" s="79"/>
      <c r="AI339" s="87"/>
      <c r="AJ339" s="87"/>
      <c r="AK339" s="87"/>
    </row>
    <row r="340">
      <c r="J340" s="90"/>
      <c r="O340" s="79"/>
      <c r="P340" s="79"/>
      <c r="AI340" s="87"/>
      <c r="AJ340" s="87"/>
      <c r="AK340" s="87"/>
    </row>
    <row r="341">
      <c r="J341" s="90"/>
      <c r="O341" s="79"/>
      <c r="P341" s="79"/>
      <c r="AI341" s="87"/>
      <c r="AJ341" s="87"/>
      <c r="AK341" s="87"/>
    </row>
    <row r="342">
      <c r="J342" s="90"/>
      <c r="O342" s="79"/>
      <c r="P342" s="79"/>
      <c r="AI342" s="87"/>
      <c r="AJ342" s="87"/>
      <c r="AK342" s="87"/>
    </row>
    <row r="343">
      <c r="J343" s="90"/>
      <c r="O343" s="79"/>
      <c r="P343" s="79"/>
      <c r="AI343" s="87"/>
      <c r="AJ343" s="87"/>
      <c r="AK343" s="87"/>
    </row>
    <row r="344">
      <c r="J344" s="90"/>
      <c r="O344" s="79"/>
      <c r="P344" s="79"/>
      <c r="AI344" s="87"/>
      <c r="AJ344" s="87"/>
      <c r="AK344" s="87"/>
    </row>
    <row r="345">
      <c r="J345" s="90"/>
      <c r="O345" s="79"/>
      <c r="P345" s="79"/>
      <c r="AI345" s="87"/>
      <c r="AJ345" s="87"/>
      <c r="AK345" s="87"/>
    </row>
    <row r="346">
      <c r="J346" s="90"/>
      <c r="O346" s="79"/>
      <c r="P346" s="79"/>
      <c r="AI346" s="87"/>
      <c r="AJ346" s="87"/>
      <c r="AK346" s="87"/>
    </row>
    <row r="347">
      <c r="J347" s="90"/>
      <c r="O347" s="79"/>
      <c r="P347" s="79"/>
      <c r="AI347" s="87"/>
      <c r="AJ347" s="87"/>
      <c r="AK347" s="87"/>
    </row>
    <row r="348">
      <c r="J348" s="90"/>
      <c r="O348" s="79"/>
      <c r="P348" s="79"/>
      <c r="AI348" s="87"/>
      <c r="AJ348" s="87"/>
      <c r="AK348" s="87"/>
    </row>
    <row r="349">
      <c r="J349" s="90"/>
      <c r="O349" s="79"/>
      <c r="P349" s="79"/>
      <c r="AI349" s="87"/>
      <c r="AJ349" s="87"/>
      <c r="AK349" s="87"/>
    </row>
    <row r="350">
      <c r="J350" s="90"/>
      <c r="O350" s="79"/>
      <c r="P350" s="79"/>
      <c r="AI350" s="87"/>
      <c r="AJ350" s="87"/>
      <c r="AK350" s="87"/>
    </row>
    <row r="351">
      <c r="J351" s="90"/>
      <c r="O351" s="79"/>
      <c r="P351" s="79"/>
      <c r="AI351" s="87"/>
      <c r="AJ351" s="87"/>
      <c r="AK351" s="87"/>
    </row>
    <row r="352">
      <c r="J352" s="90"/>
      <c r="O352" s="79"/>
      <c r="P352" s="79"/>
      <c r="AI352" s="87"/>
      <c r="AJ352" s="87"/>
      <c r="AK352" s="87"/>
    </row>
    <row r="353">
      <c r="J353" s="90"/>
      <c r="O353" s="79"/>
      <c r="P353" s="79"/>
      <c r="AI353" s="87"/>
      <c r="AJ353" s="87"/>
      <c r="AK353" s="87"/>
    </row>
    <row r="354">
      <c r="J354" s="90"/>
      <c r="O354" s="79"/>
      <c r="P354" s="79"/>
      <c r="AI354" s="87"/>
      <c r="AJ354" s="87"/>
      <c r="AK354" s="87"/>
    </row>
    <row r="355">
      <c r="J355" s="90"/>
      <c r="O355" s="79"/>
      <c r="P355" s="79"/>
      <c r="AI355" s="87"/>
      <c r="AJ355" s="87"/>
      <c r="AK355" s="87"/>
    </row>
    <row r="356">
      <c r="J356" s="90"/>
      <c r="O356" s="79"/>
      <c r="P356" s="79"/>
      <c r="AI356" s="87"/>
      <c r="AJ356" s="87"/>
      <c r="AK356" s="87"/>
    </row>
    <row r="357">
      <c r="J357" s="90"/>
      <c r="O357" s="79"/>
      <c r="P357" s="79"/>
      <c r="AI357" s="87"/>
      <c r="AJ357" s="87"/>
      <c r="AK357" s="87"/>
    </row>
    <row r="358">
      <c r="J358" s="90"/>
      <c r="O358" s="79"/>
      <c r="P358" s="79"/>
      <c r="AI358" s="87"/>
      <c r="AJ358" s="87"/>
      <c r="AK358" s="87"/>
    </row>
    <row r="359">
      <c r="J359" s="90"/>
      <c r="O359" s="79"/>
      <c r="P359" s="79"/>
      <c r="AI359" s="87"/>
      <c r="AJ359" s="87"/>
      <c r="AK359" s="87"/>
    </row>
    <row r="360">
      <c r="J360" s="90"/>
      <c r="O360" s="79"/>
      <c r="P360" s="79"/>
      <c r="AI360" s="87"/>
      <c r="AJ360" s="87"/>
      <c r="AK360" s="87"/>
    </row>
    <row r="361">
      <c r="J361" s="90"/>
      <c r="O361" s="79"/>
      <c r="P361" s="79"/>
      <c r="AI361" s="87"/>
      <c r="AJ361" s="87"/>
      <c r="AK361" s="87"/>
    </row>
    <row r="362">
      <c r="J362" s="90"/>
      <c r="O362" s="79"/>
      <c r="P362" s="79"/>
      <c r="AI362" s="87"/>
      <c r="AJ362" s="87"/>
      <c r="AK362" s="87"/>
    </row>
    <row r="363">
      <c r="J363" s="90"/>
      <c r="O363" s="79"/>
      <c r="P363" s="79"/>
      <c r="AI363" s="87"/>
      <c r="AJ363" s="87"/>
      <c r="AK363" s="87"/>
    </row>
    <row r="364">
      <c r="J364" s="90"/>
      <c r="O364" s="79"/>
      <c r="P364" s="79"/>
      <c r="AI364" s="87"/>
      <c r="AJ364" s="87"/>
      <c r="AK364" s="87"/>
    </row>
    <row r="365">
      <c r="J365" s="90"/>
      <c r="O365" s="79"/>
      <c r="P365" s="79"/>
      <c r="AI365" s="87"/>
      <c r="AJ365" s="87"/>
      <c r="AK365" s="87"/>
    </row>
    <row r="366">
      <c r="J366" s="90"/>
      <c r="O366" s="79"/>
      <c r="P366" s="79"/>
      <c r="AI366" s="87"/>
      <c r="AJ366" s="87"/>
      <c r="AK366" s="87"/>
    </row>
    <row r="367">
      <c r="J367" s="90"/>
      <c r="O367" s="79"/>
      <c r="P367" s="79"/>
      <c r="AI367" s="87"/>
      <c r="AJ367" s="87"/>
      <c r="AK367" s="87"/>
    </row>
    <row r="368">
      <c r="J368" s="90"/>
      <c r="O368" s="79"/>
      <c r="P368" s="79"/>
      <c r="AI368" s="87"/>
      <c r="AJ368" s="87"/>
      <c r="AK368" s="87"/>
    </row>
    <row r="369">
      <c r="J369" s="90"/>
      <c r="O369" s="79"/>
      <c r="P369" s="79"/>
      <c r="AI369" s="87"/>
      <c r="AJ369" s="87"/>
      <c r="AK369" s="87"/>
    </row>
    <row r="370">
      <c r="J370" s="90"/>
      <c r="O370" s="79"/>
      <c r="P370" s="79"/>
      <c r="AI370" s="87"/>
      <c r="AJ370" s="87"/>
      <c r="AK370" s="87"/>
    </row>
    <row r="371">
      <c r="J371" s="90"/>
      <c r="O371" s="79"/>
      <c r="P371" s="79"/>
      <c r="AI371" s="87"/>
      <c r="AJ371" s="87"/>
      <c r="AK371" s="87"/>
    </row>
    <row r="372">
      <c r="J372" s="90"/>
      <c r="O372" s="79"/>
      <c r="P372" s="79"/>
      <c r="AI372" s="87"/>
      <c r="AJ372" s="87"/>
      <c r="AK372" s="87"/>
    </row>
    <row r="373">
      <c r="J373" s="90"/>
      <c r="O373" s="79"/>
      <c r="P373" s="79"/>
      <c r="AI373" s="87"/>
      <c r="AJ373" s="87"/>
      <c r="AK373" s="87"/>
    </row>
    <row r="374">
      <c r="J374" s="90"/>
      <c r="O374" s="79"/>
      <c r="P374" s="79"/>
      <c r="AI374" s="87"/>
      <c r="AJ374" s="87"/>
      <c r="AK374" s="87"/>
    </row>
    <row r="375">
      <c r="J375" s="90"/>
      <c r="O375" s="79"/>
      <c r="P375" s="79"/>
      <c r="AI375" s="87"/>
      <c r="AJ375" s="87"/>
      <c r="AK375" s="87"/>
    </row>
    <row r="376">
      <c r="J376" s="90"/>
      <c r="O376" s="79"/>
      <c r="P376" s="79"/>
      <c r="AI376" s="87"/>
      <c r="AJ376" s="87"/>
      <c r="AK376" s="87"/>
    </row>
    <row r="377">
      <c r="J377" s="90"/>
      <c r="O377" s="79"/>
      <c r="P377" s="79"/>
      <c r="AI377" s="87"/>
      <c r="AJ377" s="87"/>
      <c r="AK377" s="87"/>
    </row>
    <row r="378">
      <c r="J378" s="90"/>
      <c r="O378" s="79"/>
      <c r="P378" s="79"/>
      <c r="AI378" s="87"/>
      <c r="AJ378" s="87"/>
      <c r="AK378" s="87"/>
    </row>
    <row r="379">
      <c r="J379" s="90"/>
      <c r="O379" s="79"/>
      <c r="P379" s="79"/>
      <c r="AI379" s="87"/>
      <c r="AJ379" s="87"/>
      <c r="AK379" s="87"/>
    </row>
    <row r="380">
      <c r="J380" s="90"/>
      <c r="O380" s="79"/>
      <c r="P380" s="79"/>
      <c r="AI380" s="87"/>
      <c r="AJ380" s="87"/>
      <c r="AK380" s="87"/>
    </row>
    <row r="381">
      <c r="J381" s="90"/>
      <c r="O381" s="79"/>
      <c r="P381" s="79"/>
      <c r="AI381" s="87"/>
      <c r="AJ381" s="87"/>
      <c r="AK381" s="87"/>
    </row>
    <row r="382">
      <c r="J382" s="90"/>
      <c r="O382" s="79"/>
      <c r="P382" s="79"/>
      <c r="AI382" s="87"/>
      <c r="AJ382" s="87"/>
      <c r="AK382" s="87"/>
    </row>
    <row r="383">
      <c r="J383" s="90"/>
      <c r="O383" s="79"/>
      <c r="P383" s="79"/>
      <c r="AI383" s="87"/>
      <c r="AJ383" s="87"/>
      <c r="AK383" s="87"/>
    </row>
    <row r="384">
      <c r="J384" s="90"/>
      <c r="O384" s="79"/>
      <c r="P384" s="79"/>
      <c r="AI384" s="87"/>
      <c r="AJ384" s="87"/>
      <c r="AK384" s="87"/>
    </row>
    <row r="385">
      <c r="J385" s="90"/>
      <c r="O385" s="79"/>
      <c r="P385" s="79"/>
      <c r="AI385" s="87"/>
      <c r="AJ385" s="87"/>
      <c r="AK385" s="87"/>
    </row>
    <row r="386">
      <c r="J386" s="90"/>
      <c r="O386" s="79"/>
      <c r="P386" s="79"/>
      <c r="AI386" s="87"/>
      <c r="AJ386" s="87"/>
      <c r="AK386" s="87"/>
    </row>
    <row r="387">
      <c r="J387" s="90"/>
      <c r="O387" s="79"/>
      <c r="P387" s="79"/>
      <c r="AI387" s="87"/>
      <c r="AJ387" s="87"/>
      <c r="AK387" s="87"/>
    </row>
    <row r="388">
      <c r="J388" s="90"/>
      <c r="O388" s="79"/>
      <c r="P388" s="79"/>
      <c r="AI388" s="87"/>
      <c r="AJ388" s="87"/>
      <c r="AK388" s="87"/>
    </row>
    <row r="389">
      <c r="J389" s="90"/>
      <c r="O389" s="79"/>
      <c r="P389" s="79"/>
      <c r="AI389" s="87"/>
      <c r="AJ389" s="87"/>
      <c r="AK389" s="87"/>
    </row>
    <row r="390">
      <c r="J390" s="90"/>
      <c r="O390" s="79"/>
      <c r="P390" s="79"/>
      <c r="AI390" s="87"/>
      <c r="AJ390" s="87"/>
      <c r="AK390" s="87"/>
    </row>
    <row r="391">
      <c r="J391" s="90"/>
      <c r="O391" s="79"/>
      <c r="P391" s="79"/>
      <c r="AI391" s="87"/>
      <c r="AJ391" s="87"/>
      <c r="AK391" s="87"/>
    </row>
    <row r="392">
      <c r="J392" s="90"/>
      <c r="O392" s="79"/>
      <c r="P392" s="79"/>
      <c r="AI392" s="87"/>
      <c r="AJ392" s="87"/>
      <c r="AK392" s="87"/>
    </row>
    <row r="393">
      <c r="J393" s="90"/>
      <c r="O393" s="79"/>
      <c r="P393" s="79"/>
      <c r="AI393" s="87"/>
      <c r="AJ393" s="87"/>
      <c r="AK393" s="87"/>
    </row>
    <row r="394">
      <c r="J394" s="90"/>
      <c r="O394" s="79"/>
      <c r="P394" s="79"/>
      <c r="AI394" s="87"/>
      <c r="AJ394" s="87"/>
      <c r="AK394" s="87"/>
    </row>
    <row r="395">
      <c r="J395" s="90"/>
      <c r="O395" s="79"/>
      <c r="P395" s="79"/>
      <c r="AI395" s="87"/>
      <c r="AJ395" s="87"/>
      <c r="AK395" s="87"/>
    </row>
    <row r="396">
      <c r="J396" s="90"/>
      <c r="O396" s="79"/>
      <c r="P396" s="79"/>
      <c r="AI396" s="87"/>
      <c r="AJ396" s="87"/>
      <c r="AK396" s="87"/>
    </row>
    <row r="397">
      <c r="J397" s="90"/>
      <c r="O397" s="79"/>
      <c r="P397" s="79"/>
      <c r="AI397" s="87"/>
      <c r="AJ397" s="87"/>
      <c r="AK397" s="87"/>
    </row>
    <row r="398">
      <c r="J398" s="90"/>
      <c r="O398" s="79"/>
      <c r="P398" s="79"/>
      <c r="AI398" s="87"/>
      <c r="AJ398" s="87"/>
      <c r="AK398" s="87"/>
    </row>
    <row r="399">
      <c r="J399" s="90"/>
      <c r="O399" s="79"/>
      <c r="P399" s="79"/>
      <c r="AI399" s="87"/>
      <c r="AJ399" s="87"/>
      <c r="AK399" s="87"/>
    </row>
    <row r="400">
      <c r="J400" s="90"/>
      <c r="O400" s="79"/>
      <c r="P400" s="79"/>
      <c r="AI400" s="87"/>
      <c r="AJ400" s="87"/>
      <c r="AK400" s="87"/>
    </row>
    <row r="401">
      <c r="J401" s="90"/>
      <c r="O401" s="79"/>
      <c r="P401" s="79"/>
      <c r="AI401" s="87"/>
      <c r="AJ401" s="87"/>
      <c r="AK401" s="87"/>
    </row>
    <row r="402">
      <c r="J402" s="90"/>
      <c r="O402" s="79"/>
      <c r="P402" s="79"/>
      <c r="AI402" s="87"/>
      <c r="AJ402" s="87"/>
      <c r="AK402" s="87"/>
    </row>
    <row r="403">
      <c r="J403" s="90"/>
      <c r="O403" s="79"/>
      <c r="P403" s="79"/>
      <c r="AI403" s="87"/>
      <c r="AJ403" s="87"/>
      <c r="AK403" s="87"/>
    </row>
    <row r="404">
      <c r="J404" s="90"/>
      <c r="O404" s="79"/>
      <c r="P404" s="79"/>
      <c r="AI404" s="87"/>
      <c r="AJ404" s="87"/>
      <c r="AK404" s="87"/>
    </row>
    <row r="405">
      <c r="J405" s="90"/>
      <c r="O405" s="79"/>
      <c r="P405" s="79"/>
      <c r="AI405" s="87"/>
      <c r="AJ405" s="87"/>
      <c r="AK405" s="87"/>
    </row>
    <row r="406">
      <c r="J406" s="90"/>
      <c r="O406" s="79"/>
      <c r="P406" s="79"/>
      <c r="AI406" s="87"/>
      <c r="AJ406" s="87"/>
      <c r="AK406" s="87"/>
    </row>
    <row r="407">
      <c r="J407" s="90"/>
      <c r="O407" s="79"/>
      <c r="P407" s="79"/>
      <c r="AI407" s="87"/>
      <c r="AJ407" s="87"/>
      <c r="AK407" s="87"/>
    </row>
    <row r="408">
      <c r="J408" s="90"/>
      <c r="O408" s="79"/>
      <c r="P408" s="79"/>
      <c r="AI408" s="87"/>
      <c r="AJ408" s="87"/>
      <c r="AK408" s="87"/>
    </row>
    <row r="409">
      <c r="J409" s="90"/>
      <c r="O409" s="79"/>
      <c r="P409" s="79"/>
      <c r="AI409" s="87"/>
      <c r="AJ409" s="87"/>
      <c r="AK409" s="87"/>
    </row>
    <row r="410">
      <c r="J410" s="90"/>
      <c r="O410" s="79"/>
      <c r="P410" s="79"/>
      <c r="AI410" s="87"/>
      <c r="AJ410" s="87"/>
      <c r="AK410" s="87"/>
    </row>
    <row r="411">
      <c r="J411" s="90"/>
      <c r="O411" s="79"/>
      <c r="P411" s="79"/>
      <c r="AI411" s="87"/>
      <c r="AJ411" s="87"/>
      <c r="AK411" s="87"/>
    </row>
    <row r="412">
      <c r="J412" s="90"/>
      <c r="O412" s="79"/>
      <c r="P412" s="79"/>
      <c r="AI412" s="87"/>
      <c r="AJ412" s="87"/>
      <c r="AK412" s="87"/>
    </row>
    <row r="413">
      <c r="J413" s="90"/>
      <c r="O413" s="79"/>
      <c r="P413" s="79"/>
      <c r="AI413" s="87"/>
      <c r="AJ413" s="87"/>
      <c r="AK413" s="87"/>
    </row>
    <row r="414">
      <c r="J414" s="90"/>
      <c r="O414" s="79"/>
      <c r="P414" s="79"/>
      <c r="AI414" s="87"/>
      <c r="AJ414" s="87"/>
      <c r="AK414" s="87"/>
    </row>
    <row r="415">
      <c r="J415" s="90"/>
      <c r="O415" s="79"/>
      <c r="P415" s="79"/>
      <c r="AI415" s="87"/>
      <c r="AJ415" s="87"/>
      <c r="AK415" s="87"/>
    </row>
    <row r="416">
      <c r="J416" s="90"/>
      <c r="O416" s="79"/>
      <c r="P416" s="79"/>
      <c r="AI416" s="87"/>
      <c r="AJ416" s="87"/>
      <c r="AK416" s="87"/>
    </row>
    <row r="417">
      <c r="J417" s="90"/>
      <c r="O417" s="79"/>
      <c r="P417" s="79"/>
      <c r="AI417" s="87"/>
      <c r="AJ417" s="87"/>
      <c r="AK417" s="87"/>
    </row>
    <row r="418">
      <c r="J418" s="90"/>
      <c r="O418" s="79"/>
      <c r="P418" s="79"/>
      <c r="AI418" s="87"/>
      <c r="AJ418" s="87"/>
      <c r="AK418" s="87"/>
    </row>
    <row r="419">
      <c r="J419" s="90"/>
      <c r="O419" s="79"/>
      <c r="P419" s="79"/>
      <c r="AI419" s="87"/>
      <c r="AJ419" s="87"/>
      <c r="AK419" s="87"/>
    </row>
    <row r="420">
      <c r="J420" s="90"/>
      <c r="O420" s="79"/>
      <c r="P420" s="79"/>
      <c r="AI420" s="87"/>
      <c r="AJ420" s="87"/>
      <c r="AK420" s="87"/>
    </row>
    <row r="421">
      <c r="J421" s="90"/>
      <c r="O421" s="79"/>
      <c r="P421" s="79"/>
      <c r="AI421" s="87"/>
      <c r="AJ421" s="87"/>
      <c r="AK421" s="87"/>
    </row>
    <row r="422">
      <c r="J422" s="90"/>
      <c r="O422" s="79"/>
      <c r="P422" s="79"/>
      <c r="AI422" s="87"/>
      <c r="AJ422" s="87"/>
      <c r="AK422" s="87"/>
    </row>
    <row r="423">
      <c r="J423" s="90"/>
      <c r="O423" s="79"/>
      <c r="P423" s="79"/>
      <c r="AI423" s="87"/>
      <c r="AJ423" s="87"/>
      <c r="AK423" s="87"/>
    </row>
    <row r="424">
      <c r="J424" s="90"/>
      <c r="O424" s="79"/>
      <c r="P424" s="79"/>
      <c r="AI424" s="87"/>
      <c r="AJ424" s="87"/>
      <c r="AK424" s="87"/>
    </row>
    <row r="425">
      <c r="J425" s="90"/>
      <c r="O425" s="79"/>
      <c r="P425" s="79"/>
      <c r="AI425" s="87"/>
      <c r="AJ425" s="87"/>
      <c r="AK425" s="87"/>
    </row>
    <row r="426">
      <c r="J426" s="90"/>
      <c r="O426" s="79"/>
      <c r="P426" s="79"/>
      <c r="AI426" s="87"/>
      <c r="AJ426" s="87"/>
      <c r="AK426" s="87"/>
    </row>
    <row r="427">
      <c r="J427" s="90"/>
      <c r="O427" s="79"/>
      <c r="P427" s="79"/>
      <c r="AI427" s="87"/>
      <c r="AJ427" s="87"/>
      <c r="AK427" s="87"/>
    </row>
    <row r="428">
      <c r="J428" s="90"/>
      <c r="O428" s="79"/>
      <c r="P428" s="79"/>
      <c r="AI428" s="87"/>
      <c r="AJ428" s="87"/>
      <c r="AK428" s="87"/>
    </row>
    <row r="429">
      <c r="J429" s="90"/>
      <c r="O429" s="79"/>
      <c r="P429" s="79"/>
      <c r="AI429" s="87"/>
      <c r="AJ429" s="87"/>
      <c r="AK429" s="87"/>
    </row>
    <row r="430">
      <c r="J430" s="90"/>
      <c r="O430" s="79"/>
      <c r="P430" s="79"/>
      <c r="AI430" s="87"/>
      <c r="AJ430" s="87"/>
      <c r="AK430" s="87"/>
    </row>
    <row r="431">
      <c r="J431" s="90"/>
      <c r="O431" s="79"/>
      <c r="P431" s="79"/>
      <c r="AI431" s="87"/>
      <c r="AJ431" s="87"/>
      <c r="AK431" s="87"/>
    </row>
    <row r="432">
      <c r="J432" s="90"/>
      <c r="O432" s="79"/>
      <c r="P432" s="79"/>
      <c r="AI432" s="87"/>
      <c r="AJ432" s="87"/>
      <c r="AK432" s="87"/>
    </row>
    <row r="433">
      <c r="J433" s="90"/>
      <c r="O433" s="79"/>
      <c r="P433" s="79"/>
      <c r="AI433" s="87"/>
      <c r="AJ433" s="87"/>
      <c r="AK433" s="87"/>
    </row>
    <row r="434">
      <c r="J434" s="90"/>
      <c r="O434" s="79"/>
      <c r="P434" s="79"/>
      <c r="AI434" s="87"/>
      <c r="AJ434" s="87"/>
      <c r="AK434" s="87"/>
    </row>
    <row r="435">
      <c r="J435" s="90"/>
      <c r="O435" s="79"/>
      <c r="P435" s="79"/>
      <c r="AI435" s="87"/>
      <c r="AJ435" s="87"/>
      <c r="AK435" s="87"/>
    </row>
    <row r="436">
      <c r="J436" s="90"/>
      <c r="O436" s="79"/>
      <c r="P436" s="79"/>
      <c r="AI436" s="87"/>
      <c r="AJ436" s="87"/>
      <c r="AK436" s="87"/>
    </row>
    <row r="437">
      <c r="J437" s="90"/>
      <c r="O437" s="79"/>
      <c r="P437" s="79"/>
      <c r="AI437" s="87"/>
      <c r="AJ437" s="87"/>
      <c r="AK437" s="87"/>
    </row>
    <row r="438">
      <c r="J438" s="90"/>
      <c r="O438" s="79"/>
      <c r="P438" s="79"/>
      <c r="AI438" s="87"/>
      <c r="AJ438" s="87"/>
      <c r="AK438" s="87"/>
    </row>
    <row r="439">
      <c r="J439" s="90"/>
      <c r="O439" s="79"/>
      <c r="P439" s="79"/>
      <c r="AI439" s="87"/>
      <c r="AJ439" s="87"/>
      <c r="AK439" s="87"/>
    </row>
    <row r="440">
      <c r="J440" s="90"/>
      <c r="O440" s="79"/>
      <c r="P440" s="79"/>
      <c r="AI440" s="87"/>
      <c r="AJ440" s="87"/>
      <c r="AK440" s="87"/>
    </row>
    <row r="441">
      <c r="J441" s="90"/>
      <c r="O441" s="79"/>
      <c r="P441" s="79"/>
      <c r="AI441" s="87"/>
      <c r="AJ441" s="87"/>
      <c r="AK441" s="87"/>
    </row>
    <row r="442">
      <c r="J442" s="90"/>
      <c r="O442" s="79"/>
      <c r="P442" s="79"/>
      <c r="AI442" s="87"/>
      <c r="AJ442" s="87"/>
      <c r="AK442" s="87"/>
    </row>
    <row r="443">
      <c r="J443" s="90"/>
      <c r="O443" s="79"/>
      <c r="P443" s="79"/>
      <c r="AI443" s="87"/>
      <c r="AJ443" s="87"/>
      <c r="AK443" s="87"/>
    </row>
    <row r="444">
      <c r="J444" s="90"/>
      <c r="O444" s="79"/>
      <c r="P444" s="79"/>
      <c r="AI444" s="87"/>
      <c r="AJ444" s="87"/>
      <c r="AK444" s="87"/>
    </row>
    <row r="445">
      <c r="J445" s="90"/>
      <c r="O445" s="79"/>
      <c r="P445" s="79"/>
      <c r="AI445" s="87"/>
      <c r="AJ445" s="87"/>
      <c r="AK445" s="87"/>
    </row>
    <row r="446">
      <c r="J446" s="90"/>
      <c r="O446" s="79"/>
      <c r="P446" s="79"/>
      <c r="AI446" s="87"/>
      <c r="AJ446" s="87"/>
      <c r="AK446" s="87"/>
    </row>
    <row r="447">
      <c r="J447" s="90"/>
      <c r="O447" s="79"/>
      <c r="P447" s="79"/>
      <c r="AI447" s="87"/>
      <c r="AJ447" s="87"/>
      <c r="AK447" s="87"/>
    </row>
    <row r="448">
      <c r="J448" s="90"/>
      <c r="O448" s="79"/>
      <c r="P448" s="79"/>
      <c r="AI448" s="87"/>
      <c r="AJ448" s="87"/>
      <c r="AK448" s="87"/>
    </row>
    <row r="449">
      <c r="J449" s="90"/>
      <c r="O449" s="79"/>
      <c r="P449" s="79"/>
      <c r="AI449" s="87"/>
      <c r="AJ449" s="87"/>
      <c r="AK449" s="87"/>
    </row>
    <row r="450">
      <c r="J450" s="90"/>
      <c r="O450" s="79"/>
      <c r="P450" s="79"/>
      <c r="AI450" s="87"/>
      <c r="AJ450" s="87"/>
      <c r="AK450" s="87"/>
    </row>
    <row r="451">
      <c r="J451" s="90"/>
      <c r="O451" s="79"/>
      <c r="P451" s="79"/>
      <c r="AI451" s="87"/>
      <c r="AJ451" s="87"/>
      <c r="AK451" s="87"/>
    </row>
    <row r="452">
      <c r="J452" s="90"/>
      <c r="O452" s="79"/>
      <c r="P452" s="79"/>
      <c r="AI452" s="87"/>
      <c r="AJ452" s="87"/>
      <c r="AK452" s="87"/>
    </row>
    <row r="453">
      <c r="J453" s="90"/>
      <c r="O453" s="79"/>
      <c r="P453" s="79"/>
      <c r="AI453" s="87"/>
      <c r="AJ453" s="87"/>
      <c r="AK453" s="87"/>
    </row>
    <row r="454">
      <c r="J454" s="90"/>
      <c r="O454" s="79"/>
      <c r="P454" s="79"/>
      <c r="AI454" s="87"/>
      <c r="AJ454" s="87"/>
      <c r="AK454" s="87"/>
    </row>
    <row r="455">
      <c r="J455" s="90"/>
      <c r="O455" s="79"/>
      <c r="P455" s="79"/>
      <c r="AI455" s="87"/>
      <c r="AJ455" s="87"/>
      <c r="AK455" s="87"/>
    </row>
    <row r="456">
      <c r="J456" s="90"/>
      <c r="O456" s="79"/>
      <c r="P456" s="79"/>
      <c r="AI456" s="87"/>
      <c r="AJ456" s="87"/>
      <c r="AK456" s="87"/>
    </row>
    <row r="457">
      <c r="J457" s="90"/>
      <c r="O457" s="79"/>
      <c r="P457" s="79"/>
      <c r="AI457" s="87"/>
      <c r="AJ457" s="87"/>
      <c r="AK457" s="87"/>
    </row>
    <row r="458">
      <c r="J458" s="90"/>
      <c r="O458" s="79"/>
      <c r="P458" s="79"/>
      <c r="AI458" s="87"/>
      <c r="AJ458" s="87"/>
      <c r="AK458" s="87"/>
    </row>
    <row r="459">
      <c r="J459" s="90"/>
      <c r="O459" s="79"/>
      <c r="P459" s="79"/>
      <c r="AI459" s="87"/>
      <c r="AJ459" s="87"/>
      <c r="AK459" s="87"/>
    </row>
    <row r="460">
      <c r="J460" s="90"/>
      <c r="O460" s="79"/>
      <c r="P460" s="79"/>
      <c r="AI460" s="87"/>
      <c r="AJ460" s="87"/>
      <c r="AK460" s="87"/>
    </row>
    <row r="461">
      <c r="J461" s="90"/>
      <c r="O461" s="79"/>
      <c r="P461" s="79"/>
      <c r="AI461" s="87"/>
      <c r="AJ461" s="87"/>
      <c r="AK461" s="87"/>
    </row>
    <row r="462">
      <c r="J462" s="90"/>
      <c r="O462" s="79"/>
      <c r="P462" s="79"/>
      <c r="AI462" s="87"/>
      <c r="AJ462" s="87"/>
      <c r="AK462" s="87"/>
    </row>
    <row r="463">
      <c r="J463" s="90"/>
      <c r="O463" s="79"/>
      <c r="P463" s="79"/>
      <c r="AI463" s="87"/>
      <c r="AJ463" s="87"/>
      <c r="AK463" s="87"/>
    </row>
    <row r="464">
      <c r="J464" s="90"/>
      <c r="O464" s="79"/>
      <c r="P464" s="79"/>
      <c r="AI464" s="87"/>
      <c r="AJ464" s="87"/>
      <c r="AK464" s="87"/>
    </row>
    <row r="465">
      <c r="J465" s="90"/>
      <c r="O465" s="79"/>
      <c r="P465" s="79"/>
      <c r="AI465" s="87"/>
      <c r="AJ465" s="87"/>
      <c r="AK465" s="87"/>
    </row>
    <row r="466">
      <c r="J466" s="90"/>
      <c r="O466" s="79"/>
      <c r="P466" s="79"/>
      <c r="AI466" s="87"/>
      <c r="AJ466" s="87"/>
      <c r="AK466" s="87"/>
    </row>
    <row r="467">
      <c r="J467" s="90"/>
      <c r="O467" s="79"/>
      <c r="P467" s="79"/>
      <c r="AI467" s="87"/>
      <c r="AJ467" s="87"/>
      <c r="AK467" s="87"/>
    </row>
    <row r="468">
      <c r="J468" s="90"/>
      <c r="O468" s="79"/>
      <c r="P468" s="79"/>
      <c r="AI468" s="87"/>
      <c r="AJ468" s="87"/>
      <c r="AK468" s="87"/>
    </row>
    <row r="469">
      <c r="J469" s="90"/>
      <c r="O469" s="79"/>
      <c r="P469" s="79"/>
      <c r="AI469" s="87"/>
      <c r="AJ469" s="87"/>
      <c r="AK469" s="87"/>
    </row>
    <row r="470">
      <c r="J470" s="90"/>
      <c r="O470" s="79"/>
      <c r="P470" s="79"/>
      <c r="AI470" s="87"/>
      <c r="AJ470" s="87"/>
      <c r="AK470" s="87"/>
    </row>
    <row r="471">
      <c r="J471" s="90"/>
      <c r="O471" s="79"/>
      <c r="P471" s="79"/>
      <c r="AI471" s="87"/>
      <c r="AJ471" s="87"/>
      <c r="AK471" s="87"/>
    </row>
    <row r="472">
      <c r="J472" s="90"/>
      <c r="O472" s="79"/>
      <c r="P472" s="79"/>
      <c r="AI472" s="87"/>
      <c r="AJ472" s="87"/>
      <c r="AK472" s="87"/>
    </row>
    <row r="473">
      <c r="J473" s="90"/>
      <c r="O473" s="79"/>
      <c r="P473" s="79"/>
      <c r="AI473" s="87"/>
      <c r="AJ473" s="87"/>
      <c r="AK473" s="87"/>
    </row>
    <row r="474">
      <c r="J474" s="90"/>
      <c r="O474" s="79"/>
      <c r="P474" s="79"/>
      <c r="AI474" s="87"/>
      <c r="AJ474" s="87"/>
      <c r="AK474" s="87"/>
    </row>
    <row r="475">
      <c r="J475" s="90"/>
      <c r="O475" s="79"/>
      <c r="P475" s="79"/>
      <c r="AI475" s="87"/>
      <c r="AJ475" s="87"/>
      <c r="AK475" s="87"/>
    </row>
    <row r="476">
      <c r="J476" s="90"/>
      <c r="O476" s="79"/>
      <c r="P476" s="79"/>
      <c r="AI476" s="87"/>
      <c r="AJ476" s="87"/>
      <c r="AK476" s="87"/>
    </row>
    <row r="477">
      <c r="J477" s="90"/>
      <c r="O477" s="79"/>
      <c r="P477" s="79"/>
      <c r="AI477" s="87"/>
      <c r="AJ477" s="87"/>
      <c r="AK477" s="87"/>
    </row>
    <row r="478">
      <c r="J478" s="90"/>
      <c r="O478" s="79"/>
      <c r="P478" s="79"/>
      <c r="AI478" s="87"/>
      <c r="AJ478" s="87"/>
      <c r="AK478" s="87"/>
    </row>
    <row r="479">
      <c r="J479" s="90"/>
      <c r="O479" s="79"/>
      <c r="P479" s="79"/>
      <c r="AI479" s="87"/>
      <c r="AJ479" s="87"/>
      <c r="AK479" s="87"/>
    </row>
    <row r="480">
      <c r="J480" s="90"/>
      <c r="O480" s="79"/>
      <c r="P480" s="79"/>
      <c r="AI480" s="87"/>
      <c r="AJ480" s="87"/>
      <c r="AK480" s="87"/>
    </row>
    <row r="481">
      <c r="J481" s="90"/>
      <c r="O481" s="79"/>
      <c r="P481" s="79"/>
      <c r="AI481" s="87"/>
      <c r="AJ481" s="87"/>
      <c r="AK481" s="87"/>
    </row>
    <row r="482">
      <c r="J482" s="90"/>
      <c r="O482" s="79"/>
      <c r="P482" s="79"/>
      <c r="AI482" s="87"/>
      <c r="AJ482" s="87"/>
      <c r="AK482" s="87"/>
    </row>
    <row r="483">
      <c r="J483" s="90"/>
      <c r="O483" s="79"/>
      <c r="P483" s="79"/>
      <c r="AI483" s="87"/>
      <c r="AJ483" s="87"/>
      <c r="AK483" s="87"/>
    </row>
    <row r="484">
      <c r="J484" s="90"/>
      <c r="O484" s="79"/>
      <c r="P484" s="79"/>
      <c r="AI484" s="87"/>
      <c r="AJ484" s="87"/>
      <c r="AK484" s="87"/>
    </row>
    <row r="485">
      <c r="J485" s="90"/>
      <c r="O485" s="79"/>
      <c r="P485" s="79"/>
      <c r="AI485" s="87"/>
      <c r="AJ485" s="87"/>
      <c r="AK485" s="87"/>
    </row>
    <row r="486">
      <c r="J486" s="90"/>
      <c r="O486" s="79"/>
      <c r="P486" s="79"/>
      <c r="AI486" s="87"/>
      <c r="AJ486" s="87"/>
      <c r="AK486" s="87"/>
    </row>
    <row r="487">
      <c r="J487" s="90"/>
      <c r="O487" s="79"/>
      <c r="P487" s="79"/>
      <c r="AI487" s="87"/>
      <c r="AJ487" s="87"/>
      <c r="AK487" s="87"/>
    </row>
    <row r="488">
      <c r="J488" s="90"/>
      <c r="O488" s="79"/>
      <c r="P488" s="79"/>
      <c r="AI488" s="87"/>
      <c r="AJ488" s="87"/>
      <c r="AK488" s="87"/>
    </row>
    <row r="489">
      <c r="J489" s="90"/>
      <c r="O489" s="79"/>
      <c r="P489" s="79"/>
      <c r="AI489" s="87"/>
      <c r="AJ489" s="87"/>
      <c r="AK489" s="87"/>
    </row>
    <row r="490">
      <c r="J490" s="90"/>
      <c r="O490" s="79"/>
      <c r="P490" s="79"/>
      <c r="AI490" s="87"/>
      <c r="AJ490" s="87"/>
      <c r="AK490" s="87"/>
    </row>
    <row r="491">
      <c r="J491" s="90"/>
      <c r="O491" s="79"/>
      <c r="P491" s="79"/>
      <c r="AI491" s="87"/>
      <c r="AJ491" s="87"/>
      <c r="AK491" s="87"/>
    </row>
    <row r="492">
      <c r="J492" s="90"/>
      <c r="O492" s="79"/>
      <c r="P492" s="79"/>
      <c r="AI492" s="87"/>
      <c r="AJ492" s="87"/>
      <c r="AK492" s="87"/>
    </row>
    <row r="493">
      <c r="J493" s="90"/>
      <c r="O493" s="79"/>
      <c r="P493" s="79"/>
      <c r="AI493" s="87"/>
      <c r="AJ493" s="87"/>
      <c r="AK493" s="87"/>
    </row>
    <row r="494">
      <c r="J494" s="90"/>
      <c r="O494" s="79"/>
      <c r="P494" s="79"/>
      <c r="AI494" s="87"/>
      <c r="AJ494" s="87"/>
      <c r="AK494" s="87"/>
    </row>
    <row r="495">
      <c r="J495" s="90"/>
      <c r="O495" s="79"/>
      <c r="P495" s="79"/>
      <c r="AI495" s="87"/>
      <c r="AJ495" s="87"/>
      <c r="AK495" s="87"/>
    </row>
    <row r="496">
      <c r="J496" s="90"/>
      <c r="O496" s="79"/>
      <c r="P496" s="79"/>
      <c r="AI496" s="87"/>
      <c r="AJ496" s="87"/>
      <c r="AK496" s="87"/>
    </row>
    <row r="497">
      <c r="J497" s="90"/>
      <c r="O497" s="79"/>
      <c r="P497" s="79"/>
      <c r="AI497" s="87"/>
      <c r="AJ497" s="87"/>
      <c r="AK497" s="87"/>
    </row>
    <row r="498">
      <c r="J498" s="90"/>
      <c r="O498" s="79"/>
      <c r="P498" s="79"/>
      <c r="AI498" s="87"/>
      <c r="AJ498" s="87"/>
      <c r="AK498" s="87"/>
    </row>
    <row r="499">
      <c r="J499" s="90"/>
      <c r="O499" s="79"/>
      <c r="P499" s="79"/>
      <c r="AI499" s="87"/>
      <c r="AJ499" s="87"/>
      <c r="AK499" s="87"/>
    </row>
    <row r="500">
      <c r="J500" s="90"/>
      <c r="O500" s="79"/>
      <c r="P500" s="79"/>
      <c r="AI500" s="87"/>
      <c r="AJ500" s="87"/>
      <c r="AK500" s="87"/>
    </row>
    <row r="501">
      <c r="J501" s="90"/>
      <c r="O501" s="79"/>
      <c r="P501" s="79"/>
      <c r="AI501" s="87"/>
      <c r="AJ501" s="87"/>
      <c r="AK501" s="87"/>
    </row>
    <row r="502">
      <c r="J502" s="90"/>
      <c r="O502" s="79"/>
      <c r="P502" s="79"/>
      <c r="AI502" s="87"/>
      <c r="AJ502" s="87"/>
      <c r="AK502" s="87"/>
    </row>
    <row r="503">
      <c r="J503" s="90"/>
      <c r="O503" s="79"/>
      <c r="P503" s="79"/>
      <c r="AI503" s="87"/>
      <c r="AJ503" s="87"/>
      <c r="AK503" s="87"/>
    </row>
    <row r="504">
      <c r="J504" s="90"/>
      <c r="O504" s="79"/>
      <c r="P504" s="79"/>
      <c r="AI504" s="87"/>
      <c r="AJ504" s="87"/>
      <c r="AK504" s="87"/>
    </row>
    <row r="505">
      <c r="J505" s="90"/>
      <c r="O505" s="79"/>
      <c r="P505" s="79"/>
      <c r="AI505" s="87"/>
      <c r="AJ505" s="87"/>
      <c r="AK505" s="87"/>
    </row>
    <row r="506">
      <c r="J506" s="90"/>
      <c r="O506" s="79"/>
      <c r="P506" s="79"/>
      <c r="AI506" s="87"/>
      <c r="AJ506" s="87"/>
      <c r="AK506" s="87"/>
    </row>
    <row r="507">
      <c r="J507" s="90"/>
      <c r="O507" s="79"/>
      <c r="P507" s="79"/>
      <c r="AI507" s="87"/>
      <c r="AJ507" s="87"/>
      <c r="AK507" s="87"/>
    </row>
    <row r="508">
      <c r="J508" s="90"/>
      <c r="O508" s="79"/>
      <c r="P508" s="79"/>
      <c r="AI508" s="87"/>
      <c r="AJ508" s="87"/>
      <c r="AK508" s="87"/>
    </row>
    <row r="509">
      <c r="J509" s="90"/>
      <c r="O509" s="79"/>
      <c r="P509" s="79"/>
      <c r="AI509" s="87"/>
      <c r="AJ509" s="87"/>
      <c r="AK509" s="87"/>
    </row>
    <row r="510">
      <c r="J510" s="90"/>
      <c r="O510" s="79"/>
      <c r="P510" s="79"/>
      <c r="AI510" s="87"/>
      <c r="AJ510" s="87"/>
      <c r="AK510" s="87"/>
    </row>
    <row r="511">
      <c r="J511" s="90"/>
      <c r="O511" s="79"/>
      <c r="P511" s="79"/>
      <c r="AI511" s="87"/>
      <c r="AJ511" s="87"/>
      <c r="AK511" s="87"/>
    </row>
    <row r="512">
      <c r="J512" s="90"/>
      <c r="O512" s="79"/>
      <c r="P512" s="79"/>
      <c r="AI512" s="87"/>
      <c r="AJ512" s="87"/>
      <c r="AK512" s="87"/>
    </row>
    <row r="513">
      <c r="J513" s="90"/>
      <c r="O513" s="79"/>
      <c r="P513" s="79"/>
      <c r="AI513" s="87"/>
      <c r="AJ513" s="87"/>
      <c r="AK513" s="87"/>
    </row>
    <row r="514">
      <c r="J514" s="90"/>
      <c r="O514" s="79"/>
      <c r="P514" s="79"/>
      <c r="AI514" s="87"/>
      <c r="AJ514" s="87"/>
      <c r="AK514" s="87"/>
    </row>
    <row r="515">
      <c r="J515" s="90"/>
      <c r="O515" s="79"/>
      <c r="P515" s="79"/>
      <c r="AI515" s="87"/>
      <c r="AJ515" s="87"/>
      <c r="AK515" s="87"/>
    </row>
    <row r="516">
      <c r="J516" s="90"/>
      <c r="O516" s="79"/>
      <c r="P516" s="79"/>
      <c r="AI516" s="87"/>
      <c r="AJ516" s="87"/>
      <c r="AK516" s="87"/>
    </row>
    <row r="517">
      <c r="J517" s="90"/>
      <c r="O517" s="79"/>
      <c r="P517" s="79"/>
      <c r="AI517" s="87"/>
      <c r="AJ517" s="87"/>
      <c r="AK517" s="87"/>
    </row>
    <row r="518">
      <c r="J518" s="90"/>
      <c r="O518" s="79"/>
      <c r="P518" s="79"/>
      <c r="AI518" s="87"/>
      <c r="AJ518" s="87"/>
      <c r="AK518" s="87"/>
    </row>
    <row r="519">
      <c r="J519" s="90"/>
      <c r="O519" s="79"/>
      <c r="P519" s="79"/>
      <c r="AI519" s="87"/>
      <c r="AJ519" s="87"/>
      <c r="AK519" s="87"/>
    </row>
    <row r="520">
      <c r="J520" s="90"/>
      <c r="O520" s="79"/>
      <c r="P520" s="79"/>
      <c r="AI520" s="87"/>
      <c r="AJ520" s="87"/>
      <c r="AK520" s="87"/>
    </row>
    <row r="521">
      <c r="J521" s="90"/>
      <c r="O521" s="79"/>
      <c r="P521" s="79"/>
      <c r="AI521" s="87"/>
      <c r="AJ521" s="87"/>
      <c r="AK521" s="87"/>
    </row>
    <row r="522">
      <c r="J522" s="90"/>
      <c r="O522" s="79"/>
      <c r="P522" s="79"/>
      <c r="AI522" s="87"/>
      <c r="AJ522" s="87"/>
      <c r="AK522" s="87"/>
    </row>
    <row r="523">
      <c r="J523" s="90"/>
      <c r="O523" s="79"/>
      <c r="P523" s="79"/>
      <c r="AI523" s="87"/>
      <c r="AJ523" s="87"/>
      <c r="AK523" s="87"/>
    </row>
    <row r="524">
      <c r="J524" s="90"/>
      <c r="O524" s="79"/>
      <c r="P524" s="79"/>
      <c r="AI524" s="87"/>
      <c r="AJ524" s="87"/>
      <c r="AK524" s="87"/>
    </row>
    <row r="525">
      <c r="J525" s="90"/>
      <c r="O525" s="79"/>
      <c r="P525" s="79"/>
      <c r="AI525" s="87"/>
      <c r="AJ525" s="87"/>
      <c r="AK525" s="87"/>
    </row>
    <row r="526">
      <c r="J526" s="90"/>
      <c r="O526" s="79"/>
      <c r="P526" s="79"/>
      <c r="AI526" s="87"/>
      <c r="AJ526" s="87"/>
      <c r="AK526" s="87"/>
    </row>
    <row r="527">
      <c r="J527" s="90"/>
      <c r="O527" s="79"/>
      <c r="P527" s="79"/>
      <c r="AI527" s="87"/>
      <c r="AJ527" s="87"/>
      <c r="AK527" s="87"/>
    </row>
    <row r="528">
      <c r="J528" s="90"/>
      <c r="O528" s="79"/>
      <c r="P528" s="79"/>
      <c r="AI528" s="87"/>
      <c r="AJ528" s="87"/>
      <c r="AK528" s="87"/>
    </row>
    <row r="529">
      <c r="J529" s="90"/>
      <c r="O529" s="79"/>
      <c r="P529" s="79"/>
      <c r="AI529" s="87"/>
      <c r="AJ529" s="87"/>
      <c r="AK529" s="87"/>
    </row>
    <row r="530">
      <c r="J530" s="90"/>
      <c r="O530" s="79"/>
      <c r="P530" s="79"/>
      <c r="AI530" s="87"/>
      <c r="AJ530" s="87"/>
      <c r="AK530" s="87"/>
    </row>
    <row r="531">
      <c r="J531" s="90"/>
      <c r="O531" s="79"/>
      <c r="P531" s="79"/>
      <c r="AI531" s="87"/>
      <c r="AJ531" s="87"/>
      <c r="AK531" s="87"/>
    </row>
    <row r="532">
      <c r="J532" s="90"/>
      <c r="O532" s="79"/>
      <c r="P532" s="79"/>
      <c r="AI532" s="87"/>
      <c r="AJ532" s="87"/>
      <c r="AK532" s="87"/>
    </row>
    <row r="533">
      <c r="J533" s="90"/>
      <c r="O533" s="79"/>
      <c r="P533" s="79"/>
      <c r="AI533" s="87"/>
      <c r="AJ533" s="87"/>
      <c r="AK533" s="87"/>
    </row>
    <row r="534">
      <c r="J534" s="90"/>
      <c r="O534" s="79"/>
      <c r="P534" s="79"/>
      <c r="AI534" s="87"/>
      <c r="AJ534" s="87"/>
      <c r="AK534" s="87"/>
    </row>
    <row r="535">
      <c r="J535" s="90"/>
      <c r="O535" s="79"/>
      <c r="P535" s="79"/>
      <c r="AI535" s="87"/>
      <c r="AJ535" s="87"/>
      <c r="AK535" s="87"/>
    </row>
    <row r="536">
      <c r="J536" s="90"/>
      <c r="O536" s="79"/>
      <c r="P536" s="79"/>
      <c r="AI536" s="87"/>
      <c r="AJ536" s="87"/>
      <c r="AK536" s="87"/>
    </row>
    <row r="537">
      <c r="J537" s="90"/>
      <c r="O537" s="79"/>
      <c r="P537" s="79"/>
      <c r="AI537" s="87"/>
      <c r="AJ537" s="87"/>
      <c r="AK537" s="87"/>
    </row>
    <row r="538">
      <c r="J538" s="90"/>
      <c r="O538" s="79"/>
      <c r="P538" s="79"/>
      <c r="AI538" s="87"/>
      <c r="AJ538" s="87"/>
      <c r="AK538" s="87"/>
    </row>
    <row r="539">
      <c r="J539" s="90"/>
      <c r="O539" s="79"/>
      <c r="P539" s="79"/>
      <c r="AI539" s="87"/>
      <c r="AJ539" s="87"/>
      <c r="AK539" s="87"/>
    </row>
    <row r="540">
      <c r="J540" s="90"/>
      <c r="O540" s="79"/>
      <c r="P540" s="79"/>
      <c r="AI540" s="87"/>
      <c r="AJ540" s="87"/>
      <c r="AK540" s="87"/>
    </row>
    <row r="541">
      <c r="J541" s="90"/>
      <c r="O541" s="79"/>
      <c r="P541" s="79"/>
      <c r="AI541" s="87"/>
      <c r="AJ541" s="87"/>
      <c r="AK541" s="87"/>
    </row>
    <row r="542">
      <c r="J542" s="90"/>
      <c r="O542" s="79"/>
      <c r="P542" s="79"/>
      <c r="AI542" s="87"/>
      <c r="AJ542" s="87"/>
      <c r="AK542" s="87"/>
    </row>
    <row r="543">
      <c r="J543" s="90"/>
      <c r="O543" s="79"/>
      <c r="P543" s="79"/>
      <c r="AI543" s="87"/>
      <c r="AJ543" s="87"/>
      <c r="AK543" s="87"/>
    </row>
    <row r="544">
      <c r="J544" s="90"/>
      <c r="O544" s="79"/>
      <c r="P544" s="79"/>
      <c r="AI544" s="87"/>
      <c r="AJ544" s="87"/>
      <c r="AK544" s="87"/>
    </row>
    <row r="545">
      <c r="J545" s="90"/>
      <c r="O545" s="79"/>
      <c r="P545" s="79"/>
      <c r="AI545" s="87"/>
      <c r="AJ545" s="87"/>
      <c r="AK545" s="87"/>
    </row>
    <row r="546">
      <c r="J546" s="90"/>
      <c r="O546" s="79"/>
      <c r="P546" s="79"/>
      <c r="AI546" s="87"/>
      <c r="AJ546" s="87"/>
      <c r="AK546" s="87"/>
    </row>
    <row r="547">
      <c r="J547" s="90"/>
      <c r="O547" s="79"/>
      <c r="P547" s="79"/>
      <c r="AI547" s="87"/>
      <c r="AJ547" s="87"/>
      <c r="AK547" s="87"/>
    </row>
    <row r="548">
      <c r="J548" s="90"/>
      <c r="O548" s="79"/>
      <c r="P548" s="79"/>
      <c r="AI548" s="87"/>
      <c r="AJ548" s="87"/>
      <c r="AK548" s="87"/>
    </row>
    <row r="549">
      <c r="J549" s="90"/>
      <c r="O549" s="79"/>
      <c r="P549" s="79"/>
      <c r="AI549" s="87"/>
      <c r="AJ549" s="87"/>
      <c r="AK549" s="87"/>
    </row>
    <row r="550">
      <c r="J550" s="90"/>
      <c r="O550" s="79"/>
      <c r="P550" s="79"/>
      <c r="AI550" s="87"/>
      <c r="AJ550" s="87"/>
      <c r="AK550" s="87"/>
    </row>
    <row r="551">
      <c r="J551" s="90"/>
      <c r="O551" s="79"/>
      <c r="P551" s="79"/>
      <c r="AI551" s="87"/>
      <c r="AJ551" s="87"/>
      <c r="AK551" s="87"/>
    </row>
    <row r="552">
      <c r="J552" s="90"/>
      <c r="O552" s="79"/>
      <c r="P552" s="79"/>
      <c r="AI552" s="87"/>
      <c r="AJ552" s="87"/>
      <c r="AK552" s="87"/>
    </row>
    <row r="553">
      <c r="J553" s="90"/>
      <c r="O553" s="79"/>
      <c r="P553" s="79"/>
      <c r="AI553" s="87"/>
      <c r="AJ553" s="87"/>
      <c r="AK553" s="87"/>
    </row>
    <row r="554">
      <c r="J554" s="90"/>
      <c r="O554" s="79"/>
      <c r="P554" s="79"/>
      <c r="AI554" s="87"/>
      <c r="AJ554" s="87"/>
      <c r="AK554" s="87"/>
    </row>
    <row r="555">
      <c r="J555" s="90"/>
      <c r="O555" s="79"/>
      <c r="P555" s="79"/>
      <c r="AI555" s="87"/>
      <c r="AJ555" s="87"/>
      <c r="AK555" s="87"/>
    </row>
    <row r="556">
      <c r="J556" s="90"/>
      <c r="O556" s="79"/>
      <c r="P556" s="79"/>
      <c r="AI556" s="87"/>
      <c r="AJ556" s="87"/>
      <c r="AK556" s="87"/>
    </row>
    <row r="557">
      <c r="J557" s="90"/>
      <c r="O557" s="79"/>
      <c r="P557" s="79"/>
      <c r="AI557" s="87"/>
      <c r="AJ557" s="87"/>
      <c r="AK557" s="87"/>
    </row>
    <row r="558">
      <c r="J558" s="90"/>
      <c r="O558" s="79"/>
      <c r="P558" s="79"/>
      <c r="AI558" s="87"/>
      <c r="AJ558" s="87"/>
      <c r="AK558" s="87"/>
    </row>
    <row r="559">
      <c r="J559" s="90"/>
      <c r="O559" s="79"/>
      <c r="P559" s="79"/>
      <c r="AI559" s="87"/>
      <c r="AJ559" s="87"/>
      <c r="AK559" s="87"/>
    </row>
    <row r="560">
      <c r="J560" s="90"/>
      <c r="O560" s="79"/>
      <c r="P560" s="79"/>
      <c r="AI560" s="87"/>
      <c r="AJ560" s="87"/>
      <c r="AK560" s="87"/>
    </row>
    <row r="561">
      <c r="J561" s="90"/>
      <c r="O561" s="79"/>
      <c r="P561" s="79"/>
      <c r="AI561" s="87"/>
      <c r="AJ561" s="87"/>
      <c r="AK561" s="87"/>
    </row>
    <row r="562">
      <c r="J562" s="90"/>
      <c r="O562" s="79"/>
      <c r="P562" s="79"/>
      <c r="AI562" s="87"/>
      <c r="AJ562" s="87"/>
      <c r="AK562" s="87"/>
    </row>
    <row r="563">
      <c r="J563" s="90"/>
      <c r="O563" s="79"/>
      <c r="P563" s="79"/>
      <c r="AI563" s="87"/>
      <c r="AJ563" s="87"/>
      <c r="AK563" s="87"/>
    </row>
    <row r="564">
      <c r="J564" s="90"/>
      <c r="O564" s="79"/>
      <c r="P564" s="79"/>
      <c r="AI564" s="87"/>
      <c r="AJ564" s="87"/>
      <c r="AK564" s="87"/>
    </row>
    <row r="565">
      <c r="J565" s="90"/>
      <c r="O565" s="79"/>
      <c r="P565" s="79"/>
      <c r="AI565" s="87"/>
      <c r="AJ565" s="87"/>
      <c r="AK565" s="87"/>
    </row>
    <row r="566">
      <c r="J566" s="90"/>
      <c r="O566" s="79"/>
      <c r="P566" s="79"/>
      <c r="AI566" s="87"/>
      <c r="AJ566" s="87"/>
      <c r="AK566" s="87"/>
    </row>
    <row r="567">
      <c r="J567" s="90"/>
      <c r="O567" s="79"/>
      <c r="P567" s="79"/>
      <c r="AI567" s="87"/>
      <c r="AJ567" s="87"/>
      <c r="AK567" s="87"/>
    </row>
    <row r="568">
      <c r="J568" s="90"/>
      <c r="O568" s="79"/>
      <c r="P568" s="79"/>
      <c r="AI568" s="87"/>
      <c r="AJ568" s="87"/>
      <c r="AK568" s="87"/>
    </row>
    <row r="569">
      <c r="J569" s="90"/>
      <c r="O569" s="79"/>
      <c r="P569" s="79"/>
      <c r="AI569" s="87"/>
      <c r="AJ569" s="87"/>
      <c r="AK569" s="87"/>
    </row>
    <row r="570">
      <c r="J570" s="90"/>
      <c r="O570" s="79"/>
      <c r="P570" s="79"/>
      <c r="AI570" s="87"/>
      <c r="AJ570" s="87"/>
      <c r="AK570" s="87"/>
    </row>
    <row r="571">
      <c r="J571" s="90"/>
      <c r="O571" s="79"/>
      <c r="P571" s="79"/>
      <c r="AI571" s="87"/>
      <c r="AJ571" s="87"/>
      <c r="AK571" s="87"/>
    </row>
    <row r="572">
      <c r="J572" s="90"/>
      <c r="O572" s="79"/>
      <c r="P572" s="79"/>
      <c r="AI572" s="87"/>
      <c r="AJ572" s="87"/>
      <c r="AK572" s="87"/>
    </row>
    <row r="573">
      <c r="J573" s="90"/>
      <c r="O573" s="79"/>
      <c r="P573" s="79"/>
      <c r="AI573" s="87"/>
      <c r="AJ573" s="87"/>
      <c r="AK573" s="87"/>
    </row>
    <row r="574">
      <c r="J574" s="90"/>
      <c r="O574" s="79"/>
      <c r="P574" s="79"/>
      <c r="AI574" s="87"/>
      <c r="AJ574" s="87"/>
      <c r="AK574" s="87"/>
    </row>
    <row r="575">
      <c r="J575" s="90"/>
      <c r="O575" s="79"/>
      <c r="P575" s="79"/>
      <c r="AI575" s="87"/>
      <c r="AJ575" s="87"/>
      <c r="AK575" s="87"/>
    </row>
    <row r="576">
      <c r="J576" s="90"/>
      <c r="O576" s="79"/>
      <c r="P576" s="79"/>
      <c r="AI576" s="87"/>
      <c r="AJ576" s="87"/>
      <c r="AK576" s="87"/>
    </row>
    <row r="577">
      <c r="J577" s="90"/>
      <c r="O577" s="79"/>
      <c r="P577" s="79"/>
      <c r="AI577" s="87"/>
      <c r="AJ577" s="87"/>
      <c r="AK577" s="87"/>
    </row>
    <row r="578">
      <c r="J578" s="90"/>
      <c r="O578" s="79"/>
      <c r="P578" s="79"/>
      <c r="AI578" s="87"/>
      <c r="AJ578" s="87"/>
      <c r="AK578" s="87"/>
    </row>
    <row r="579">
      <c r="J579" s="90"/>
      <c r="O579" s="79"/>
      <c r="P579" s="79"/>
      <c r="AI579" s="87"/>
      <c r="AJ579" s="87"/>
      <c r="AK579" s="87"/>
    </row>
    <row r="580">
      <c r="J580" s="90"/>
      <c r="O580" s="79"/>
      <c r="P580" s="79"/>
      <c r="AI580" s="87"/>
      <c r="AJ580" s="87"/>
      <c r="AK580" s="87"/>
    </row>
    <row r="581">
      <c r="J581" s="90"/>
      <c r="O581" s="79"/>
      <c r="P581" s="79"/>
      <c r="AI581" s="87"/>
      <c r="AJ581" s="87"/>
      <c r="AK581" s="87"/>
    </row>
    <row r="582">
      <c r="J582" s="90"/>
      <c r="O582" s="79"/>
      <c r="P582" s="79"/>
      <c r="AI582" s="87"/>
      <c r="AJ582" s="87"/>
      <c r="AK582" s="87"/>
    </row>
    <row r="583">
      <c r="J583" s="90"/>
      <c r="O583" s="79"/>
      <c r="P583" s="79"/>
      <c r="AI583" s="87"/>
      <c r="AJ583" s="87"/>
      <c r="AK583" s="87"/>
    </row>
    <row r="584">
      <c r="J584" s="90"/>
      <c r="O584" s="79"/>
      <c r="P584" s="79"/>
      <c r="AI584" s="87"/>
      <c r="AJ584" s="87"/>
      <c r="AK584" s="87"/>
    </row>
    <row r="585">
      <c r="J585" s="90"/>
      <c r="O585" s="79"/>
      <c r="P585" s="79"/>
      <c r="AI585" s="87"/>
      <c r="AJ585" s="87"/>
      <c r="AK585" s="87"/>
    </row>
    <row r="586">
      <c r="J586" s="90"/>
      <c r="O586" s="79"/>
      <c r="P586" s="79"/>
      <c r="AI586" s="87"/>
      <c r="AJ586" s="87"/>
      <c r="AK586" s="87"/>
    </row>
    <row r="587">
      <c r="J587" s="90"/>
      <c r="O587" s="79"/>
      <c r="P587" s="79"/>
      <c r="AI587" s="87"/>
      <c r="AJ587" s="87"/>
      <c r="AK587" s="87"/>
    </row>
    <row r="588">
      <c r="J588" s="90"/>
      <c r="O588" s="79"/>
      <c r="P588" s="79"/>
      <c r="AI588" s="87"/>
      <c r="AJ588" s="87"/>
      <c r="AK588" s="87"/>
    </row>
    <row r="589">
      <c r="J589" s="90"/>
      <c r="O589" s="79"/>
      <c r="P589" s="79"/>
      <c r="AI589" s="87"/>
      <c r="AJ589" s="87"/>
      <c r="AK589" s="87"/>
    </row>
    <row r="590">
      <c r="J590" s="90"/>
      <c r="O590" s="79"/>
      <c r="P590" s="79"/>
      <c r="AI590" s="87"/>
      <c r="AJ590" s="87"/>
      <c r="AK590" s="87"/>
    </row>
    <row r="591">
      <c r="J591" s="90"/>
      <c r="O591" s="79"/>
      <c r="P591" s="79"/>
      <c r="AI591" s="87"/>
      <c r="AJ591" s="87"/>
      <c r="AK591" s="87"/>
    </row>
    <row r="592">
      <c r="J592" s="90"/>
      <c r="O592" s="79"/>
      <c r="P592" s="79"/>
      <c r="AI592" s="87"/>
      <c r="AJ592" s="87"/>
      <c r="AK592" s="87"/>
    </row>
    <row r="593">
      <c r="J593" s="90"/>
      <c r="O593" s="79"/>
      <c r="P593" s="79"/>
      <c r="AI593" s="87"/>
      <c r="AJ593" s="87"/>
      <c r="AK593" s="87"/>
    </row>
    <row r="594">
      <c r="J594" s="90"/>
      <c r="O594" s="79"/>
      <c r="P594" s="79"/>
      <c r="AI594" s="87"/>
      <c r="AJ594" s="87"/>
      <c r="AK594" s="87"/>
    </row>
    <row r="595">
      <c r="J595" s="90"/>
      <c r="O595" s="79"/>
      <c r="P595" s="79"/>
      <c r="AI595" s="87"/>
      <c r="AJ595" s="87"/>
      <c r="AK595" s="87"/>
    </row>
    <row r="596">
      <c r="J596" s="90"/>
      <c r="O596" s="79"/>
      <c r="P596" s="79"/>
      <c r="AI596" s="87"/>
      <c r="AJ596" s="87"/>
      <c r="AK596" s="87"/>
    </row>
    <row r="597">
      <c r="J597" s="90"/>
      <c r="O597" s="79"/>
      <c r="P597" s="79"/>
      <c r="AI597" s="87"/>
      <c r="AJ597" s="87"/>
      <c r="AK597" s="87"/>
    </row>
    <row r="598">
      <c r="J598" s="90"/>
      <c r="O598" s="79"/>
      <c r="P598" s="79"/>
      <c r="AI598" s="87"/>
      <c r="AJ598" s="87"/>
      <c r="AK598" s="87"/>
    </row>
    <row r="599">
      <c r="J599" s="90"/>
      <c r="O599" s="79"/>
      <c r="P599" s="79"/>
      <c r="AI599" s="87"/>
      <c r="AJ599" s="87"/>
      <c r="AK599" s="87"/>
    </row>
    <row r="600">
      <c r="J600" s="90"/>
      <c r="O600" s="79"/>
      <c r="P600" s="79"/>
      <c r="AI600" s="87"/>
      <c r="AJ600" s="87"/>
      <c r="AK600" s="87"/>
    </row>
    <row r="601">
      <c r="J601" s="90"/>
      <c r="O601" s="79"/>
      <c r="P601" s="79"/>
      <c r="AI601" s="87"/>
      <c r="AJ601" s="87"/>
      <c r="AK601" s="87"/>
    </row>
    <row r="602">
      <c r="J602" s="90"/>
      <c r="O602" s="79"/>
      <c r="P602" s="79"/>
      <c r="AI602" s="87"/>
      <c r="AJ602" s="87"/>
      <c r="AK602" s="87"/>
    </row>
    <row r="603">
      <c r="J603" s="90"/>
      <c r="O603" s="79"/>
      <c r="P603" s="79"/>
      <c r="AI603" s="87"/>
      <c r="AJ603" s="87"/>
      <c r="AK603" s="87"/>
    </row>
    <row r="604">
      <c r="J604" s="90"/>
      <c r="O604" s="79"/>
      <c r="P604" s="79"/>
      <c r="AI604" s="87"/>
      <c r="AJ604" s="87"/>
      <c r="AK604" s="87"/>
    </row>
    <row r="605">
      <c r="J605" s="90"/>
      <c r="O605" s="79"/>
      <c r="P605" s="79"/>
      <c r="AI605" s="87"/>
      <c r="AJ605" s="87"/>
      <c r="AK605" s="87"/>
    </row>
    <row r="606">
      <c r="J606" s="90"/>
      <c r="O606" s="79"/>
      <c r="P606" s="79"/>
      <c r="AI606" s="87"/>
      <c r="AJ606" s="87"/>
      <c r="AK606" s="87"/>
    </row>
    <row r="607">
      <c r="J607" s="90"/>
      <c r="O607" s="79"/>
      <c r="P607" s="79"/>
      <c r="AI607" s="87"/>
      <c r="AJ607" s="87"/>
      <c r="AK607" s="87"/>
    </row>
    <row r="608">
      <c r="J608" s="90"/>
      <c r="O608" s="79"/>
      <c r="P608" s="79"/>
      <c r="AI608" s="87"/>
      <c r="AJ608" s="87"/>
      <c r="AK608" s="87"/>
    </row>
    <row r="609">
      <c r="J609" s="90"/>
      <c r="O609" s="79"/>
      <c r="P609" s="79"/>
      <c r="AI609" s="87"/>
      <c r="AJ609" s="87"/>
      <c r="AK609" s="87"/>
    </row>
    <row r="610">
      <c r="J610" s="90"/>
      <c r="O610" s="79"/>
      <c r="P610" s="79"/>
      <c r="AI610" s="87"/>
      <c r="AJ610" s="87"/>
      <c r="AK610" s="87"/>
    </row>
    <row r="611">
      <c r="J611" s="90"/>
      <c r="O611" s="79"/>
      <c r="P611" s="79"/>
      <c r="AI611" s="87"/>
      <c r="AJ611" s="87"/>
      <c r="AK611" s="87"/>
    </row>
    <row r="612">
      <c r="J612" s="90"/>
      <c r="O612" s="79"/>
      <c r="P612" s="79"/>
      <c r="AI612" s="87"/>
      <c r="AJ612" s="87"/>
      <c r="AK612" s="87"/>
    </row>
    <row r="613">
      <c r="J613" s="90"/>
      <c r="O613" s="79"/>
      <c r="P613" s="79"/>
      <c r="AI613" s="87"/>
      <c r="AJ613" s="87"/>
      <c r="AK613" s="87"/>
    </row>
    <row r="614">
      <c r="J614" s="90"/>
      <c r="O614" s="79"/>
      <c r="P614" s="79"/>
      <c r="AI614" s="87"/>
      <c r="AJ614" s="87"/>
      <c r="AK614" s="87"/>
    </row>
    <row r="615">
      <c r="J615" s="90"/>
      <c r="O615" s="79"/>
      <c r="P615" s="79"/>
      <c r="AI615" s="87"/>
      <c r="AJ615" s="87"/>
      <c r="AK615" s="87"/>
    </row>
    <row r="616">
      <c r="J616" s="90"/>
      <c r="O616" s="79"/>
      <c r="P616" s="79"/>
      <c r="AI616" s="87"/>
      <c r="AJ616" s="87"/>
      <c r="AK616" s="87"/>
    </row>
    <row r="617">
      <c r="J617" s="90"/>
      <c r="O617" s="79"/>
      <c r="P617" s="79"/>
      <c r="AI617" s="87"/>
      <c r="AJ617" s="87"/>
      <c r="AK617" s="87"/>
    </row>
    <row r="618">
      <c r="J618" s="90"/>
      <c r="O618" s="79"/>
      <c r="P618" s="79"/>
      <c r="AI618" s="87"/>
      <c r="AJ618" s="87"/>
      <c r="AK618" s="87"/>
    </row>
    <row r="619">
      <c r="J619" s="90"/>
      <c r="O619" s="79"/>
      <c r="P619" s="79"/>
      <c r="AI619" s="87"/>
      <c r="AJ619" s="87"/>
      <c r="AK619" s="87"/>
    </row>
    <row r="620">
      <c r="J620" s="90"/>
      <c r="O620" s="79"/>
      <c r="P620" s="79"/>
      <c r="AI620" s="87"/>
      <c r="AJ620" s="87"/>
      <c r="AK620" s="87"/>
    </row>
    <row r="621">
      <c r="J621" s="90"/>
      <c r="O621" s="79"/>
      <c r="P621" s="79"/>
      <c r="AI621" s="87"/>
      <c r="AJ621" s="87"/>
      <c r="AK621" s="87"/>
    </row>
    <row r="622">
      <c r="J622" s="90"/>
      <c r="O622" s="79"/>
      <c r="P622" s="79"/>
      <c r="AI622" s="87"/>
      <c r="AJ622" s="87"/>
      <c r="AK622" s="87"/>
    </row>
    <row r="623">
      <c r="J623" s="90"/>
      <c r="O623" s="79"/>
      <c r="P623" s="79"/>
      <c r="AI623" s="87"/>
      <c r="AJ623" s="87"/>
      <c r="AK623" s="87"/>
    </row>
    <row r="624">
      <c r="J624" s="90"/>
      <c r="O624" s="79"/>
      <c r="P624" s="79"/>
      <c r="AI624" s="87"/>
      <c r="AJ624" s="87"/>
      <c r="AK624" s="87"/>
    </row>
    <row r="625">
      <c r="J625" s="90"/>
      <c r="O625" s="79"/>
      <c r="P625" s="79"/>
      <c r="AI625" s="87"/>
      <c r="AJ625" s="87"/>
      <c r="AK625" s="87"/>
    </row>
    <row r="626">
      <c r="J626" s="90"/>
      <c r="O626" s="79"/>
      <c r="P626" s="79"/>
      <c r="AI626" s="87"/>
      <c r="AJ626" s="87"/>
      <c r="AK626" s="87"/>
    </row>
    <row r="627">
      <c r="J627" s="90"/>
      <c r="O627" s="79"/>
      <c r="P627" s="79"/>
      <c r="AI627" s="87"/>
      <c r="AJ627" s="87"/>
      <c r="AK627" s="87"/>
    </row>
    <row r="628">
      <c r="J628" s="90"/>
      <c r="O628" s="79"/>
      <c r="P628" s="79"/>
      <c r="AI628" s="87"/>
      <c r="AJ628" s="87"/>
      <c r="AK628" s="87"/>
    </row>
    <row r="629">
      <c r="J629" s="90"/>
      <c r="O629" s="79"/>
      <c r="P629" s="79"/>
      <c r="AI629" s="87"/>
      <c r="AJ629" s="87"/>
      <c r="AK629" s="87"/>
    </row>
    <row r="630">
      <c r="J630" s="90"/>
      <c r="O630" s="79"/>
      <c r="P630" s="79"/>
      <c r="AI630" s="87"/>
      <c r="AJ630" s="87"/>
      <c r="AK630" s="87"/>
    </row>
    <row r="631">
      <c r="J631" s="90"/>
      <c r="O631" s="79"/>
      <c r="P631" s="79"/>
      <c r="AI631" s="87"/>
      <c r="AJ631" s="87"/>
      <c r="AK631" s="87"/>
    </row>
    <row r="632">
      <c r="J632" s="90"/>
      <c r="O632" s="79"/>
      <c r="P632" s="79"/>
      <c r="AI632" s="87"/>
      <c r="AJ632" s="87"/>
      <c r="AK632" s="87"/>
    </row>
    <row r="633">
      <c r="J633" s="90"/>
      <c r="O633" s="79"/>
      <c r="P633" s="79"/>
      <c r="AI633" s="87"/>
      <c r="AJ633" s="87"/>
      <c r="AK633" s="87"/>
    </row>
    <row r="634">
      <c r="J634" s="90"/>
      <c r="O634" s="79"/>
      <c r="P634" s="79"/>
      <c r="AI634" s="87"/>
      <c r="AJ634" s="87"/>
      <c r="AK634" s="87"/>
    </row>
    <row r="635">
      <c r="J635" s="90"/>
      <c r="O635" s="79"/>
      <c r="P635" s="79"/>
      <c r="AI635" s="87"/>
      <c r="AJ635" s="87"/>
      <c r="AK635" s="87"/>
    </row>
    <row r="636">
      <c r="J636" s="90"/>
      <c r="O636" s="79"/>
      <c r="P636" s="79"/>
      <c r="AI636" s="87"/>
      <c r="AJ636" s="87"/>
      <c r="AK636" s="87"/>
    </row>
    <row r="637">
      <c r="J637" s="90"/>
      <c r="O637" s="79"/>
      <c r="P637" s="79"/>
      <c r="AI637" s="87"/>
      <c r="AJ637" s="87"/>
      <c r="AK637" s="87"/>
    </row>
    <row r="638">
      <c r="J638" s="90"/>
      <c r="O638" s="79"/>
      <c r="P638" s="79"/>
      <c r="AI638" s="87"/>
      <c r="AJ638" s="87"/>
      <c r="AK638" s="87"/>
    </row>
    <row r="639">
      <c r="J639" s="90"/>
      <c r="O639" s="79"/>
      <c r="P639" s="79"/>
      <c r="AI639" s="87"/>
      <c r="AJ639" s="87"/>
      <c r="AK639" s="87"/>
    </row>
    <row r="640">
      <c r="J640" s="90"/>
      <c r="O640" s="79"/>
      <c r="P640" s="79"/>
      <c r="AI640" s="87"/>
      <c r="AJ640" s="87"/>
      <c r="AK640" s="87"/>
    </row>
    <row r="641">
      <c r="J641" s="90"/>
      <c r="O641" s="79"/>
      <c r="P641" s="79"/>
      <c r="AI641" s="87"/>
      <c r="AJ641" s="87"/>
      <c r="AK641" s="87"/>
    </row>
    <row r="642">
      <c r="J642" s="90"/>
      <c r="O642" s="79"/>
      <c r="P642" s="79"/>
      <c r="AI642" s="87"/>
      <c r="AJ642" s="87"/>
      <c r="AK642" s="87"/>
    </row>
    <row r="643">
      <c r="J643" s="90"/>
      <c r="O643" s="79"/>
      <c r="P643" s="79"/>
      <c r="AI643" s="87"/>
      <c r="AJ643" s="87"/>
      <c r="AK643" s="87"/>
    </row>
    <row r="644">
      <c r="J644" s="90"/>
      <c r="O644" s="79"/>
      <c r="P644" s="79"/>
      <c r="AI644" s="87"/>
      <c r="AJ644" s="87"/>
      <c r="AK644" s="87"/>
    </row>
    <row r="645">
      <c r="J645" s="90"/>
      <c r="O645" s="79"/>
      <c r="P645" s="79"/>
      <c r="AI645" s="87"/>
      <c r="AJ645" s="87"/>
      <c r="AK645" s="87"/>
    </row>
    <row r="646">
      <c r="J646" s="90"/>
      <c r="O646" s="79"/>
      <c r="P646" s="79"/>
      <c r="AI646" s="87"/>
      <c r="AJ646" s="87"/>
      <c r="AK646" s="87"/>
    </row>
    <row r="647">
      <c r="J647" s="90"/>
      <c r="O647" s="79"/>
      <c r="P647" s="79"/>
      <c r="AI647" s="87"/>
      <c r="AJ647" s="87"/>
      <c r="AK647" s="87"/>
    </row>
    <row r="648">
      <c r="J648" s="90"/>
      <c r="O648" s="79"/>
      <c r="P648" s="79"/>
      <c r="AI648" s="87"/>
      <c r="AJ648" s="87"/>
      <c r="AK648" s="87"/>
    </row>
    <row r="649">
      <c r="J649" s="90"/>
      <c r="O649" s="79"/>
      <c r="P649" s="79"/>
      <c r="AI649" s="87"/>
      <c r="AJ649" s="87"/>
      <c r="AK649" s="87"/>
    </row>
    <row r="650">
      <c r="J650" s="90"/>
      <c r="O650" s="79"/>
      <c r="P650" s="79"/>
      <c r="AI650" s="87"/>
      <c r="AJ650" s="87"/>
      <c r="AK650" s="87"/>
    </row>
    <row r="651">
      <c r="J651" s="90"/>
      <c r="O651" s="79"/>
      <c r="P651" s="79"/>
      <c r="AI651" s="87"/>
      <c r="AJ651" s="87"/>
      <c r="AK651" s="87"/>
    </row>
    <row r="652">
      <c r="J652" s="90"/>
      <c r="O652" s="79"/>
      <c r="P652" s="79"/>
      <c r="AI652" s="87"/>
      <c r="AJ652" s="87"/>
      <c r="AK652" s="87"/>
    </row>
    <row r="653">
      <c r="J653" s="90"/>
      <c r="O653" s="79"/>
      <c r="P653" s="79"/>
      <c r="AI653" s="87"/>
      <c r="AJ653" s="87"/>
      <c r="AK653" s="87"/>
    </row>
    <row r="654">
      <c r="J654" s="90"/>
      <c r="O654" s="79"/>
      <c r="P654" s="79"/>
      <c r="AI654" s="87"/>
      <c r="AJ654" s="87"/>
      <c r="AK654" s="87"/>
    </row>
    <row r="655">
      <c r="J655" s="90"/>
      <c r="O655" s="79"/>
      <c r="P655" s="79"/>
      <c r="AI655" s="87"/>
      <c r="AJ655" s="87"/>
      <c r="AK655" s="87"/>
    </row>
    <row r="656">
      <c r="J656" s="90"/>
      <c r="O656" s="79"/>
      <c r="P656" s="79"/>
      <c r="AI656" s="87"/>
      <c r="AJ656" s="87"/>
      <c r="AK656" s="87"/>
    </row>
    <row r="657">
      <c r="J657" s="90"/>
      <c r="O657" s="79"/>
      <c r="P657" s="79"/>
      <c r="AI657" s="87"/>
      <c r="AJ657" s="87"/>
      <c r="AK657" s="87"/>
    </row>
    <row r="658">
      <c r="J658" s="90"/>
      <c r="O658" s="79"/>
      <c r="P658" s="79"/>
      <c r="AI658" s="87"/>
      <c r="AJ658" s="87"/>
      <c r="AK658" s="87"/>
    </row>
    <row r="659">
      <c r="J659" s="90"/>
      <c r="O659" s="79"/>
      <c r="P659" s="79"/>
      <c r="AI659" s="87"/>
      <c r="AJ659" s="87"/>
      <c r="AK659" s="87"/>
    </row>
    <row r="660">
      <c r="J660" s="90"/>
      <c r="O660" s="79"/>
      <c r="P660" s="79"/>
      <c r="AI660" s="87"/>
      <c r="AJ660" s="87"/>
      <c r="AK660" s="87"/>
    </row>
    <row r="661">
      <c r="J661" s="90"/>
      <c r="O661" s="79"/>
      <c r="P661" s="79"/>
      <c r="AI661" s="87"/>
      <c r="AJ661" s="87"/>
      <c r="AK661" s="87"/>
    </row>
    <row r="662">
      <c r="J662" s="90"/>
      <c r="O662" s="79"/>
      <c r="P662" s="79"/>
      <c r="AI662" s="87"/>
      <c r="AJ662" s="87"/>
      <c r="AK662" s="87"/>
    </row>
    <row r="663">
      <c r="J663" s="90"/>
      <c r="O663" s="79"/>
      <c r="P663" s="79"/>
      <c r="AI663" s="87"/>
      <c r="AJ663" s="87"/>
      <c r="AK663" s="87"/>
    </row>
    <row r="664">
      <c r="J664" s="90"/>
      <c r="O664" s="79"/>
      <c r="P664" s="79"/>
      <c r="AI664" s="87"/>
      <c r="AJ664" s="87"/>
      <c r="AK664" s="87"/>
    </row>
    <row r="665">
      <c r="J665" s="90"/>
      <c r="O665" s="79"/>
      <c r="P665" s="79"/>
      <c r="AI665" s="87"/>
      <c r="AJ665" s="87"/>
      <c r="AK665" s="87"/>
    </row>
    <row r="666">
      <c r="J666" s="90"/>
      <c r="O666" s="79"/>
      <c r="P666" s="79"/>
      <c r="AI666" s="87"/>
      <c r="AJ666" s="87"/>
      <c r="AK666" s="87"/>
    </row>
    <row r="667">
      <c r="J667" s="90"/>
      <c r="O667" s="79"/>
      <c r="P667" s="79"/>
      <c r="AI667" s="87"/>
      <c r="AJ667" s="87"/>
      <c r="AK667" s="87"/>
    </row>
    <row r="668">
      <c r="J668" s="90"/>
      <c r="O668" s="79"/>
      <c r="P668" s="79"/>
      <c r="AI668" s="87"/>
      <c r="AJ668" s="87"/>
      <c r="AK668" s="87"/>
    </row>
    <row r="669">
      <c r="J669" s="90"/>
      <c r="O669" s="79"/>
      <c r="P669" s="79"/>
      <c r="AI669" s="87"/>
      <c r="AJ669" s="87"/>
      <c r="AK669" s="87"/>
    </row>
    <row r="670">
      <c r="J670" s="90"/>
      <c r="O670" s="79"/>
      <c r="P670" s="79"/>
      <c r="AI670" s="87"/>
      <c r="AJ670" s="87"/>
      <c r="AK670" s="87"/>
    </row>
    <row r="671">
      <c r="J671" s="90"/>
      <c r="O671" s="79"/>
      <c r="P671" s="79"/>
      <c r="AI671" s="87"/>
      <c r="AJ671" s="87"/>
      <c r="AK671" s="87"/>
    </row>
    <row r="672">
      <c r="J672" s="90"/>
      <c r="O672" s="79"/>
      <c r="P672" s="79"/>
      <c r="AI672" s="87"/>
      <c r="AJ672" s="87"/>
      <c r="AK672" s="87"/>
    </row>
    <row r="673">
      <c r="J673" s="90"/>
      <c r="O673" s="79"/>
      <c r="P673" s="79"/>
      <c r="AI673" s="87"/>
      <c r="AJ673" s="87"/>
      <c r="AK673" s="87"/>
    </row>
    <row r="674">
      <c r="J674" s="90"/>
      <c r="O674" s="79"/>
      <c r="P674" s="79"/>
      <c r="AI674" s="87"/>
      <c r="AJ674" s="87"/>
      <c r="AK674" s="87"/>
    </row>
    <row r="675">
      <c r="J675" s="90"/>
      <c r="O675" s="79"/>
      <c r="P675" s="79"/>
      <c r="AI675" s="87"/>
      <c r="AJ675" s="87"/>
      <c r="AK675" s="87"/>
    </row>
    <row r="676">
      <c r="J676" s="90"/>
      <c r="O676" s="79"/>
      <c r="P676" s="79"/>
      <c r="AI676" s="87"/>
      <c r="AJ676" s="87"/>
      <c r="AK676" s="87"/>
    </row>
    <row r="677">
      <c r="J677" s="90"/>
      <c r="O677" s="79"/>
      <c r="P677" s="79"/>
      <c r="AI677" s="87"/>
      <c r="AJ677" s="87"/>
      <c r="AK677" s="87"/>
    </row>
    <row r="678">
      <c r="J678" s="90"/>
      <c r="O678" s="79"/>
      <c r="P678" s="79"/>
      <c r="AI678" s="87"/>
      <c r="AJ678" s="87"/>
      <c r="AK678" s="87"/>
    </row>
    <row r="679">
      <c r="J679" s="90"/>
      <c r="O679" s="79"/>
      <c r="P679" s="79"/>
      <c r="AI679" s="87"/>
      <c r="AJ679" s="87"/>
      <c r="AK679" s="87"/>
    </row>
    <row r="680">
      <c r="J680" s="90"/>
      <c r="O680" s="79"/>
      <c r="P680" s="79"/>
      <c r="AI680" s="87"/>
      <c r="AJ680" s="87"/>
      <c r="AK680" s="87"/>
    </row>
    <row r="681">
      <c r="J681" s="90"/>
      <c r="O681" s="79"/>
      <c r="P681" s="79"/>
      <c r="AI681" s="87"/>
      <c r="AJ681" s="87"/>
      <c r="AK681" s="87"/>
    </row>
    <row r="682">
      <c r="J682" s="90"/>
      <c r="O682" s="79"/>
      <c r="P682" s="79"/>
      <c r="AI682" s="87"/>
      <c r="AJ682" s="87"/>
      <c r="AK682" s="87"/>
    </row>
    <row r="683">
      <c r="J683" s="90"/>
      <c r="O683" s="79"/>
      <c r="P683" s="79"/>
      <c r="AI683" s="87"/>
      <c r="AJ683" s="87"/>
      <c r="AK683" s="87"/>
    </row>
    <row r="684">
      <c r="J684" s="90"/>
      <c r="O684" s="79"/>
      <c r="P684" s="79"/>
      <c r="AI684" s="87"/>
      <c r="AJ684" s="87"/>
      <c r="AK684" s="87"/>
    </row>
    <row r="685">
      <c r="J685" s="90"/>
      <c r="O685" s="79"/>
      <c r="P685" s="79"/>
      <c r="AI685" s="87"/>
      <c r="AJ685" s="87"/>
      <c r="AK685" s="87"/>
    </row>
    <row r="686">
      <c r="J686" s="90"/>
      <c r="O686" s="79"/>
      <c r="P686" s="79"/>
      <c r="AI686" s="87"/>
      <c r="AJ686" s="87"/>
      <c r="AK686" s="87"/>
    </row>
    <row r="687">
      <c r="J687" s="90"/>
      <c r="O687" s="79"/>
      <c r="P687" s="79"/>
      <c r="AI687" s="87"/>
      <c r="AJ687" s="87"/>
      <c r="AK687" s="87"/>
    </row>
    <row r="688">
      <c r="J688" s="90"/>
      <c r="O688" s="79"/>
      <c r="P688" s="79"/>
      <c r="AI688" s="87"/>
      <c r="AJ688" s="87"/>
      <c r="AK688" s="87"/>
    </row>
    <row r="689">
      <c r="J689" s="90"/>
      <c r="O689" s="79"/>
      <c r="P689" s="79"/>
      <c r="AI689" s="87"/>
      <c r="AJ689" s="87"/>
      <c r="AK689" s="87"/>
    </row>
    <row r="690">
      <c r="J690" s="90"/>
      <c r="O690" s="79"/>
      <c r="P690" s="79"/>
      <c r="AI690" s="87"/>
      <c r="AJ690" s="87"/>
      <c r="AK690" s="87"/>
    </row>
    <row r="691">
      <c r="J691" s="90"/>
      <c r="O691" s="79"/>
      <c r="P691" s="79"/>
      <c r="AI691" s="87"/>
      <c r="AJ691" s="87"/>
      <c r="AK691" s="87"/>
    </row>
    <row r="692">
      <c r="J692" s="90"/>
      <c r="O692" s="79"/>
      <c r="P692" s="79"/>
      <c r="AI692" s="87"/>
      <c r="AJ692" s="87"/>
      <c r="AK692" s="87"/>
    </row>
    <row r="693">
      <c r="J693" s="90"/>
      <c r="O693" s="79"/>
      <c r="P693" s="79"/>
      <c r="AI693" s="87"/>
      <c r="AJ693" s="87"/>
      <c r="AK693" s="87"/>
    </row>
    <row r="694">
      <c r="J694" s="90"/>
      <c r="O694" s="79"/>
      <c r="P694" s="79"/>
      <c r="AI694" s="87"/>
      <c r="AJ694" s="87"/>
      <c r="AK694" s="87"/>
    </row>
    <row r="695">
      <c r="J695" s="90"/>
      <c r="O695" s="79"/>
      <c r="P695" s="79"/>
      <c r="AI695" s="87"/>
      <c r="AJ695" s="87"/>
      <c r="AK695" s="87"/>
    </row>
    <row r="696">
      <c r="J696" s="90"/>
      <c r="O696" s="79"/>
      <c r="P696" s="79"/>
      <c r="AI696" s="87"/>
      <c r="AJ696" s="87"/>
      <c r="AK696" s="87"/>
    </row>
    <row r="697">
      <c r="J697" s="90"/>
      <c r="O697" s="79"/>
      <c r="P697" s="79"/>
      <c r="AI697" s="87"/>
      <c r="AJ697" s="87"/>
      <c r="AK697" s="87"/>
    </row>
    <row r="698">
      <c r="J698" s="90"/>
      <c r="O698" s="79"/>
      <c r="P698" s="79"/>
      <c r="AI698" s="87"/>
      <c r="AJ698" s="87"/>
      <c r="AK698" s="87"/>
    </row>
    <row r="699">
      <c r="J699" s="90"/>
      <c r="O699" s="79"/>
      <c r="P699" s="79"/>
      <c r="AI699" s="87"/>
      <c r="AJ699" s="87"/>
      <c r="AK699" s="87"/>
    </row>
    <row r="700">
      <c r="J700" s="90"/>
      <c r="O700" s="79"/>
      <c r="P700" s="79"/>
      <c r="AI700" s="87"/>
      <c r="AJ700" s="87"/>
      <c r="AK700" s="87"/>
    </row>
    <row r="701">
      <c r="J701" s="90"/>
      <c r="O701" s="79"/>
      <c r="P701" s="79"/>
      <c r="AI701" s="87"/>
      <c r="AJ701" s="87"/>
      <c r="AK701" s="87"/>
    </row>
    <row r="702">
      <c r="J702" s="90"/>
      <c r="O702" s="79"/>
      <c r="P702" s="79"/>
      <c r="AI702" s="87"/>
      <c r="AJ702" s="87"/>
      <c r="AK702" s="87"/>
    </row>
    <row r="703">
      <c r="J703" s="90"/>
      <c r="O703" s="79"/>
      <c r="P703" s="79"/>
      <c r="AI703" s="87"/>
      <c r="AJ703" s="87"/>
      <c r="AK703" s="87"/>
    </row>
    <row r="704">
      <c r="J704" s="90"/>
      <c r="O704" s="79"/>
      <c r="P704" s="79"/>
      <c r="AI704" s="87"/>
      <c r="AJ704" s="87"/>
      <c r="AK704" s="87"/>
    </row>
    <row r="705">
      <c r="J705" s="90"/>
      <c r="O705" s="79"/>
      <c r="P705" s="79"/>
      <c r="AI705" s="87"/>
      <c r="AJ705" s="87"/>
      <c r="AK705" s="87"/>
    </row>
    <row r="706">
      <c r="J706" s="90"/>
      <c r="O706" s="79"/>
      <c r="P706" s="79"/>
      <c r="AI706" s="87"/>
      <c r="AJ706" s="87"/>
      <c r="AK706" s="87"/>
    </row>
    <row r="707">
      <c r="J707" s="90"/>
      <c r="O707" s="79"/>
      <c r="P707" s="79"/>
      <c r="AI707" s="87"/>
      <c r="AJ707" s="87"/>
      <c r="AK707" s="87"/>
    </row>
    <row r="708">
      <c r="J708" s="90"/>
      <c r="O708" s="79"/>
      <c r="P708" s="79"/>
      <c r="AI708" s="87"/>
      <c r="AJ708" s="87"/>
      <c r="AK708" s="87"/>
    </row>
    <row r="709">
      <c r="J709" s="90"/>
      <c r="O709" s="79"/>
      <c r="P709" s="79"/>
      <c r="AI709" s="87"/>
      <c r="AJ709" s="87"/>
      <c r="AK709" s="87"/>
    </row>
    <row r="710">
      <c r="J710" s="90"/>
      <c r="O710" s="79"/>
      <c r="P710" s="79"/>
      <c r="AI710" s="87"/>
      <c r="AJ710" s="87"/>
      <c r="AK710" s="87"/>
    </row>
    <row r="711">
      <c r="J711" s="90"/>
      <c r="O711" s="79"/>
      <c r="P711" s="79"/>
      <c r="AI711" s="87"/>
      <c r="AJ711" s="87"/>
      <c r="AK711" s="87"/>
    </row>
    <row r="712">
      <c r="J712" s="90"/>
      <c r="O712" s="79"/>
      <c r="P712" s="79"/>
      <c r="AI712" s="87"/>
      <c r="AJ712" s="87"/>
      <c r="AK712" s="87"/>
    </row>
    <row r="713">
      <c r="J713" s="90"/>
      <c r="O713" s="79"/>
      <c r="P713" s="79"/>
      <c r="AI713" s="87"/>
      <c r="AJ713" s="87"/>
      <c r="AK713" s="87"/>
    </row>
    <row r="714">
      <c r="J714" s="90"/>
      <c r="O714" s="79"/>
      <c r="P714" s="79"/>
      <c r="AI714" s="87"/>
      <c r="AJ714" s="87"/>
      <c r="AK714" s="87"/>
    </row>
    <row r="715">
      <c r="J715" s="90"/>
      <c r="O715" s="79"/>
      <c r="P715" s="79"/>
      <c r="AI715" s="87"/>
      <c r="AJ715" s="87"/>
      <c r="AK715" s="87"/>
    </row>
    <row r="716">
      <c r="J716" s="90"/>
      <c r="O716" s="79"/>
      <c r="P716" s="79"/>
      <c r="AI716" s="87"/>
      <c r="AJ716" s="87"/>
      <c r="AK716" s="87"/>
    </row>
    <row r="717">
      <c r="J717" s="90"/>
      <c r="O717" s="79"/>
      <c r="P717" s="79"/>
      <c r="AI717" s="87"/>
      <c r="AJ717" s="87"/>
      <c r="AK717" s="87"/>
    </row>
    <row r="718">
      <c r="J718" s="90"/>
      <c r="O718" s="79"/>
      <c r="P718" s="79"/>
      <c r="AI718" s="87"/>
      <c r="AJ718" s="87"/>
      <c r="AK718" s="87"/>
    </row>
    <row r="719">
      <c r="J719" s="90"/>
      <c r="O719" s="79"/>
      <c r="P719" s="79"/>
      <c r="AI719" s="87"/>
      <c r="AJ719" s="87"/>
      <c r="AK719" s="87"/>
    </row>
    <row r="720">
      <c r="J720" s="90"/>
      <c r="O720" s="79"/>
      <c r="P720" s="79"/>
      <c r="AI720" s="87"/>
      <c r="AJ720" s="87"/>
      <c r="AK720" s="87"/>
    </row>
    <row r="721">
      <c r="J721" s="90"/>
      <c r="O721" s="79"/>
      <c r="P721" s="79"/>
      <c r="AI721" s="87"/>
      <c r="AJ721" s="87"/>
      <c r="AK721" s="87"/>
    </row>
    <row r="722">
      <c r="J722" s="90"/>
      <c r="O722" s="79"/>
      <c r="P722" s="79"/>
      <c r="AI722" s="87"/>
      <c r="AJ722" s="87"/>
      <c r="AK722" s="87"/>
    </row>
    <row r="723">
      <c r="J723" s="90"/>
      <c r="O723" s="79"/>
      <c r="P723" s="79"/>
      <c r="AI723" s="87"/>
      <c r="AJ723" s="87"/>
      <c r="AK723" s="87"/>
    </row>
    <row r="724">
      <c r="J724" s="90"/>
      <c r="O724" s="79"/>
      <c r="P724" s="79"/>
      <c r="AI724" s="87"/>
      <c r="AJ724" s="87"/>
      <c r="AK724" s="87"/>
    </row>
    <row r="725">
      <c r="J725" s="90"/>
      <c r="O725" s="79"/>
      <c r="P725" s="79"/>
      <c r="AI725" s="87"/>
      <c r="AJ725" s="87"/>
      <c r="AK725" s="87"/>
    </row>
    <row r="726">
      <c r="J726" s="90"/>
      <c r="O726" s="79"/>
      <c r="P726" s="79"/>
      <c r="AI726" s="87"/>
      <c r="AJ726" s="87"/>
      <c r="AK726" s="87"/>
    </row>
    <row r="727">
      <c r="J727" s="90"/>
      <c r="O727" s="79"/>
      <c r="P727" s="79"/>
      <c r="AI727" s="87"/>
      <c r="AJ727" s="87"/>
      <c r="AK727" s="87"/>
    </row>
    <row r="728">
      <c r="J728" s="90"/>
      <c r="O728" s="79"/>
      <c r="P728" s="79"/>
      <c r="AI728" s="87"/>
      <c r="AJ728" s="87"/>
      <c r="AK728" s="87"/>
    </row>
    <row r="729">
      <c r="J729" s="90"/>
      <c r="O729" s="79"/>
      <c r="P729" s="79"/>
      <c r="AI729" s="87"/>
      <c r="AJ729" s="87"/>
      <c r="AK729" s="87"/>
    </row>
    <row r="730">
      <c r="J730" s="90"/>
      <c r="O730" s="79"/>
      <c r="P730" s="79"/>
      <c r="AI730" s="87"/>
      <c r="AJ730" s="87"/>
      <c r="AK730" s="87"/>
    </row>
    <row r="731">
      <c r="J731" s="90"/>
      <c r="O731" s="79"/>
      <c r="P731" s="79"/>
      <c r="AI731" s="87"/>
      <c r="AJ731" s="87"/>
      <c r="AK731" s="87"/>
    </row>
    <row r="732">
      <c r="J732" s="90"/>
      <c r="O732" s="79"/>
      <c r="P732" s="79"/>
      <c r="AI732" s="87"/>
      <c r="AJ732" s="87"/>
      <c r="AK732" s="87"/>
    </row>
    <row r="733">
      <c r="J733" s="90"/>
      <c r="O733" s="79"/>
      <c r="P733" s="79"/>
      <c r="AI733" s="87"/>
      <c r="AJ733" s="87"/>
      <c r="AK733" s="87"/>
    </row>
    <row r="734">
      <c r="J734" s="90"/>
      <c r="O734" s="79"/>
      <c r="P734" s="79"/>
      <c r="AI734" s="87"/>
      <c r="AJ734" s="87"/>
      <c r="AK734" s="87"/>
    </row>
    <row r="735">
      <c r="J735" s="90"/>
      <c r="O735" s="79"/>
      <c r="P735" s="79"/>
      <c r="AI735" s="87"/>
      <c r="AJ735" s="87"/>
      <c r="AK735" s="87"/>
    </row>
    <row r="736">
      <c r="J736" s="90"/>
      <c r="O736" s="79"/>
      <c r="P736" s="79"/>
      <c r="AI736" s="87"/>
      <c r="AJ736" s="87"/>
      <c r="AK736" s="87"/>
    </row>
    <row r="737">
      <c r="J737" s="90"/>
      <c r="O737" s="79"/>
      <c r="P737" s="79"/>
      <c r="AI737" s="87"/>
      <c r="AJ737" s="87"/>
      <c r="AK737" s="87"/>
    </row>
    <row r="738">
      <c r="J738" s="90"/>
      <c r="O738" s="79"/>
      <c r="P738" s="79"/>
      <c r="AI738" s="87"/>
      <c r="AJ738" s="87"/>
      <c r="AK738" s="87"/>
    </row>
    <row r="739">
      <c r="J739" s="90"/>
      <c r="O739" s="79"/>
      <c r="P739" s="79"/>
      <c r="AI739" s="87"/>
      <c r="AJ739" s="87"/>
      <c r="AK739" s="87"/>
    </row>
    <row r="740">
      <c r="J740" s="90"/>
      <c r="O740" s="79"/>
      <c r="P740" s="79"/>
      <c r="AI740" s="87"/>
      <c r="AJ740" s="87"/>
      <c r="AK740" s="87"/>
    </row>
    <row r="741">
      <c r="J741" s="90"/>
      <c r="O741" s="79"/>
      <c r="P741" s="79"/>
      <c r="AI741" s="87"/>
      <c r="AJ741" s="87"/>
      <c r="AK741" s="87"/>
    </row>
    <row r="742">
      <c r="J742" s="90"/>
      <c r="O742" s="79"/>
      <c r="P742" s="79"/>
      <c r="AI742" s="87"/>
      <c r="AJ742" s="87"/>
      <c r="AK742" s="87"/>
    </row>
    <row r="743">
      <c r="J743" s="90"/>
      <c r="O743" s="79"/>
      <c r="P743" s="79"/>
      <c r="AI743" s="87"/>
      <c r="AJ743" s="87"/>
      <c r="AK743" s="87"/>
    </row>
    <row r="744">
      <c r="J744" s="90"/>
      <c r="O744" s="79"/>
      <c r="P744" s="79"/>
      <c r="AI744" s="87"/>
      <c r="AJ744" s="87"/>
      <c r="AK744" s="87"/>
    </row>
    <row r="745">
      <c r="J745" s="90"/>
      <c r="O745" s="79"/>
      <c r="P745" s="79"/>
      <c r="AI745" s="87"/>
      <c r="AJ745" s="87"/>
      <c r="AK745" s="87"/>
    </row>
    <row r="746">
      <c r="J746" s="90"/>
      <c r="O746" s="79"/>
      <c r="P746" s="79"/>
      <c r="AI746" s="87"/>
      <c r="AJ746" s="87"/>
      <c r="AK746" s="87"/>
    </row>
    <row r="747">
      <c r="J747" s="90"/>
      <c r="O747" s="79"/>
      <c r="P747" s="79"/>
      <c r="AI747" s="87"/>
      <c r="AJ747" s="87"/>
      <c r="AK747" s="87"/>
    </row>
    <row r="748">
      <c r="J748" s="90"/>
      <c r="O748" s="79"/>
      <c r="P748" s="79"/>
      <c r="AI748" s="87"/>
      <c r="AJ748" s="87"/>
      <c r="AK748" s="87"/>
    </row>
    <row r="749">
      <c r="J749" s="90"/>
      <c r="O749" s="79"/>
      <c r="P749" s="79"/>
      <c r="AI749" s="87"/>
      <c r="AJ749" s="87"/>
      <c r="AK749" s="87"/>
    </row>
    <row r="750">
      <c r="J750" s="90"/>
      <c r="O750" s="79"/>
      <c r="P750" s="79"/>
      <c r="AI750" s="87"/>
      <c r="AJ750" s="87"/>
      <c r="AK750" s="87"/>
    </row>
    <row r="751">
      <c r="J751" s="90"/>
      <c r="O751" s="79"/>
      <c r="P751" s="79"/>
      <c r="AI751" s="87"/>
      <c r="AJ751" s="87"/>
      <c r="AK751" s="87"/>
    </row>
    <row r="752">
      <c r="J752" s="90"/>
      <c r="O752" s="79"/>
      <c r="P752" s="79"/>
      <c r="AI752" s="87"/>
      <c r="AJ752" s="87"/>
      <c r="AK752" s="87"/>
    </row>
    <row r="753">
      <c r="J753" s="90"/>
      <c r="O753" s="79"/>
      <c r="P753" s="79"/>
      <c r="AI753" s="87"/>
      <c r="AJ753" s="87"/>
      <c r="AK753" s="87"/>
    </row>
    <row r="754">
      <c r="J754" s="90"/>
      <c r="O754" s="79"/>
      <c r="P754" s="79"/>
      <c r="AI754" s="87"/>
      <c r="AJ754" s="87"/>
      <c r="AK754" s="87"/>
    </row>
    <row r="755">
      <c r="J755" s="90"/>
      <c r="O755" s="79"/>
      <c r="P755" s="79"/>
      <c r="AI755" s="87"/>
      <c r="AJ755" s="87"/>
      <c r="AK755" s="87"/>
    </row>
    <row r="756">
      <c r="J756" s="90"/>
      <c r="O756" s="79"/>
      <c r="P756" s="79"/>
      <c r="AI756" s="87"/>
      <c r="AJ756" s="87"/>
      <c r="AK756" s="87"/>
    </row>
    <row r="757">
      <c r="J757" s="90"/>
      <c r="O757" s="79"/>
      <c r="P757" s="79"/>
      <c r="AI757" s="87"/>
      <c r="AJ757" s="87"/>
      <c r="AK757" s="87"/>
    </row>
    <row r="758">
      <c r="J758" s="90"/>
      <c r="O758" s="79"/>
      <c r="P758" s="79"/>
      <c r="AI758" s="87"/>
      <c r="AJ758" s="87"/>
      <c r="AK758" s="87"/>
    </row>
    <row r="759">
      <c r="J759" s="90"/>
      <c r="O759" s="79"/>
      <c r="P759" s="79"/>
      <c r="AI759" s="87"/>
      <c r="AJ759" s="87"/>
      <c r="AK759" s="87"/>
    </row>
    <row r="760">
      <c r="J760" s="90"/>
      <c r="O760" s="79"/>
      <c r="P760" s="79"/>
      <c r="AI760" s="87"/>
      <c r="AJ760" s="87"/>
      <c r="AK760" s="87"/>
    </row>
    <row r="761">
      <c r="J761" s="90"/>
      <c r="O761" s="79"/>
      <c r="P761" s="79"/>
      <c r="AI761" s="87"/>
      <c r="AJ761" s="87"/>
      <c r="AK761" s="87"/>
    </row>
    <row r="762">
      <c r="J762" s="90"/>
      <c r="O762" s="79"/>
      <c r="P762" s="79"/>
      <c r="AI762" s="87"/>
      <c r="AJ762" s="87"/>
      <c r="AK762" s="87"/>
    </row>
    <row r="763">
      <c r="J763" s="90"/>
      <c r="O763" s="79"/>
      <c r="P763" s="79"/>
      <c r="AI763" s="87"/>
      <c r="AJ763" s="87"/>
      <c r="AK763" s="87"/>
    </row>
    <row r="764">
      <c r="J764" s="90"/>
      <c r="O764" s="79"/>
      <c r="P764" s="79"/>
      <c r="AI764" s="87"/>
      <c r="AJ764" s="87"/>
      <c r="AK764" s="87"/>
    </row>
    <row r="765">
      <c r="J765" s="90"/>
      <c r="O765" s="79"/>
      <c r="P765" s="79"/>
      <c r="AI765" s="87"/>
      <c r="AJ765" s="87"/>
      <c r="AK765" s="87"/>
    </row>
    <row r="766">
      <c r="J766" s="90"/>
      <c r="O766" s="79"/>
      <c r="P766" s="79"/>
      <c r="AI766" s="87"/>
      <c r="AJ766" s="87"/>
      <c r="AK766" s="87"/>
    </row>
    <row r="767">
      <c r="J767" s="90"/>
      <c r="O767" s="79"/>
      <c r="P767" s="79"/>
      <c r="AI767" s="87"/>
      <c r="AJ767" s="87"/>
      <c r="AK767" s="87"/>
    </row>
    <row r="768">
      <c r="J768" s="90"/>
      <c r="O768" s="79"/>
      <c r="P768" s="79"/>
      <c r="AI768" s="87"/>
      <c r="AJ768" s="87"/>
      <c r="AK768" s="87"/>
    </row>
    <row r="769">
      <c r="J769" s="90"/>
      <c r="O769" s="79"/>
      <c r="P769" s="79"/>
      <c r="AI769" s="87"/>
      <c r="AJ769" s="87"/>
      <c r="AK769" s="87"/>
    </row>
    <row r="770">
      <c r="J770" s="90"/>
      <c r="O770" s="79"/>
      <c r="P770" s="79"/>
      <c r="AI770" s="87"/>
      <c r="AJ770" s="87"/>
      <c r="AK770" s="87"/>
    </row>
    <row r="771">
      <c r="J771" s="90"/>
      <c r="O771" s="79"/>
      <c r="P771" s="79"/>
      <c r="AI771" s="87"/>
      <c r="AJ771" s="87"/>
      <c r="AK771" s="87"/>
    </row>
    <row r="772">
      <c r="J772" s="90"/>
      <c r="O772" s="79"/>
      <c r="P772" s="79"/>
      <c r="AI772" s="87"/>
      <c r="AJ772" s="87"/>
      <c r="AK772" s="87"/>
    </row>
    <row r="773">
      <c r="J773" s="90"/>
      <c r="O773" s="79"/>
      <c r="P773" s="79"/>
      <c r="AI773" s="87"/>
      <c r="AJ773" s="87"/>
      <c r="AK773" s="87"/>
    </row>
    <row r="774">
      <c r="J774" s="90"/>
      <c r="O774" s="79"/>
      <c r="P774" s="79"/>
      <c r="AI774" s="87"/>
      <c r="AJ774" s="87"/>
      <c r="AK774" s="87"/>
    </row>
    <row r="775">
      <c r="J775" s="90"/>
      <c r="O775" s="79"/>
      <c r="P775" s="79"/>
      <c r="AI775" s="87"/>
      <c r="AJ775" s="87"/>
      <c r="AK775" s="87"/>
    </row>
    <row r="776">
      <c r="J776" s="90"/>
      <c r="O776" s="79"/>
      <c r="P776" s="79"/>
      <c r="AI776" s="87"/>
      <c r="AJ776" s="87"/>
      <c r="AK776" s="87"/>
    </row>
    <row r="777">
      <c r="J777" s="90"/>
      <c r="O777" s="79"/>
      <c r="P777" s="79"/>
      <c r="AI777" s="87"/>
      <c r="AJ777" s="87"/>
      <c r="AK777" s="87"/>
    </row>
    <row r="778">
      <c r="J778" s="90"/>
      <c r="O778" s="79"/>
      <c r="P778" s="79"/>
      <c r="AI778" s="87"/>
      <c r="AJ778" s="87"/>
      <c r="AK778" s="87"/>
    </row>
    <row r="779">
      <c r="J779" s="90"/>
      <c r="O779" s="79"/>
      <c r="P779" s="79"/>
      <c r="AI779" s="87"/>
      <c r="AJ779" s="87"/>
      <c r="AK779" s="87"/>
    </row>
    <row r="780">
      <c r="J780" s="90"/>
      <c r="O780" s="79"/>
      <c r="P780" s="79"/>
      <c r="AI780" s="87"/>
      <c r="AJ780" s="87"/>
      <c r="AK780" s="87"/>
    </row>
    <row r="781">
      <c r="J781" s="90"/>
      <c r="O781" s="79"/>
      <c r="P781" s="79"/>
      <c r="AI781" s="87"/>
      <c r="AJ781" s="87"/>
      <c r="AK781" s="87"/>
    </row>
    <row r="782">
      <c r="J782" s="90"/>
      <c r="O782" s="79"/>
      <c r="P782" s="79"/>
      <c r="AI782" s="87"/>
      <c r="AJ782" s="87"/>
      <c r="AK782" s="87"/>
    </row>
    <row r="783">
      <c r="J783" s="90"/>
      <c r="O783" s="79"/>
      <c r="P783" s="79"/>
      <c r="AI783" s="87"/>
      <c r="AJ783" s="87"/>
      <c r="AK783" s="87"/>
    </row>
    <row r="784">
      <c r="J784" s="90"/>
      <c r="O784" s="79"/>
      <c r="P784" s="79"/>
      <c r="AI784" s="87"/>
      <c r="AJ784" s="87"/>
      <c r="AK784" s="87"/>
    </row>
    <row r="785">
      <c r="J785" s="90"/>
      <c r="O785" s="79"/>
      <c r="P785" s="79"/>
      <c r="AI785" s="87"/>
      <c r="AJ785" s="87"/>
      <c r="AK785" s="87"/>
    </row>
    <row r="786">
      <c r="J786" s="90"/>
      <c r="O786" s="79"/>
      <c r="P786" s="79"/>
      <c r="AI786" s="87"/>
      <c r="AJ786" s="87"/>
      <c r="AK786" s="87"/>
    </row>
    <row r="787">
      <c r="J787" s="90"/>
      <c r="O787" s="79"/>
      <c r="P787" s="79"/>
      <c r="AI787" s="87"/>
      <c r="AJ787" s="87"/>
      <c r="AK787" s="87"/>
    </row>
    <row r="788">
      <c r="J788" s="90"/>
      <c r="O788" s="79"/>
      <c r="P788" s="79"/>
      <c r="AI788" s="87"/>
      <c r="AJ788" s="87"/>
      <c r="AK788" s="87"/>
    </row>
    <row r="789">
      <c r="J789" s="90"/>
      <c r="O789" s="79"/>
      <c r="P789" s="79"/>
      <c r="AI789" s="87"/>
      <c r="AJ789" s="87"/>
      <c r="AK789" s="87"/>
    </row>
    <row r="790">
      <c r="J790" s="90"/>
      <c r="O790" s="79"/>
      <c r="P790" s="79"/>
      <c r="AI790" s="87"/>
      <c r="AJ790" s="87"/>
      <c r="AK790" s="87"/>
    </row>
    <row r="791">
      <c r="J791" s="90"/>
      <c r="O791" s="79"/>
      <c r="P791" s="79"/>
      <c r="AI791" s="87"/>
      <c r="AJ791" s="87"/>
      <c r="AK791" s="87"/>
    </row>
    <row r="792">
      <c r="J792" s="90"/>
      <c r="O792" s="79"/>
      <c r="P792" s="79"/>
      <c r="AI792" s="87"/>
      <c r="AJ792" s="87"/>
      <c r="AK792" s="87"/>
    </row>
    <row r="793">
      <c r="J793" s="90"/>
      <c r="O793" s="79"/>
      <c r="P793" s="79"/>
      <c r="AI793" s="87"/>
      <c r="AJ793" s="87"/>
      <c r="AK793" s="87"/>
    </row>
    <row r="794">
      <c r="J794" s="90"/>
      <c r="O794" s="79"/>
      <c r="P794" s="79"/>
      <c r="AI794" s="87"/>
      <c r="AJ794" s="87"/>
      <c r="AK794" s="87"/>
    </row>
    <row r="795">
      <c r="J795" s="90"/>
      <c r="O795" s="79"/>
      <c r="P795" s="79"/>
      <c r="AI795" s="87"/>
      <c r="AJ795" s="87"/>
      <c r="AK795" s="87"/>
    </row>
    <row r="796">
      <c r="J796" s="90"/>
      <c r="O796" s="79"/>
      <c r="P796" s="79"/>
      <c r="AI796" s="87"/>
      <c r="AJ796" s="87"/>
      <c r="AK796" s="87"/>
    </row>
    <row r="797">
      <c r="J797" s="90"/>
      <c r="O797" s="79"/>
      <c r="P797" s="79"/>
      <c r="AI797" s="87"/>
      <c r="AJ797" s="87"/>
      <c r="AK797" s="87"/>
    </row>
    <row r="798">
      <c r="J798" s="90"/>
      <c r="O798" s="79"/>
      <c r="P798" s="79"/>
      <c r="AI798" s="87"/>
      <c r="AJ798" s="87"/>
      <c r="AK798" s="87"/>
    </row>
    <row r="799">
      <c r="J799" s="90"/>
      <c r="O799" s="79"/>
      <c r="P799" s="79"/>
      <c r="AI799" s="87"/>
      <c r="AJ799" s="87"/>
      <c r="AK799" s="87"/>
    </row>
    <row r="800">
      <c r="J800" s="90"/>
      <c r="O800" s="79"/>
      <c r="P800" s="79"/>
      <c r="AI800" s="87"/>
      <c r="AJ800" s="87"/>
      <c r="AK800" s="87"/>
    </row>
    <row r="801">
      <c r="J801" s="90"/>
      <c r="O801" s="79"/>
      <c r="P801" s="79"/>
      <c r="AI801" s="87"/>
      <c r="AJ801" s="87"/>
      <c r="AK801" s="87"/>
    </row>
    <row r="802">
      <c r="J802" s="90"/>
      <c r="O802" s="79"/>
      <c r="P802" s="79"/>
      <c r="AI802" s="87"/>
      <c r="AJ802" s="87"/>
      <c r="AK802" s="87"/>
    </row>
    <row r="803">
      <c r="J803" s="90"/>
      <c r="O803" s="79"/>
      <c r="P803" s="79"/>
      <c r="AI803" s="87"/>
      <c r="AJ803" s="87"/>
      <c r="AK803" s="87"/>
    </row>
    <row r="804">
      <c r="J804" s="90"/>
      <c r="O804" s="79"/>
      <c r="P804" s="79"/>
      <c r="AI804" s="87"/>
      <c r="AJ804" s="87"/>
      <c r="AK804" s="87"/>
    </row>
    <row r="805">
      <c r="J805" s="90"/>
      <c r="O805" s="79"/>
      <c r="P805" s="79"/>
      <c r="AI805" s="87"/>
      <c r="AJ805" s="87"/>
      <c r="AK805" s="87"/>
    </row>
    <row r="806">
      <c r="J806" s="90"/>
      <c r="O806" s="79"/>
      <c r="P806" s="79"/>
      <c r="AI806" s="87"/>
      <c r="AJ806" s="87"/>
      <c r="AK806" s="87"/>
    </row>
    <row r="807">
      <c r="J807" s="90"/>
      <c r="O807" s="79"/>
      <c r="P807" s="79"/>
      <c r="AI807" s="87"/>
      <c r="AJ807" s="87"/>
      <c r="AK807" s="87"/>
    </row>
    <row r="808">
      <c r="J808" s="90"/>
      <c r="O808" s="79"/>
      <c r="P808" s="79"/>
      <c r="AI808" s="87"/>
      <c r="AJ808" s="87"/>
      <c r="AK808" s="87"/>
    </row>
    <row r="809">
      <c r="J809" s="90"/>
      <c r="O809" s="79"/>
      <c r="P809" s="79"/>
      <c r="AI809" s="87"/>
      <c r="AJ809" s="87"/>
      <c r="AK809" s="87"/>
    </row>
    <row r="810">
      <c r="J810" s="90"/>
      <c r="O810" s="79"/>
      <c r="P810" s="79"/>
      <c r="AI810" s="87"/>
      <c r="AJ810" s="87"/>
      <c r="AK810" s="87"/>
    </row>
    <row r="811">
      <c r="J811" s="90"/>
      <c r="O811" s="79"/>
      <c r="P811" s="79"/>
      <c r="AI811" s="87"/>
      <c r="AJ811" s="87"/>
      <c r="AK811" s="87"/>
    </row>
    <row r="812">
      <c r="J812" s="90"/>
      <c r="O812" s="79"/>
      <c r="P812" s="79"/>
      <c r="AI812" s="87"/>
      <c r="AJ812" s="87"/>
      <c r="AK812" s="87"/>
    </row>
    <row r="813">
      <c r="J813" s="90"/>
      <c r="O813" s="79"/>
      <c r="P813" s="79"/>
      <c r="AI813" s="87"/>
      <c r="AJ813" s="87"/>
      <c r="AK813" s="87"/>
    </row>
    <row r="814">
      <c r="J814" s="90"/>
      <c r="O814" s="79"/>
      <c r="P814" s="79"/>
      <c r="AI814" s="87"/>
      <c r="AJ814" s="87"/>
      <c r="AK814" s="87"/>
    </row>
    <row r="815">
      <c r="J815" s="90"/>
      <c r="O815" s="79"/>
      <c r="P815" s="79"/>
      <c r="AI815" s="87"/>
      <c r="AJ815" s="87"/>
      <c r="AK815" s="87"/>
    </row>
    <row r="816">
      <c r="J816" s="90"/>
      <c r="O816" s="79"/>
      <c r="P816" s="79"/>
      <c r="AI816" s="87"/>
      <c r="AJ816" s="87"/>
      <c r="AK816" s="87"/>
    </row>
    <row r="817">
      <c r="J817" s="90"/>
      <c r="O817" s="79"/>
      <c r="P817" s="79"/>
      <c r="AI817" s="87"/>
      <c r="AJ817" s="87"/>
      <c r="AK817" s="87"/>
    </row>
    <row r="818">
      <c r="J818" s="90"/>
      <c r="O818" s="79"/>
      <c r="P818" s="79"/>
      <c r="AI818" s="87"/>
      <c r="AJ818" s="87"/>
      <c r="AK818" s="87"/>
    </row>
    <row r="819">
      <c r="J819" s="90"/>
      <c r="O819" s="79"/>
      <c r="P819" s="79"/>
      <c r="AI819" s="87"/>
      <c r="AJ819" s="87"/>
      <c r="AK819" s="87"/>
    </row>
    <row r="820">
      <c r="J820" s="90"/>
      <c r="O820" s="79"/>
      <c r="P820" s="79"/>
      <c r="AI820" s="87"/>
      <c r="AJ820" s="87"/>
      <c r="AK820" s="87"/>
    </row>
    <row r="821">
      <c r="J821" s="90"/>
      <c r="O821" s="79"/>
      <c r="P821" s="79"/>
      <c r="AI821" s="87"/>
      <c r="AJ821" s="87"/>
      <c r="AK821" s="87"/>
    </row>
    <row r="822">
      <c r="J822" s="90"/>
      <c r="O822" s="79"/>
      <c r="P822" s="79"/>
      <c r="AI822" s="87"/>
      <c r="AJ822" s="87"/>
      <c r="AK822" s="87"/>
    </row>
    <row r="823">
      <c r="J823" s="90"/>
      <c r="O823" s="79"/>
      <c r="P823" s="79"/>
      <c r="AI823" s="87"/>
      <c r="AJ823" s="87"/>
      <c r="AK823" s="87"/>
    </row>
    <row r="824">
      <c r="J824" s="90"/>
      <c r="O824" s="79"/>
      <c r="P824" s="79"/>
      <c r="AI824" s="87"/>
      <c r="AJ824" s="87"/>
      <c r="AK824" s="87"/>
    </row>
    <row r="825">
      <c r="J825" s="90"/>
      <c r="O825" s="79"/>
      <c r="P825" s="79"/>
      <c r="AI825" s="87"/>
      <c r="AJ825" s="87"/>
      <c r="AK825" s="87"/>
    </row>
    <row r="826">
      <c r="J826" s="90"/>
      <c r="O826" s="79"/>
      <c r="P826" s="79"/>
      <c r="AI826" s="87"/>
      <c r="AJ826" s="87"/>
      <c r="AK826" s="87"/>
    </row>
    <row r="827">
      <c r="J827" s="90"/>
      <c r="O827" s="79"/>
      <c r="P827" s="79"/>
      <c r="AI827" s="87"/>
      <c r="AJ827" s="87"/>
      <c r="AK827" s="87"/>
    </row>
    <row r="828">
      <c r="J828" s="90"/>
      <c r="O828" s="79"/>
      <c r="P828" s="79"/>
      <c r="AI828" s="87"/>
      <c r="AJ828" s="87"/>
      <c r="AK828" s="87"/>
    </row>
    <row r="829">
      <c r="J829" s="90"/>
      <c r="O829" s="79"/>
      <c r="P829" s="79"/>
      <c r="AI829" s="87"/>
      <c r="AJ829" s="87"/>
      <c r="AK829" s="87"/>
    </row>
    <row r="830">
      <c r="J830" s="90"/>
      <c r="O830" s="79"/>
      <c r="P830" s="79"/>
      <c r="AI830" s="87"/>
      <c r="AJ830" s="87"/>
      <c r="AK830" s="87"/>
    </row>
    <row r="831">
      <c r="J831" s="90"/>
      <c r="O831" s="79"/>
      <c r="P831" s="79"/>
      <c r="AI831" s="87"/>
      <c r="AJ831" s="87"/>
      <c r="AK831" s="87"/>
    </row>
    <row r="832">
      <c r="J832" s="90"/>
      <c r="O832" s="79"/>
      <c r="P832" s="79"/>
      <c r="AI832" s="87"/>
      <c r="AJ832" s="87"/>
      <c r="AK832" s="87"/>
    </row>
    <row r="833">
      <c r="J833" s="90"/>
      <c r="O833" s="79"/>
      <c r="P833" s="79"/>
      <c r="AI833" s="87"/>
      <c r="AJ833" s="87"/>
      <c r="AK833" s="87"/>
    </row>
    <row r="834">
      <c r="J834" s="90"/>
      <c r="O834" s="79"/>
      <c r="P834" s="79"/>
      <c r="AI834" s="87"/>
      <c r="AJ834" s="87"/>
      <c r="AK834" s="87"/>
    </row>
    <row r="835">
      <c r="J835" s="90"/>
      <c r="O835" s="79"/>
      <c r="P835" s="79"/>
      <c r="AI835" s="87"/>
      <c r="AJ835" s="87"/>
      <c r="AK835" s="87"/>
    </row>
    <row r="836">
      <c r="J836" s="90"/>
      <c r="O836" s="79"/>
      <c r="P836" s="79"/>
      <c r="AI836" s="87"/>
      <c r="AJ836" s="87"/>
      <c r="AK836" s="87"/>
    </row>
    <row r="837">
      <c r="J837" s="90"/>
      <c r="O837" s="79"/>
      <c r="P837" s="79"/>
      <c r="AI837" s="87"/>
      <c r="AJ837" s="87"/>
      <c r="AK837" s="87"/>
    </row>
    <row r="838">
      <c r="J838" s="90"/>
      <c r="O838" s="79"/>
      <c r="P838" s="79"/>
      <c r="AI838" s="87"/>
      <c r="AJ838" s="87"/>
      <c r="AK838" s="87"/>
    </row>
    <row r="839">
      <c r="J839" s="90"/>
      <c r="O839" s="79"/>
      <c r="P839" s="79"/>
      <c r="AI839" s="87"/>
      <c r="AJ839" s="87"/>
      <c r="AK839" s="87"/>
    </row>
    <row r="840">
      <c r="J840" s="90"/>
      <c r="O840" s="79"/>
      <c r="P840" s="79"/>
      <c r="AI840" s="87"/>
      <c r="AJ840" s="87"/>
      <c r="AK840" s="87"/>
    </row>
    <row r="841">
      <c r="J841" s="90"/>
      <c r="O841" s="79"/>
      <c r="P841" s="79"/>
      <c r="AI841" s="87"/>
      <c r="AJ841" s="87"/>
      <c r="AK841" s="87"/>
    </row>
    <row r="842">
      <c r="J842" s="90"/>
      <c r="O842" s="79"/>
      <c r="P842" s="79"/>
      <c r="AI842" s="87"/>
      <c r="AJ842" s="87"/>
      <c r="AK842" s="87"/>
    </row>
    <row r="843">
      <c r="J843" s="90"/>
      <c r="O843" s="79"/>
      <c r="P843" s="79"/>
      <c r="AI843" s="87"/>
      <c r="AJ843" s="87"/>
      <c r="AK843" s="87"/>
    </row>
    <row r="844">
      <c r="J844" s="90"/>
      <c r="O844" s="79"/>
      <c r="P844" s="79"/>
      <c r="AI844" s="87"/>
      <c r="AJ844" s="87"/>
      <c r="AK844" s="87"/>
    </row>
    <row r="845">
      <c r="J845" s="90"/>
      <c r="O845" s="79"/>
      <c r="P845" s="79"/>
      <c r="AI845" s="87"/>
      <c r="AJ845" s="87"/>
      <c r="AK845" s="87"/>
    </row>
    <row r="846">
      <c r="J846" s="90"/>
      <c r="O846" s="79"/>
      <c r="P846" s="79"/>
      <c r="AI846" s="87"/>
      <c r="AJ846" s="87"/>
      <c r="AK846" s="87"/>
    </row>
    <row r="847">
      <c r="J847" s="90"/>
      <c r="O847" s="79"/>
      <c r="P847" s="79"/>
      <c r="AI847" s="87"/>
      <c r="AJ847" s="87"/>
      <c r="AK847" s="87"/>
    </row>
    <row r="848">
      <c r="J848" s="90"/>
      <c r="O848" s="79"/>
      <c r="P848" s="79"/>
      <c r="AI848" s="87"/>
      <c r="AJ848" s="87"/>
      <c r="AK848" s="87"/>
    </row>
    <row r="849">
      <c r="J849" s="90"/>
      <c r="O849" s="79"/>
      <c r="P849" s="79"/>
      <c r="AI849" s="87"/>
      <c r="AJ849" s="87"/>
      <c r="AK849" s="87"/>
    </row>
    <row r="850">
      <c r="J850" s="90"/>
      <c r="O850" s="79"/>
      <c r="P850" s="79"/>
      <c r="AI850" s="87"/>
      <c r="AJ850" s="87"/>
      <c r="AK850" s="87"/>
    </row>
    <row r="851">
      <c r="J851" s="90"/>
      <c r="O851" s="79"/>
      <c r="P851" s="79"/>
      <c r="AI851" s="87"/>
      <c r="AJ851" s="87"/>
      <c r="AK851" s="87"/>
    </row>
    <row r="852">
      <c r="J852" s="90"/>
      <c r="O852" s="79"/>
      <c r="P852" s="79"/>
      <c r="AI852" s="87"/>
      <c r="AJ852" s="87"/>
      <c r="AK852" s="87"/>
    </row>
    <row r="853">
      <c r="J853" s="90"/>
      <c r="O853" s="79"/>
      <c r="P853" s="79"/>
      <c r="AI853" s="87"/>
      <c r="AJ853" s="87"/>
      <c r="AK853" s="87"/>
    </row>
    <row r="854">
      <c r="J854" s="90"/>
      <c r="O854" s="79"/>
      <c r="P854" s="79"/>
      <c r="AI854" s="87"/>
      <c r="AJ854" s="87"/>
      <c r="AK854" s="87"/>
    </row>
    <row r="855">
      <c r="J855" s="90"/>
      <c r="O855" s="79"/>
      <c r="P855" s="79"/>
      <c r="AI855" s="87"/>
      <c r="AJ855" s="87"/>
      <c r="AK855" s="87"/>
    </row>
    <row r="856">
      <c r="J856" s="90"/>
      <c r="O856" s="79"/>
      <c r="P856" s="79"/>
      <c r="AI856" s="87"/>
      <c r="AJ856" s="87"/>
      <c r="AK856" s="87"/>
    </row>
    <row r="857">
      <c r="J857" s="90"/>
      <c r="O857" s="79"/>
      <c r="P857" s="79"/>
      <c r="AI857" s="87"/>
      <c r="AJ857" s="87"/>
      <c r="AK857" s="87"/>
    </row>
    <row r="858">
      <c r="J858" s="90"/>
      <c r="O858" s="79"/>
      <c r="P858" s="79"/>
      <c r="AI858" s="87"/>
      <c r="AJ858" s="87"/>
      <c r="AK858" s="87"/>
    </row>
    <row r="859">
      <c r="J859" s="90"/>
      <c r="O859" s="79"/>
      <c r="P859" s="79"/>
      <c r="AI859" s="87"/>
      <c r="AJ859" s="87"/>
      <c r="AK859" s="87"/>
    </row>
    <row r="860">
      <c r="J860" s="90"/>
      <c r="O860" s="79"/>
      <c r="P860" s="79"/>
      <c r="AI860" s="87"/>
      <c r="AJ860" s="87"/>
      <c r="AK860" s="87"/>
    </row>
    <row r="861">
      <c r="J861" s="90"/>
      <c r="O861" s="79"/>
      <c r="P861" s="79"/>
      <c r="AI861" s="87"/>
      <c r="AJ861" s="87"/>
      <c r="AK861" s="87"/>
    </row>
    <row r="862">
      <c r="J862" s="90"/>
      <c r="O862" s="79"/>
      <c r="P862" s="79"/>
      <c r="AI862" s="87"/>
      <c r="AJ862" s="87"/>
      <c r="AK862" s="87"/>
    </row>
    <row r="863">
      <c r="J863" s="90"/>
      <c r="O863" s="79"/>
      <c r="P863" s="79"/>
      <c r="AI863" s="87"/>
      <c r="AJ863" s="87"/>
      <c r="AK863" s="87"/>
    </row>
    <row r="864">
      <c r="J864" s="90"/>
      <c r="O864" s="79"/>
      <c r="P864" s="79"/>
      <c r="AI864" s="87"/>
      <c r="AJ864" s="87"/>
      <c r="AK864" s="87"/>
    </row>
    <row r="865">
      <c r="J865" s="90"/>
      <c r="O865" s="79"/>
      <c r="P865" s="79"/>
      <c r="AI865" s="87"/>
      <c r="AJ865" s="87"/>
      <c r="AK865" s="87"/>
    </row>
    <row r="866">
      <c r="J866" s="90"/>
      <c r="O866" s="79"/>
      <c r="P866" s="79"/>
      <c r="AI866" s="87"/>
      <c r="AJ866" s="87"/>
      <c r="AK866" s="87"/>
    </row>
    <row r="867">
      <c r="J867" s="90"/>
      <c r="O867" s="79"/>
      <c r="P867" s="79"/>
      <c r="AI867" s="87"/>
      <c r="AJ867" s="87"/>
      <c r="AK867" s="87"/>
    </row>
    <row r="868">
      <c r="J868" s="90"/>
      <c r="O868" s="79"/>
      <c r="P868" s="79"/>
      <c r="AI868" s="87"/>
      <c r="AJ868" s="87"/>
      <c r="AK868" s="87"/>
    </row>
    <row r="869">
      <c r="J869" s="90"/>
      <c r="O869" s="79"/>
      <c r="P869" s="79"/>
      <c r="AI869" s="87"/>
      <c r="AJ869" s="87"/>
      <c r="AK869" s="87"/>
    </row>
    <row r="870">
      <c r="J870" s="90"/>
      <c r="O870" s="79"/>
      <c r="P870" s="79"/>
      <c r="AI870" s="87"/>
      <c r="AJ870" s="87"/>
      <c r="AK870" s="87"/>
    </row>
    <row r="871">
      <c r="J871" s="90"/>
      <c r="O871" s="79"/>
      <c r="P871" s="79"/>
      <c r="AI871" s="87"/>
      <c r="AJ871" s="87"/>
      <c r="AK871" s="87"/>
    </row>
    <row r="872">
      <c r="J872" s="90"/>
      <c r="O872" s="79"/>
      <c r="P872" s="79"/>
      <c r="AI872" s="87"/>
      <c r="AJ872" s="87"/>
      <c r="AK872" s="87"/>
    </row>
    <row r="873">
      <c r="J873" s="90"/>
      <c r="O873" s="79"/>
      <c r="P873" s="79"/>
      <c r="AI873" s="87"/>
      <c r="AJ873" s="87"/>
      <c r="AK873" s="87"/>
    </row>
    <row r="874">
      <c r="J874" s="90"/>
      <c r="O874" s="79"/>
      <c r="P874" s="79"/>
      <c r="AI874" s="87"/>
      <c r="AJ874" s="87"/>
      <c r="AK874" s="87"/>
    </row>
    <row r="875">
      <c r="J875" s="90"/>
      <c r="O875" s="79"/>
      <c r="P875" s="79"/>
      <c r="AI875" s="87"/>
      <c r="AJ875" s="87"/>
      <c r="AK875" s="87"/>
    </row>
    <row r="876">
      <c r="J876" s="90"/>
      <c r="O876" s="79"/>
      <c r="P876" s="79"/>
      <c r="AI876" s="87"/>
      <c r="AJ876" s="87"/>
      <c r="AK876" s="87"/>
    </row>
    <row r="877">
      <c r="J877" s="90"/>
      <c r="O877" s="79"/>
      <c r="P877" s="79"/>
      <c r="AI877" s="87"/>
      <c r="AJ877" s="87"/>
      <c r="AK877" s="87"/>
    </row>
    <row r="878">
      <c r="J878" s="90"/>
      <c r="O878" s="79"/>
      <c r="P878" s="79"/>
      <c r="AI878" s="87"/>
      <c r="AJ878" s="87"/>
      <c r="AK878" s="87"/>
    </row>
    <row r="879">
      <c r="J879" s="90"/>
      <c r="O879" s="79"/>
      <c r="P879" s="79"/>
      <c r="AI879" s="87"/>
      <c r="AJ879" s="87"/>
      <c r="AK879" s="87"/>
    </row>
    <row r="880">
      <c r="J880" s="90"/>
      <c r="O880" s="79"/>
      <c r="P880" s="79"/>
      <c r="AI880" s="87"/>
      <c r="AJ880" s="87"/>
      <c r="AK880" s="87"/>
    </row>
    <row r="881">
      <c r="J881" s="90"/>
      <c r="O881" s="79"/>
      <c r="P881" s="79"/>
      <c r="AI881" s="87"/>
      <c r="AJ881" s="87"/>
      <c r="AK881" s="87"/>
    </row>
    <row r="882">
      <c r="J882" s="90"/>
      <c r="O882" s="79"/>
      <c r="P882" s="79"/>
      <c r="AI882" s="87"/>
      <c r="AJ882" s="87"/>
      <c r="AK882" s="87"/>
    </row>
    <row r="883">
      <c r="J883" s="90"/>
      <c r="O883" s="79"/>
      <c r="P883" s="79"/>
      <c r="AI883" s="87"/>
      <c r="AJ883" s="87"/>
      <c r="AK883" s="87"/>
    </row>
    <row r="884">
      <c r="J884" s="90"/>
      <c r="O884" s="79"/>
      <c r="P884" s="79"/>
      <c r="AI884" s="87"/>
      <c r="AJ884" s="87"/>
      <c r="AK884" s="87"/>
    </row>
    <row r="885">
      <c r="J885" s="90"/>
      <c r="O885" s="79"/>
      <c r="P885" s="79"/>
      <c r="AI885" s="87"/>
      <c r="AJ885" s="87"/>
      <c r="AK885" s="87"/>
    </row>
    <row r="886">
      <c r="J886" s="90"/>
      <c r="O886" s="79"/>
      <c r="P886" s="79"/>
      <c r="AI886" s="87"/>
      <c r="AJ886" s="87"/>
      <c r="AK886" s="87"/>
    </row>
    <row r="887">
      <c r="J887" s="90"/>
      <c r="O887" s="79"/>
      <c r="P887" s="79"/>
      <c r="AI887" s="87"/>
      <c r="AJ887" s="87"/>
      <c r="AK887" s="87"/>
    </row>
    <row r="888">
      <c r="J888" s="90"/>
      <c r="O888" s="79"/>
      <c r="P888" s="79"/>
      <c r="AI888" s="87"/>
      <c r="AJ888" s="87"/>
      <c r="AK888" s="87"/>
    </row>
    <row r="889">
      <c r="J889" s="90"/>
      <c r="O889" s="79"/>
      <c r="P889" s="79"/>
      <c r="AI889" s="87"/>
      <c r="AJ889" s="87"/>
      <c r="AK889" s="87"/>
    </row>
    <row r="890">
      <c r="J890" s="90"/>
      <c r="O890" s="79"/>
      <c r="P890" s="79"/>
      <c r="AI890" s="87"/>
      <c r="AJ890" s="87"/>
      <c r="AK890" s="87"/>
    </row>
    <row r="891">
      <c r="J891" s="90"/>
      <c r="O891" s="79"/>
      <c r="P891" s="79"/>
      <c r="AI891" s="87"/>
      <c r="AJ891" s="87"/>
      <c r="AK891" s="87"/>
    </row>
    <row r="892">
      <c r="J892" s="90"/>
      <c r="O892" s="79"/>
      <c r="P892" s="79"/>
      <c r="AI892" s="87"/>
      <c r="AJ892" s="87"/>
      <c r="AK892" s="87"/>
    </row>
    <row r="893">
      <c r="J893" s="90"/>
      <c r="O893" s="79"/>
      <c r="P893" s="79"/>
      <c r="AI893" s="87"/>
      <c r="AJ893" s="87"/>
      <c r="AK893" s="87"/>
    </row>
    <row r="894">
      <c r="J894" s="90"/>
      <c r="O894" s="79"/>
      <c r="P894" s="79"/>
      <c r="AI894" s="87"/>
      <c r="AJ894" s="87"/>
      <c r="AK894" s="87"/>
    </row>
    <row r="895">
      <c r="J895" s="90"/>
      <c r="O895" s="79"/>
      <c r="P895" s="79"/>
      <c r="AI895" s="87"/>
      <c r="AJ895" s="87"/>
      <c r="AK895" s="87"/>
    </row>
    <row r="896">
      <c r="J896" s="90"/>
      <c r="O896" s="79"/>
      <c r="P896" s="79"/>
      <c r="AI896" s="87"/>
      <c r="AJ896" s="87"/>
      <c r="AK896" s="87"/>
    </row>
    <row r="897">
      <c r="J897" s="90"/>
      <c r="O897" s="79"/>
      <c r="P897" s="79"/>
      <c r="AI897" s="87"/>
      <c r="AJ897" s="87"/>
      <c r="AK897" s="87"/>
    </row>
    <row r="898">
      <c r="J898" s="90"/>
      <c r="O898" s="79"/>
      <c r="P898" s="79"/>
      <c r="AI898" s="87"/>
      <c r="AJ898" s="87"/>
      <c r="AK898" s="87"/>
    </row>
    <row r="899">
      <c r="J899" s="90"/>
      <c r="O899" s="79"/>
      <c r="P899" s="79"/>
      <c r="AI899" s="87"/>
      <c r="AJ899" s="87"/>
      <c r="AK899" s="87"/>
    </row>
    <row r="900">
      <c r="J900" s="90"/>
      <c r="O900" s="79"/>
      <c r="P900" s="79"/>
      <c r="AI900" s="87"/>
      <c r="AJ900" s="87"/>
      <c r="AK900" s="87"/>
    </row>
    <row r="901">
      <c r="J901" s="90"/>
      <c r="O901" s="79"/>
      <c r="P901" s="79"/>
      <c r="AI901" s="87"/>
      <c r="AJ901" s="87"/>
      <c r="AK901" s="87"/>
    </row>
    <row r="902">
      <c r="J902" s="90"/>
      <c r="O902" s="79"/>
      <c r="P902" s="79"/>
      <c r="AI902" s="87"/>
      <c r="AJ902" s="87"/>
      <c r="AK902" s="87"/>
    </row>
    <row r="903">
      <c r="J903" s="90"/>
      <c r="O903" s="79"/>
      <c r="P903" s="79"/>
      <c r="AI903" s="87"/>
      <c r="AJ903" s="87"/>
      <c r="AK903" s="87"/>
    </row>
    <row r="904">
      <c r="J904" s="90"/>
      <c r="O904" s="79"/>
      <c r="P904" s="79"/>
      <c r="AI904" s="87"/>
      <c r="AJ904" s="87"/>
      <c r="AK904" s="87"/>
    </row>
    <row r="905">
      <c r="J905" s="90"/>
      <c r="O905" s="79"/>
      <c r="P905" s="79"/>
      <c r="AI905" s="87"/>
      <c r="AJ905" s="87"/>
      <c r="AK905" s="87"/>
    </row>
    <row r="906">
      <c r="J906" s="90"/>
      <c r="O906" s="79"/>
      <c r="P906" s="79"/>
      <c r="AI906" s="87"/>
      <c r="AJ906" s="87"/>
      <c r="AK906" s="87"/>
    </row>
    <row r="907">
      <c r="J907" s="90"/>
      <c r="O907" s="79"/>
      <c r="P907" s="79"/>
      <c r="AI907" s="87"/>
      <c r="AJ907" s="87"/>
      <c r="AK907" s="87"/>
    </row>
    <row r="908">
      <c r="J908" s="90"/>
      <c r="O908" s="79"/>
      <c r="P908" s="79"/>
      <c r="AI908" s="87"/>
      <c r="AJ908" s="87"/>
      <c r="AK908" s="87"/>
    </row>
    <row r="909">
      <c r="J909" s="90"/>
      <c r="O909" s="79"/>
      <c r="P909" s="79"/>
      <c r="AI909" s="87"/>
      <c r="AJ909" s="87"/>
      <c r="AK909" s="87"/>
    </row>
    <row r="910">
      <c r="J910" s="90"/>
      <c r="O910" s="79"/>
      <c r="P910" s="79"/>
      <c r="AI910" s="87"/>
      <c r="AJ910" s="87"/>
      <c r="AK910" s="87"/>
    </row>
    <row r="911">
      <c r="J911" s="90"/>
      <c r="O911" s="79"/>
      <c r="P911" s="79"/>
      <c r="AI911" s="87"/>
      <c r="AJ911" s="87"/>
      <c r="AK911" s="87"/>
    </row>
    <row r="912">
      <c r="J912" s="90"/>
      <c r="O912" s="79"/>
      <c r="P912" s="79"/>
      <c r="AI912" s="87"/>
      <c r="AJ912" s="87"/>
      <c r="AK912" s="87"/>
    </row>
    <row r="913">
      <c r="J913" s="90"/>
      <c r="O913" s="79"/>
      <c r="P913" s="79"/>
      <c r="AI913" s="87"/>
      <c r="AJ913" s="87"/>
      <c r="AK913" s="87"/>
    </row>
    <row r="914">
      <c r="J914" s="90"/>
      <c r="O914" s="79"/>
      <c r="P914" s="79"/>
      <c r="AI914" s="87"/>
      <c r="AJ914" s="87"/>
      <c r="AK914" s="87"/>
    </row>
    <row r="915">
      <c r="J915" s="90"/>
      <c r="O915" s="79"/>
      <c r="P915" s="79"/>
      <c r="AI915" s="87"/>
      <c r="AJ915" s="87"/>
      <c r="AK915" s="87"/>
    </row>
    <row r="916">
      <c r="J916" s="90"/>
      <c r="O916" s="79"/>
      <c r="P916" s="79"/>
      <c r="AI916" s="87"/>
      <c r="AJ916" s="87"/>
      <c r="AK916" s="87"/>
    </row>
    <row r="917">
      <c r="J917" s="90"/>
      <c r="O917" s="79"/>
      <c r="P917" s="79"/>
      <c r="AI917" s="87"/>
      <c r="AJ917" s="87"/>
      <c r="AK917" s="87"/>
    </row>
    <row r="918">
      <c r="J918" s="90"/>
      <c r="O918" s="79"/>
      <c r="P918" s="79"/>
      <c r="AI918" s="87"/>
      <c r="AJ918" s="87"/>
      <c r="AK918" s="87"/>
    </row>
    <row r="919">
      <c r="J919" s="90"/>
      <c r="O919" s="79"/>
      <c r="P919" s="79"/>
      <c r="AI919" s="87"/>
      <c r="AJ919" s="87"/>
      <c r="AK919" s="87"/>
    </row>
    <row r="920">
      <c r="J920" s="90"/>
      <c r="O920" s="79"/>
      <c r="P920" s="79"/>
      <c r="AI920" s="87"/>
      <c r="AJ920" s="87"/>
      <c r="AK920" s="87"/>
    </row>
    <row r="921">
      <c r="J921" s="90"/>
      <c r="O921" s="79"/>
      <c r="P921" s="79"/>
      <c r="AI921" s="87"/>
      <c r="AJ921" s="87"/>
      <c r="AK921" s="87"/>
    </row>
    <row r="922">
      <c r="J922" s="90"/>
      <c r="O922" s="79"/>
      <c r="P922" s="79"/>
      <c r="AI922" s="87"/>
      <c r="AJ922" s="87"/>
      <c r="AK922" s="87"/>
    </row>
    <row r="923">
      <c r="J923" s="90"/>
      <c r="O923" s="79"/>
      <c r="P923" s="79"/>
      <c r="AI923" s="87"/>
      <c r="AJ923" s="87"/>
      <c r="AK923" s="87"/>
    </row>
    <row r="924">
      <c r="J924" s="90"/>
      <c r="O924" s="79"/>
      <c r="P924" s="79"/>
      <c r="AI924" s="87"/>
      <c r="AJ924" s="87"/>
      <c r="AK924" s="87"/>
    </row>
    <row r="925">
      <c r="J925" s="90"/>
      <c r="O925" s="79"/>
      <c r="P925" s="79"/>
      <c r="AI925" s="87"/>
      <c r="AJ925" s="87"/>
      <c r="AK925" s="87"/>
    </row>
    <row r="926">
      <c r="J926" s="90"/>
      <c r="O926" s="79"/>
      <c r="P926" s="79"/>
      <c r="AI926" s="87"/>
      <c r="AJ926" s="87"/>
      <c r="AK926" s="87"/>
    </row>
    <row r="927">
      <c r="J927" s="90"/>
      <c r="O927" s="79"/>
      <c r="P927" s="79"/>
      <c r="AI927" s="87"/>
      <c r="AJ927" s="87"/>
      <c r="AK927" s="87"/>
    </row>
    <row r="928">
      <c r="J928" s="90"/>
      <c r="O928" s="79"/>
      <c r="P928" s="79"/>
      <c r="AI928" s="87"/>
      <c r="AJ928" s="87"/>
      <c r="AK928" s="87"/>
    </row>
    <row r="929">
      <c r="J929" s="90"/>
      <c r="O929" s="79"/>
      <c r="P929" s="79"/>
      <c r="AI929" s="87"/>
      <c r="AJ929" s="87"/>
      <c r="AK929" s="87"/>
    </row>
    <row r="930">
      <c r="J930" s="90"/>
      <c r="O930" s="79"/>
      <c r="P930" s="79"/>
      <c r="AI930" s="87"/>
      <c r="AJ930" s="87"/>
      <c r="AK930" s="87"/>
    </row>
    <row r="931">
      <c r="J931" s="90"/>
      <c r="O931" s="79"/>
      <c r="P931" s="79"/>
      <c r="AI931" s="87"/>
      <c r="AJ931" s="87"/>
      <c r="AK931" s="87"/>
    </row>
    <row r="932">
      <c r="J932" s="90"/>
      <c r="O932" s="79"/>
      <c r="P932" s="79"/>
      <c r="AI932" s="87"/>
      <c r="AJ932" s="87"/>
      <c r="AK932" s="87"/>
    </row>
    <row r="933">
      <c r="J933" s="90"/>
      <c r="O933" s="79"/>
      <c r="P933" s="79"/>
      <c r="AI933" s="87"/>
      <c r="AJ933" s="87"/>
      <c r="AK933" s="87"/>
    </row>
    <row r="934">
      <c r="J934" s="90"/>
      <c r="O934" s="79"/>
      <c r="P934" s="79"/>
      <c r="AI934" s="87"/>
      <c r="AJ934" s="87"/>
      <c r="AK934" s="87"/>
    </row>
    <row r="935">
      <c r="J935" s="90"/>
      <c r="O935" s="79"/>
      <c r="P935" s="79"/>
      <c r="AI935" s="87"/>
      <c r="AJ935" s="87"/>
      <c r="AK935" s="87"/>
    </row>
    <row r="936">
      <c r="J936" s="90"/>
      <c r="O936" s="79"/>
      <c r="P936" s="79"/>
      <c r="AI936" s="87"/>
      <c r="AJ936" s="87"/>
      <c r="AK936" s="87"/>
    </row>
    <row r="937">
      <c r="J937" s="90"/>
      <c r="O937" s="79"/>
      <c r="P937" s="79"/>
      <c r="AI937" s="87"/>
      <c r="AJ937" s="87"/>
      <c r="AK937" s="87"/>
    </row>
    <row r="938">
      <c r="J938" s="90"/>
      <c r="O938" s="79"/>
      <c r="P938" s="79"/>
      <c r="AI938" s="87"/>
      <c r="AJ938" s="87"/>
      <c r="AK938" s="87"/>
    </row>
    <row r="939">
      <c r="J939" s="90"/>
      <c r="O939" s="79"/>
      <c r="P939" s="79"/>
      <c r="AI939" s="87"/>
      <c r="AJ939" s="87"/>
      <c r="AK939" s="87"/>
    </row>
    <row r="940">
      <c r="J940" s="90"/>
      <c r="O940" s="79"/>
      <c r="P940" s="79"/>
      <c r="AI940" s="87"/>
      <c r="AJ940" s="87"/>
      <c r="AK940" s="87"/>
    </row>
    <row r="941">
      <c r="J941" s="90"/>
      <c r="O941" s="79"/>
      <c r="P941" s="79"/>
      <c r="AI941" s="87"/>
      <c r="AJ941" s="87"/>
      <c r="AK941" s="87"/>
    </row>
    <row r="942">
      <c r="J942" s="90"/>
      <c r="O942" s="79"/>
      <c r="P942" s="79"/>
      <c r="AI942" s="87"/>
      <c r="AJ942" s="87"/>
      <c r="AK942" s="87"/>
    </row>
    <row r="943">
      <c r="J943" s="90"/>
      <c r="O943" s="79"/>
      <c r="P943" s="79"/>
      <c r="AI943" s="87"/>
      <c r="AJ943" s="87"/>
      <c r="AK943" s="87"/>
    </row>
    <row r="944">
      <c r="J944" s="90"/>
      <c r="O944" s="79"/>
      <c r="P944" s="79"/>
      <c r="AI944" s="87"/>
      <c r="AJ944" s="87"/>
      <c r="AK944" s="87"/>
    </row>
    <row r="945">
      <c r="J945" s="90"/>
      <c r="O945" s="79"/>
      <c r="P945" s="79"/>
      <c r="AI945" s="87"/>
      <c r="AJ945" s="87"/>
      <c r="AK945" s="87"/>
    </row>
    <row r="946">
      <c r="J946" s="90"/>
      <c r="O946" s="79"/>
      <c r="P946" s="79"/>
      <c r="AI946" s="87"/>
      <c r="AJ946" s="87"/>
      <c r="AK946" s="87"/>
    </row>
    <row r="947">
      <c r="J947" s="90"/>
      <c r="O947" s="79"/>
      <c r="P947" s="79"/>
      <c r="AI947" s="87"/>
      <c r="AJ947" s="87"/>
      <c r="AK947" s="87"/>
    </row>
    <row r="948">
      <c r="J948" s="90"/>
      <c r="O948" s="79"/>
      <c r="P948" s="79"/>
      <c r="AI948" s="87"/>
      <c r="AJ948" s="87"/>
      <c r="AK948" s="87"/>
    </row>
    <row r="949">
      <c r="J949" s="90"/>
      <c r="O949" s="79"/>
      <c r="P949" s="79"/>
      <c r="AI949" s="87"/>
      <c r="AJ949" s="87"/>
      <c r="AK949" s="87"/>
    </row>
    <row r="950">
      <c r="J950" s="90"/>
      <c r="O950" s="79"/>
      <c r="P950" s="79"/>
      <c r="AI950" s="87"/>
      <c r="AJ950" s="87"/>
      <c r="AK950" s="87"/>
    </row>
    <row r="951">
      <c r="J951" s="90"/>
      <c r="O951" s="79"/>
      <c r="P951" s="79"/>
      <c r="AI951" s="87"/>
      <c r="AJ951" s="87"/>
      <c r="AK951" s="87"/>
    </row>
    <row r="952">
      <c r="J952" s="90"/>
      <c r="O952" s="79"/>
      <c r="P952" s="79"/>
      <c r="AI952" s="87"/>
      <c r="AJ952" s="87"/>
      <c r="AK952" s="87"/>
    </row>
    <row r="953">
      <c r="J953" s="90"/>
      <c r="O953" s="79"/>
      <c r="P953" s="79"/>
      <c r="AI953" s="87"/>
      <c r="AJ953" s="87"/>
      <c r="AK953" s="87"/>
    </row>
    <row r="954">
      <c r="J954" s="90"/>
      <c r="O954" s="79"/>
      <c r="P954" s="79"/>
      <c r="AI954" s="87"/>
      <c r="AJ954" s="87"/>
      <c r="AK954" s="87"/>
    </row>
    <row r="955">
      <c r="J955" s="90"/>
      <c r="O955" s="79"/>
      <c r="P955" s="79"/>
      <c r="AI955" s="87"/>
      <c r="AJ955" s="87"/>
      <c r="AK955" s="87"/>
    </row>
    <row r="956">
      <c r="J956" s="90"/>
      <c r="O956" s="79"/>
      <c r="P956" s="79"/>
      <c r="AI956" s="87"/>
      <c r="AJ956" s="87"/>
      <c r="AK956" s="87"/>
    </row>
    <row r="957">
      <c r="J957" s="90"/>
      <c r="O957" s="79"/>
      <c r="P957" s="79"/>
      <c r="AI957" s="87"/>
      <c r="AJ957" s="87"/>
      <c r="AK957" s="87"/>
    </row>
    <row r="958">
      <c r="J958" s="90"/>
      <c r="O958" s="79"/>
      <c r="P958" s="79"/>
      <c r="AI958" s="87"/>
      <c r="AJ958" s="87"/>
      <c r="AK958" s="87"/>
    </row>
    <row r="959">
      <c r="J959" s="90"/>
      <c r="O959" s="79"/>
      <c r="P959" s="79"/>
      <c r="AI959" s="87"/>
      <c r="AJ959" s="87"/>
      <c r="AK959" s="87"/>
    </row>
    <row r="960">
      <c r="J960" s="90"/>
      <c r="O960" s="79"/>
      <c r="P960" s="79"/>
      <c r="AI960" s="87"/>
      <c r="AJ960" s="87"/>
      <c r="AK960" s="87"/>
    </row>
    <row r="961">
      <c r="J961" s="90"/>
      <c r="O961" s="79"/>
      <c r="P961" s="79"/>
      <c r="AI961" s="87"/>
      <c r="AJ961" s="87"/>
      <c r="AK961" s="87"/>
    </row>
    <row r="962">
      <c r="J962" s="90"/>
      <c r="O962" s="79"/>
      <c r="P962" s="79"/>
      <c r="AI962" s="87"/>
      <c r="AJ962" s="87"/>
      <c r="AK962" s="87"/>
    </row>
    <row r="963">
      <c r="J963" s="90"/>
      <c r="O963" s="79"/>
      <c r="P963" s="79"/>
      <c r="AI963" s="87"/>
      <c r="AJ963" s="87"/>
      <c r="AK963" s="87"/>
    </row>
    <row r="964">
      <c r="J964" s="90"/>
      <c r="O964" s="79"/>
      <c r="P964" s="79"/>
      <c r="AI964" s="87"/>
      <c r="AJ964" s="87"/>
      <c r="AK964" s="87"/>
    </row>
    <row r="965">
      <c r="J965" s="90"/>
      <c r="O965" s="79"/>
      <c r="P965" s="79"/>
      <c r="AI965" s="87"/>
      <c r="AJ965" s="87"/>
      <c r="AK965" s="87"/>
    </row>
    <row r="966">
      <c r="J966" s="90"/>
      <c r="O966" s="79"/>
      <c r="P966" s="79"/>
      <c r="AI966" s="87"/>
      <c r="AJ966" s="87"/>
      <c r="AK966" s="87"/>
    </row>
    <row r="967">
      <c r="J967" s="90"/>
      <c r="O967" s="79"/>
      <c r="P967" s="79"/>
      <c r="AI967" s="87"/>
      <c r="AJ967" s="87"/>
      <c r="AK967" s="87"/>
    </row>
    <row r="968">
      <c r="J968" s="90"/>
      <c r="O968" s="79"/>
      <c r="P968" s="79"/>
      <c r="AI968" s="87"/>
      <c r="AJ968" s="87"/>
      <c r="AK968" s="87"/>
    </row>
    <row r="969">
      <c r="J969" s="90"/>
      <c r="O969" s="79"/>
      <c r="P969" s="79"/>
      <c r="AI969" s="87"/>
      <c r="AJ969" s="87"/>
      <c r="AK969" s="87"/>
    </row>
    <row r="970">
      <c r="J970" s="90"/>
      <c r="O970" s="79"/>
      <c r="P970" s="79"/>
      <c r="AI970" s="87"/>
      <c r="AJ970" s="87"/>
      <c r="AK970" s="87"/>
    </row>
    <row r="971">
      <c r="J971" s="90"/>
      <c r="O971" s="79"/>
      <c r="P971" s="79"/>
      <c r="AI971" s="87"/>
      <c r="AJ971" s="87"/>
      <c r="AK971" s="87"/>
    </row>
    <row r="972">
      <c r="J972" s="90"/>
      <c r="O972" s="79"/>
      <c r="P972" s="79"/>
      <c r="AI972" s="87"/>
      <c r="AJ972" s="87"/>
      <c r="AK972" s="87"/>
    </row>
    <row r="973">
      <c r="J973" s="90"/>
      <c r="O973" s="79"/>
      <c r="P973" s="79"/>
      <c r="AI973" s="87"/>
      <c r="AJ973" s="87"/>
      <c r="AK973" s="87"/>
    </row>
    <row r="974">
      <c r="J974" s="90"/>
      <c r="O974" s="79"/>
      <c r="P974" s="79"/>
      <c r="AI974" s="87"/>
      <c r="AJ974" s="87"/>
      <c r="AK974" s="87"/>
    </row>
    <row r="975">
      <c r="J975" s="90"/>
      <c r="O975" s="79"/>
      <c r="P975" s="79"/>
      <c r="AI975" s="87"/>
      <c r="AJ975" s="87"/>
      <c r="AK975" s="87"/>
    </row>
    <row r="976">
      <c r="J976" s="90"/>
      <c r="O976" s="79"/>
      <c r="P976" s="79"/>
      <c r="AI976" s="87"/>
      <c r="AJ976" s="87"/>
      <c r="AK976" s="87"/>
    </row>
    <row r="977">
      <c r="J977" s="90"/>
      <c r="O977" s="79"/>
      <c r="P977" s="79"/>
      <c r="AI977" s="87"/>
      <c r="AJ977" s="87"/>
      <c r="AK977" s="87"/>
    </row>
    <row r="978">
      <c r="J978" s="90"/>
      <c r="O978" s="79"/>
      <c r="P978" s="79"/>
      <c r="AI978" s="87"/>
      <c r="AJ978" s="87"/>
      <c r="AK978" s="87"/>
    </row>
    <row r="979">
      <c r="J979" s="90"/>
      <c r="O979" s="79"/>
      <c r="P979" s="79"/>
      <c r="AI979" s="87"/>
      <c r="AJ979" s="87"/>
      <c r="AK979" s="87"/>
    </row>
    <row r="980">
      <c r="J980" s="90"/>
      <c r="O980" s="79"/>
      <c r="P980" s="79"/>
      <c r="AI980" s="87"/>
      <c r="AJ980" s="87"/>
      <c r="AK980" s="87"/>
    </row>
    <row r="981">
      <c r="J981" s="90"/>
      <c r="O981" s="79"/>
      <c r="P981" s="79"/>
      <c r="AI981" s="87"/>
      <c r="AJ981" s="87"/>
      <c r="AK981" s="87"/>
    </row>
    <row r="982">
      <c r="J982" s="90"/>
      <c r="O982" s="79"/>
      <c r="P982" s="79"/>
      <c r="AI982" s="87"/>
      <c r="AJ982" s="87"/>
      <c r="AK982" s="87"/>
    </row>
    <row r="983">
      <c r="J983" s="90"/>
      <c r="O983" s="79"/>
      <c r="P983" s="79"/>
      <c r="AI983" s="87"/>
      <c r="AJ983" s="87"/>
      <c r="AK983" s="87"/>
    </row>
    <row r="984">
      <c r="J984" s="90"/>
      <c r="O984" s="79"/>
      <c r="P984" s="79"/>
      <c r="AI984" s="87"/>
      <c r="AJ984" s="87"/>
      <c r="AK984" s="87"/>
    </row>
    <row r="985">
      <c r="J985" s="90"/>
      <c r="O985" s="79"/>
      <c r="P985" s="79"/>
      <c r="AI985" s="87"/>
      <c r="AJ985" s="87"/>
      <c r="AK985" s="87"/>
    </row>
    <row r="986">
      <c r="J986" s="90"/>
      <c r="O986" s="79"/>
      <c r="P986" s="79"/>
      <c r="AI986" s="87"/>
      <c r="AJ986" s="87"/>
      <c r="AK986" s="87"/>
    </row>
    <row r="987">
      <c r="J987" s="90"/>
      <c r="O987" s="79"/>
      <c r="P987" s="79"/>
      <c r="AI987" s="87"/>
      <c r="AJ987" s="87"/>
      <c r="AK987" s="87"/>
    </row>
    <row r="988">
      <c r="J988" s="90"/>
      <c r="O988" s="79"/>
      <c r="P988" s="79"/>
      <c r="AI988" s="87"/>
      <c r="AJ988" s="87"/>
      <c r="AK988" s="87"/>
    </row>
    <row r="989">
      <c r="J989" s="90"/>
      <c r="O989" s="79"/>
      <c r="P989" s="79"/>
      <c r="AI989" s="87"/>
      <c r="AJ989" s="87"/>
      <c r="AK989" s="87"/>
    </row>
    <row r="990">
      <c r="J990" s="90"/>
      <c r="O990" s="79"/>
      <c r="P990" s="79"/>
      <c r="AI990" s="87"/>
      <c r="AJ990" s="87"/>
      <c r="AK990" s="87"/>
    </row>
    <row r="991">
      <c r="J991" s="90"/>
      <c r="O991" s="79"/>
      <c r="P991" s="79"/>
      <c r="AI991" s="87"/>
      <c r="AJ991" s="87"/>
      <c r="AK991" s="87"/>
    </row>
    <row r="992">
      <c r="J992" s="90"/>
      <c r="O992" s="79"/>
      <c r="P992" s="79"/>
      <c r="AI992" s="87"/>
      <c r="AJ992" s="87"/>
      <c r="AK992" s="87"/>
    </row>
    <row r="993">
      <c r="J993" s="90"/>
      <c r="O993" s="79"/>
      <c r="P993" s="79"/>
      <c r="AI993" s="87"/>
      <c r="AJ993" s="87"/>
      <c r="AK993" s="87"/>
    </row>
    <row r="994">
      <c r="J994" s="90"/>
      <c r="O994" s="79"/>
      <c r="P994" s="79"/>
      <c r="AI994" s="87"/>
      <c r="AJ994" s="87"/>
      <c r="AK994" s="87"/>
    </row>
    <row r="995">
      <c r="J995" s="90"/>
      <c r="O995" s="79"/>
      <c r="P995" s="79"/>
      <c r="AI995" s="87"/>
      <c r="AJ995" s="87"/>
      <c r="AK995" s="87"/>
    </row>
    <row r="996">
      <c r="J996" s="90"/>
      <c r="O996" s="79"/>
      <c r="P996" s="79"/>
      <c r="AI996" s="87"/>
      <c r="AJ996" s="87"/>
      <c r="AK996" s="87"/>
    </row>
    <row r="997">
      <c r="J997" s="90"/>
      <c r="O997" s="79"/>
      <c r="P997" s="79"/>
      <c r="AI997" s="87"/>
      <c r="AJ997" s="87"/>
      <c r="AK997" s="87"/>
    </row>
    <row r="998">
      <c r="J998" s="90"/>
      <c r="O998" s="79"/>
      <c r="P998" s="79"/>
      <c r="AI998" s="87"/>
      <c r="AJ998" s="87"/>
      <c r="AK998" s="87"/>
    </row>
    <row r="999">
      <c r="J999" s="90"/>
      <c r="O999" s="79"/>
      <c r="P999" s="79"/>
      <c r="AI999" s="87"/>
      <c r="AJ999" s="87"/>
      <c r="AK999" s="87"/>
    </row>
    <row r="1000">
      <c r="J1000" s="90"/>
      <c r="O1000" s="79"/>
      <c r="P1000" s="79"/>
      <c r="AI1000" s="87"/>
      <c r="AJ1000" s="87"/>
      <c r="AK1000" s="87"/>
    </row>
    <row r="1001">
      <c r="J1001" s="90"/>
      <c r="O1001" s="79"/>
      <c r="P1001" s="79"/>
      <c r="AI1001" s="87"/>
      <c r="AJ1001" s="87"/>
      <c r="AK1001" s="87"/>
    </row>
    <row r="1002">
      <c r="J1002" s="90"/>
      <c r="O1002" s="79"/>
      <c r="P1002" s="79"/>
      <c r="AI1002" s="87"/>
      <c r="AJ1002" s="87"/>
      <c r="AK1002" s="8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86"/>
    <col customWidth="1" min="2" max="2" width="17.29"/>
    <col customWidth="1" min="3" max="3" width="14.86"/>
    <col customWidth="1" min="4" max="4" width="28.86"/>
    <col customWidth="1" min="5" max="5" width="12.57"/>
    <col customWidth="1" min="6" max="6" width="10.57"/>
    <col customWidth="1" min="7" max="7" width="11.29"/>
    <col customWidth="1" hidden="1" min="8" max="8" width="19.86"/>
    <col customWidth="1" hidden="1" min="9" max="9" width="15.71"/>
    <col customWidth="1" min="10" max="10" width="15.71"/>
    <col hidden="1" min="11" max="12" width="14.43"/>
    <col customWidth="1" hidden="1" min="13" max="14" width="17.71"/>
    <col hidden="1" min="15" max="15" width="14.43"/>
    <col customWidth="1" min="16" max="16" width="23.43"/>
    <col customWidth="1" min="19" max="19" width="29.86"/>
    <col customWidth="1" min="21" max="21" width="19.71"/>
    <col customWidth="1" min="22" max="22" width="19.14"/>
  </cols>
  <sheetData>
    <row r="1">
      <c r="A1" s="38" t="s">
        <v>0</v>
      </c>
      <c r="B1" s="5" t="s">
        <v>2</v>
      </c>
      <c r="C1" s="2" t="s">
        <v>273</v>
      </c>
      <c r="D1" s="2" t="s">
        <v>302</v>
      </c>
      <c r="E1" s="38" t="s">
        <v>264</v>
      </c>
      <c r="F1" s="38" t="s">
        <v>265</v>
      </c>
      <c r="G1" s="38" t="s">
        <v>266</v>
      </c>
      <c r="H1" s="38" t="s">
        <v>404</v>
      </c>
      <c r="I1" s="38" t="s">
        <v>405</v>
      </c>
      <c r="J1" s="56" t="s">
        <v>406</v>
      </c>
      <c r="K1" s="38" t="s">
        <v>407</v>
      </c>
      <c r="L1" s="38" t="s">
        <v>304</v>
      </c>
      <c r="M1" s="38" t="s">
        <v>408</v>
      </c>
      <c r="N1" s="38" t="s">
        <v>464</v>
      </c>
      <c r="O1" s="38" t="s">
        <v>409</v>
      </c>
      <c r="P1" s="38" t="s">
        <v>410</v>
      </c>
      <c r="Q1" s="38" t="s">
        <v>411</v>
      </c>
      <c r="S1" s="1" t="s">
        <v>465</v>
      </c>
      <c r="T1" s="1"/>
      <c r="U1" s="78" t="s">
        <v>458</v>
      </c>
      <c r="V1" s="78" t="s">
        <v>459</v>
      </c>
      <c r="W1" s="92" t="s">
        <v>460</v>
      </c>
      <c r="X1" s="38" t="s">
        <v>461</v>
      </c>
      <c r="Y1" s="1"/>
      <c r="Z1" s="1"/>
    </row>
    <row r="2">
      <c r="A2" s="5" t="s">
        <v>99</v>
      </c>
      <c r="B2" s="5" t="s">
        <v>99</v>
      </c>
      <c r="C2" s="26">
        <v>2.0</v>
      </c>
      <c r="D2" s="58">
        <v>10.0</v>
      </c>
      <c r="E2" s="38">
        <v>4.0</v>
      </c>
      <c r="F2" s="59" t="s">
        <v>250</v>
      </c>
      <c r="G2" s="59">
        <v>1.0</v>
      </c>
      <c r="H2" s="59">
        <v>60.0</v>
      </c>
      <c r="I2" s="59" t="s">
        <v>250</v>
      </c>
      <c r="J2" s="56">
        <v>1.0</v>
      </c>
      <c r="K2" s="38" t="s">
        <v>429</v>
      </c>
      <c r="L2" s="38" t="s">
        <v>426</v>
      </c>
      <c r="M2" s="81">
        <v>40.0</v>
      </c>
      <c r="N2" s="81" t="s">
        <v>285</v>
      </c>
      <c r="O2" s="81">
        <v>1.0</v>
      </c>
      <c r="P2" s="81">
        <v>0.0</v>
      </c>
      <c r="Q2" s="80"/>
      <c r="R2" s="80"/>
      <c r="S2" s="81">
        <v>0.0</v>
      </c>
      <c r="T2" s="82">
        <v>0.0</v>
      </c>
      <c r="U2" s="86">
        <v>39.0</v>
      </c>
      <c r="V2" s="84">
        <v>13.0</v>
      </c>
      <c r="W2" s="93">
        <v>39.0</v>
      </c>
      <c r="X2" s="84"/>
      <c r="Y2" s="80"/>
      <c r="Z2" s="80"/>
      <c r="AA2" s="80"/>
    </row>
    <row r="3">
      <c r="A3" s="5" t="s">
        <v>100</v>
      </c>
      <c r="B3" s="5" t="s">
        <v>100</v>
      </c>
      <c r="C3" s="26">
        <v>3.0</v>
      </c>
      <c r="D3" s="58">
        <v>10.0</v>
      </c>
      <c r="E3" s="38">
        <v>4.0</v>
      </c>
      <c r="F3" s="59" t="s">
        <v>251</v>
      </c>
      <c r="G3" s="59">
        <v>1.0</v>
      </c>
      <c r="H3" s="59">
        <v>60.0</v>
      </c>
      <c r="I3" s="59" t="s">
        <v>250</v>
      </c>
      <c r="J3" s="56">
        <v>1.0</v>
      </c>
      <c r="K3" s="38" t="s">
        <v>430</v>
      </c>
      <c r="L3" s="38" t="s">
        <v>426</v>
      </c>
      <c r="M3" s="81">
        <v>40.0</v>
      </c>
      <c r="N3" s="81" t="s">
        <v>285</v>
      </c>
      <c r="O3" s="81">
        <v>1.0</v>
      </c>
      <c r="P3" s="81">
        <v>0.0</v>
      </c>
      <c r="Q3" s="80"/>
      <c r="R3" s="80"/>
      <c r="S3" s="81">
        <v>0.0</v>
      </c>
      <c r="T3" s="82">
        <v>0.0</v>
      </c>
      <c r="U3" s="86">
        <v>39.0</v>
      </c>
      <c r="V3" s="84">
        <v>13.0</v>
      </c>
      <c r="W3" s="93">
        <v>39.0</v>
      </c>
      <c r="X3" s="84"/>
      <c r="Y3" s="80"/>
      <c r="Z3" s="80"/>
      <c r="AA3" s="80"/>
    </row>
    <row r="4">
      <c r="A4" s="5" t="s">
        <v>104</v>
      </c>
      <c r="B4" s="5" t="s">
        <v>104</v>
      </c>
      <c r="C4" s="26">
        <v>5.0</v>
      </c>
      <c r="D4" s="58">
        <v>10.0</v>
      </c>
      <c r="E4" s="38">
        <v>4.0</v>
      </c>
      <c r="F4" s="59" t="s">
        <v>252</v>
      </c>
      <c r="G4" s="59">
        <v>1.0</v>
      </c>
      <c r="H4" s="59">
        <v>60.0</v>
      </c>
      <c r="I4" s="59" t="s">
        <v>250</v>
      </c>
      <c r="J4" s="56">
        <v>1.0</v>
      </c>
      <c r="K4" s="38" t="s">
        <v>432</v>
      </c>
      <c r="L4" s="38" t="s">
        <v>426</v>
      </c>
      <c r="M4" s="81">
        <v>40.0</v>
      </c>
      <c r="N4" s="81" t="s">
        <v>285</v>
      </c>
      <c r="O4" s="81">
        <v>1.0</v>
      </c>
      <c r="P4" s="81">
        <v>0.0</v>
      </c>
      <c r="Q4" s="80"/>
      <c r="R4" s="80"/>
      <c r="S4" s="81">
        <v>0.0</v>
      </c>
      <c r="T4" s="82">
        <v>0.0</v>
      </c>
      <c r="U4" s="86">
        <v>39.0</v>
      </c>
      <c r="V4" s="84">
        <v>13.0</v>
      </c>
      <c r="W4" s="93">
        <v>39.0</v>
      </c>
      <c r="X4" s="84"/>
      <c r="Y4" s="80"/>
      <c r="Z4" s="80"/>
      <c r="AA4" s="80"/>
    </row>
    <row r="5">
      <c r="A5" s="2" t="s">
        <v>106</v>
      </c>
      <c r="B5" s="2" t="s">
        <v>106</v>
      </c>
      <c r="C5" s="26">
        <v>6.0</v>
      </c>
      <c r="D5" s="58">
        <v>10.0</v>
      </c>
      <c r="E5" s="38">
        <v>4.0</v>
      </c>
      <c r="F5" s="59" t="s">
        <v>253</v>
      </c>
      <c r="G5" s="59">
        <v>1.0</v>
      </c>
      <c r="H5" s="59">
        <v>60.0</v>
      </c>
      <c r="I5" s="59" t="s">
        <v>250</v>
      </c>
      <c r="J5" s="56">
        <v>1.0</v>
      </c>
      <c r="K5" s="38" t="s">
        <v>433</v>
      </c>
      <c r="L5" s="38" t="s">
        <v>426</v>
      </c>
      <c r="M5" s="81">
        <v>40.0</v>
      </c>
      <c r="N5" s="81" t="s">
        <v>285</v>
      </c>
      <c r="O5" s="81">
        <v>1.0</v>
      </c>
      <c r="P5" s="81">
        <v>0.0</v>
      </c>
      <c r="Q5" s="80"/>
      <c r="R5" s="80"/>
      <c r="S5" s="81">
        <v>0.0</v>
      </c>
      <c r="T5" s="82">
        <v>0.0</v>
      </c>
      <c r="U5" s="86">
        <v>39.0</v>
      </c>
      <c r="V5" s="84">
        <v>13.0</v>
      </c>
      <c r="W5" s="93">
        <v>39.0</v>
      </c>
      <c r="X5" s="84"/>
      <c r="Y5" s="80"/>
      <c r="Z5" s="80"/>
      <c r="AA5" s="80"/>
    </row>
    <row r="6">
      <c r="A6" s="5" t="s">
        <v>116</v>
      </c>
      <c r="B6" s="5" t="s">
        <v>116</v>
      </c>
      <c r="C6" s="26">
        <v>7.0</v>
      </c>
      <c r="D6" s="58">
        <v>10.0</v>
      </c>
      <c r="E6" s="38">
        <v>4.0</v>
      </c>
      <c r="F6" s="59" t="s">
        <v>254</v>
      </c>
      <c r="G6" s="59">
        <v>1.0</v>
      </c>
      <c r="H6" s="59">
        <v>60.0</v>
      </c>
      <c r="I6" s="59" t="s">
        <v>250</v>
      </c>
      <c r="J6" s="56">
        <v>1.0</v>
      </c>
      <c r="K6" s="38" t="s">
        <v>434</v>
      </c>
      <c r="L6" s="38" t="s">
        <v>426</v>
      </c>
      <c r="M6" s="81">
        <v>40.0</v>
      </c>
      <c r="N6" s="81" t="s">
        <v>285</v>
      </c>
      <c r="O6" s="81">
        <v>1.0</v>
      </c>
      <c r="P6" s="81">
        <v>0.0</v>
      </c>
      <c r="Q6" s="80"/>
      <c r="R6" s="80"/>
      <c r="S6" s="81">
        <v>0.0</v>
      </c>
      <c r="T6" s="82">
        <v>0.0</v>
      </c>
      <c r="U6" s="86">
        <v>39.0</v>
      </c>
      <c r="V6" s="84">
        <v>13.0</v>
      </c>
      <c r="W6" s="93">
        <v>39.0</v>
      </c>
      <c r="X6" s="84"/>
      <c r="Y6" s="80"/>
      <c r="Z6" s="80"/>
      <c r="AA6" s="80"/>
    </row>
    <row r="7">
      <c r="A7" s="5" t="s">
        <v>134</v>
      </c>
      <c r="B7" s="5" t="s">
        <v>134</v>
      </c>
      <c r="C7" s="26">
        <v>8.0</v>
      </c>
      <c r="D7" s="58">
        <v>10.0</v>
      </c>
      <c r="E7" s="38">
        <v>4.0</v>
      </c>
      <c r="F7" s="59" t="s">
        <v>255</v>
      </c>
      <c r="G7" s="59">
        <v>1.0</v>
      </c>
      <c r="H7" s="59">
        <v>60.0</v>
      </c>
      <c r="I7" s="59" t="s">
        <v>250</v>
      </c>
      <c r="J7" s="56">
        <v>1.0</v>
      </c>
      <c r="K7" s="38" t="s">
        <v>435</v>
      </c>
      <c r="L7" s="38" t="s">
        <v>426</v>
      </c>
      <c r="M7" s="81">
        <v>40.0</v>
      </c>
      <c r="N7" s="81" t="s">
        <v>285</v>
      </c>
      <c r="O7" s="81">
        <v>1.0</v>
      </c>
      <c r="P7" s="81">
        <v>0.0</v>
      </c>
      <c r="Q7" s="80"/>
      <c r="R7" s="80"/>
      <c r="S7" s="81">
        <v>0.0</v>
      </c>
      <c r="T7" s="82">
        <v>0.0</v>
      </c>
      <c r="U7" s="86">
        <v>39.0</v>
      </c>
      <c r="V7" s="84">
        <v>13.0</v>
      </c>
      <c r="W7" s="93">
        <v>39.0</v>
      </c>
      <c r="X7" s="84"/>
      <c r="Y7" s="80"/>
      <c r="Z7" s="80"/>
      <c r="AA7" s="80"/>
    </row>
    <row r="8">
      <c r="A8" s="5" t="s">
        <v>149</v>
      </c>
      <c r="B8" s="5" t="s">
        <v>149</v>
      </c>
      <c r="C8" s="26">
        <v>9.0</v>
      </c>
      <c r="D8" s="58">
        <v>10.0</v>
      </c>
      <c r="E8" s="38">
        <v>4.0</v>
      </c>
      <c r="F8" s="59" t="s">
        <v>256</v>
      </c>
      <c r="G8" s="59">
        <v>1.0</v>
      </c>
      <c r="H8" s="59">
        <v>60.0</v>
      </c>
      <c r="I8" s="59" t="s">
        <v>250</v>
      </c>
      <c r="J8" s="56">
        <v>1.0</v>
      </c>
      <c r="K8" s="38" t="s">
        <v>436</v>
      </c>
      <c r="L8" s="38" t="s">
        <v>426</v>
      </c>
      <c r="M8" s="81">
        <v>40.0</v>
      </c>
      <c r="N8" s="81" t="s">
        <v>285</v>
      </c>
      <c r="O8" s="81">
        <v>1.0</v>
      </c>
      <c r="P8" s="81">
        <v>0.0</v>
      </c>
      <c r="Q8" s="80"/>
      <c r="R8" s="80"/>
      <c r="S8" s="81">
        <v>0.0</v>
      </c>
      <c r="T8" s="82">
        <v>0.0</v>
      </c>
      <c r="U8" s="86">
        <v>39.0</v>
      </c>
      <c r="V8" s="84">
        <v>13.0</v>
      </c>
      <c r="W8" s="93">
        <v>39.0</v>
      </c>
      <c r="X8" s="84"/>
      <c r="Y8" s="80"/>
      <c r="Z8" s="80"/>
      <c r="AA8" s="80"/>
    </row>
    <row r="9">
      <c r="A9" s="2" t="s">
        <v>157</v>
      </c>
      <c r="B9" s="2" t="s">
        <v>157</v>
      </c>
      <c r="C9" s="26">
        <v>10.0</v>
      </c>
      <c r="D9" s="58">
        <v>10.0</v>
      </c>
      <c r="E9" s="38">
        <v>4.0</v>
      </c>
      <c r="F9" s="59" t="s">
        <v>257</v>
      </c>
      <c r="G9" s="59">
        <v>1.0</v>
      </c>
      <c r="H9" s="59">
        <v>60.0</v>
      </c>
      <c r="I9" s="59" t="s">
        <v>250</v>
      </c>
      <c r="J9" s="56">
        <v>1.0</v>
      </c>
      <c r="K9" s="38" t="s">
        <v>437</v>
      </c>
      <c r="L9" s="38" t="s">
        <v>426</v>
      </c>
      <c r="M9" s="81">
        <v>40.0</v>
      </c>
      <c r="N9" s="81" t="s">
        <v>285</v>
      </c>
      <c r="O9" s="81">
        <v>1.0</v>
      </c>
      <c r="P9" s="81">
        <v>0.0</v>
      </c>
      <c r="Q9" s="80"/>
      <c r="R9" s="80"/>
      <c r="S9" s="81">
        <v>0.0</v>
      </c>
      <c r="T9" s="82">
        <v>0.0</v>
      </c>
      <c r="U9" s="86">
        <v>39.0</v>
      </c>
      <c r="V9" s="84">
        <v>13.0</v>
      </c>
      <c r="W9" s="93">
        <v>39.0</v>
      </c>
      <c r="X9" s="84"/>
      <c r="Y9" s="80"/>
      <c r="Z9" s="80"/>
      <c r="AA9" s="80"/>
    </row>
    <row r="10">
      <c r="A10" s="5" t="s">
        <v>163</v>
      </c>
      <c r="B10" s="5" t="s">
        <v>163</v>
      </c>
      <c r="C10" s="26">
        <v>12.0</v>
      </c>
      <c r="D10" s="58">
        <v>10.0</v>
      </c>
      <c r="E10" s="38">
        <v>4.0</v>
      </c>
      <c r="F10" s="59" t="s">
        <v>250</v>
      </c>
      <c r="G10" s="59">
        <v>2.0</v>
      </c>
      <c r="H10" s="59">
        <v>60.0</v>
      </c>
      <c r="I10" s="59" t="s">
        <v>250</v>
      </c>
      <c r="J10" s="56">
        <v>2.0</v>
      </c>
      <c r="K10" s="38" t="s">
        <v>429</v>
      </c>
      <c r="L10" s="38" t="s">
        <v>426</v>
      </c>
      <c r="M10" s="81">
        <v>40.0</v>
      </c>
      <c r="N10" s="81" t="s">
        <v>285</v>
      </c>
      <c r="O10" s="81">
        <v>1.0</v>
      </c>
      <c r="P10" s="81">
        <v>0.0</v>
      </c>
      <c r="Q10" s="80"/>
      <c r="R10" s="80"/>
      <c r="S10" s="81">
        <v>0.0</v>
      </c>
      <c r="T10" s="82">
        <v>0.0</v>
      </c>
      <c r="U10" s="86">
        <v>39.0</v>
      </c>
      <c r="V10" s="84">
        <v>13.0</v>
      </c>
      <c r="W10" s="93">
        <v>39.0</v>
      </c>
      <c r="X10" s="84"/>
      <c r="Y10" s="80"/>
      <c r="Z10" s="80"/>
      <c r="AA10" s="80"/>
    </row>
    <row r="11">
      <c r="A11" s="2" t="s">
        <v>166</v>
      </c>
      <c r="B11" s="2" t="s">
        <v>166</v>
      </c>
      <c r="C11" s="26">
        <v>13.0</v>
      </c>
      <c r="D11" s="58">
        <v>10.0</v>
      </c>
      <c r="E11" s="38">
        <v>4.0</v>
      </c>
      <c r="F11" s="59" t="s">
        <v>251</v>
      </c>
      <c r="G11" s="59">
        <v>2.0</v>
      </c>
      <c r="H11" s="59">
        <v>60.0</v>
      </c>
      <c r="I11" s="59" t="s">
        <v>250</v>
      </c>
      <c r="J11" s="56">
        <v>2.0</v>
      </c>
      <c r="K11" s="38" t="s">
        <v>430</v>
      </c>
      <c r="L11" s="38" t="s">
        <v>426</v>
      </c>
      <c r="M11" s="81">
        <v>40.0</v>
      </c>
      <c r="N11" s="81" t="s">
        <v>285</v>
      </c>
      <c r="O11" s="81">
        <v>1.0</v>
      </c>
      <c r="P11" s="81">
        <v>0.0</v>
      </c>
      <c r="Q11" s="80"/>
      <c r="R11" s="80"/>
      <c r="S11" s="81">
        <v>0.0</v>
      </c>
      <c r="T11" s="82">
        <v>0.0</v>
      </c>
      <c r="U11" s="86">
        <v>39.0</v>
      </c>
      <c r="V11" s="84">
        <v>13.0</v>
      </c>
      <c r="W11" s="93">
        <v>39.0</v>
      </c>
      <c r="X11" s="84"/>
      <c r="Y11" s="80"/>
      <c r="Z11" s="80"/>
      <c r="AA11" s="80"/>
    </row>
    <row r="12">
      <c r="A12" s="5" t="s">
        <v>175</v>
      </c>
      <c r="B12" s="5" t="s">
        <v>175</v>
      </c>
      <c r="C12" s="26">
        <v>14.0</v>
      </c>
      <c r="D12" s="58">
        <v>10.0</v>
      </c>
      <c r="E12" s="38">
        <v>4.0</v>
      </c>
      <c r="F12" s="59" t="s">
        <v>252</v>
      </c>
      <c r="G12" s="59">
        <v>2.0</v>
      </c>
      <c r="H12" s="59">
        <v>60.0</v>
      </c>
      <c r="I12" s="59" t="s">
        <v>250</v>
      </c>
      <c r="J12" s="56">
        <v>2.0</v>
      </c>
      <c r="K12" s="38" t="s">
        <v>431</v>
      </c>
      <c r="L12" s="38" t="s">
        <v>426</v>
      </c>
      <c r="M12" s="81">
        <v>40.0</v>
      </c>
      <c r="N12" s="81" t="s">
        <v>285</v>
      </c>
      <c r="O12" s="81">
        <v>1.0</v>
      </c>
      <c r="P12" s="81">
        <v>0.0</v>
      </c>
      <c r="Q12" s="80"/>
      <c r="R12" s="80"/>
      <c r="S12" s="81">
        <v>0.0</v>
      </c>
      <c r="T12" s="82">
        <v>0.0</v>
      </c>
      <c r="U12" s="86">
        <v>39.0</v>
      </c>
      <c r="V12" s="84">
        <v>13.0</v>
      </c>
      <c r="W12" s="93">
        <v>39.0</v>
      </c>
      <c r="X12" s="84"/>
      <c r="Y12" s="80"/>
      <c r="Z12" s="80"/>
      <c r="AA12" s="80"/>
    </row>
    <row r="13">
      <c r="A13" s="5" t="s">
        <v>206</v>
      </c>
      <c r="B13" s="5" t="s">
        <v>206</v>
      </c>
      <c r="C13" s="26">
        <v>15.0</v>
      </c>
      <c r="D13" s="58">
        <v>10.0</v>
      </c>
      <c r="E13" s="38">
        <v>4.0</v>
      </c>
      <c r="F13" s="59" t="s">
        <v>253</v>
      </c>
      <c r="G13" s="59">
        <v>2.0</v>
      </c>
      <c r="H13" s="59">
        <v>60.0</v>
      </c>
      <c r="I13" s="59" t="s">
        <v>250</v>
      </c>
      <c r="J13" s="56">
        <v>2.0</v>
      </c>
      <c r="K13" s="38" t="s">
        <v>432</v>
      </c>
      <c r="L13" s="38" t="s">
        <v>426</v>
      </c>
      <c r="M13" s="81">
        <v>40.0</v>
      </c>
      <c r="N13" s="81" t="s">
        <v>285</v>
      </c>
      <c r="O13" s="81">
        <v>1.0</v>
      </c>
      <c r="P13" s="81">
        <v>0.0</v>
      </c>
      <c r="Q13" s="80"/>
      <c r="R13" s="80"/>
      <c r="S13" s="81">
        <v>0.0</v>
      </c>
      <c r="T13" s="82">
        <v>0.0</v>
      </c>
      <c r="U13" s="86">
        <v>39.0</v>
      </c>
      <c r="V13" s="84">
        <v>13.0</v>
      </c>
      <c r="W13" s="93">
        <v>39.0</v>
      </c>
      <c r="X13" s="84"/>
      <c r="Y13" s="80"/>
      <c r="Z13" s="80"/>
      <c r="AA13" s="80"/>
    </row>
    <row r="14">
      <c r="A14" s="2" t="s">
        <v>218</v>
      </c>
      <c r="B14" s="2" t="s">
        <v>218</v>
      </c>
      <c r="C14" s="26">
        <v>16.0</v>
      </c>
      <c r="D14" s="58">
        <v>10.0</v>
      </c>
      <c r="E14" s="38">
        <v>4.0</v>
      </c>
      <c r="F14" s="59" t="s">
        <v>254</v>
      </c>
      <c r="G14" s="59">
        <v>2.0</v>
      </c>
      <c r="H14" s="59">
        <v>60.0</v>
      </c>
      <c r="I14" s="59" t="s">
        <v>250</v>
      </c>
      <c r="J14" s="56">
        <v>2.0</v>
      </c>
      <c r="K14" s="38" t="s">
        <v>433</v>
      </c>
      <c r="L14" s="38" t="s">
        <v>426</v>
      </c>
      <c r="M14" s="81">
        <v>40.0</v>
      </c>
      <c r="N14" s="81" t="s">
        <v>285</v>
      </c>
      <c r="O14" s="81">
        <v>1.0</v>
      </c>
      <c r="P14" s="81">
        <v>0.0</v>
      </c>
      <c r="Q14" s="80"/>
      <c r="R14" s="80"/>
      <c r="S14" s="81">
        <v>0.0</v>
      </c>
      <c r="T14" s="82">
        <v>0.0</v>
      </c>
      <c r="U14" s="86">
        <v>39.0</v>
      </c>
      <c r="V14" s="84">
        <v>13.0</v>
      </c>
      <c r="W14" s="93">
        <v>39.0</v>
      </c>
      <c r="X14" s="84"/>
      <c r="Y14" s="80"/>
      <c r="Z14" s="80"/>
      <c r="AA14" s="80"/>
    </row>
    <row r="15">
      <c r="A15" s="5" t="s">
        <v>87</v>
      </c>
      <c r="B15" s="5" t="s">
        <v>87</v>
      </c>
      <c r="C15" s="26">
        <v>40.0</v>
      </c>
      <c r="D15" s="58">
        <v>100.0</v>
      </c>
      <c r="E15" s="38">
        <v>4.0</v>
      </c>
      <c r="F15" s="59" t="s">
        <v>255</v>
      </c>
      <c r="G15" s="59">
        <v>2.0</v>
      </c>
      <c r="H15" s="59">
        <v>60.0</v>
      </c>
      <c r="I15" s="59" t="s">
        <v>250</v>
      </c>
      <c r="J15" s="56">
        <v>4.0</v>
      </c>
      <c r="K15" s="38" t="s">
        <v>437</v>
      </c>
      <c r="L15" s="38" t="s">
        <v>440</v>
      </c>
      <c r="M15" s="81">
        <v>40.0</v>
      </c>
      <c r="N15" s="81" t="s">
        <v>285</v>
      </c>
      <c r="O15" s="81">
        <v>1.0</v>
      </c>
      <c r="P15" s="81">
        <v>0.204</v>
      </c>
      <c r="Q15" s="80">
        <f t="shared" ref="Q15:Q70" si="1">(M15-O15)*P15</f>
        <v>7.956</v>
      </c>
      <c r="R15" s="81"/>
      <c r="S15" s="81">
        <v>0.0</v>
      </c>
      <c r="T15" s="81">
        <v>0.0</v>
      </c>
      <c r="U15" s="86">
        <v>39.0</v>
      </c>
      <c r="V15" s="84">
        <v>14.705882352941178</v>
      </c>
      <c r="W15" s="92">
        <v>39.0</v>
      </c>
      <c r="X15" s="84">
        <v>7.9559999999999995</v>
      </c>
      <c r="Y15" s="80"/>
      <c r="Z15" s="80"/>
      <c r="AA15" s="80"/>
    </row>
    <row r="16">
      <c r="A16" s="5" t="s">
        <v>91</v>
      </c>
      <c r="B16" s="5" t="s">
        <v>91</v>
      </c>
      <c r="C16" s="26">
        <v>42.0</v>
      </c>
      <c r="D16" s="58">
        <v>100.0</v>
      </c>
      <c r="E16" s="38">
        <v>4.0</v>
      </c>
      <c r="F16" s="59" t="s">
        <v>256</v>
      </c>
      <c r="G16" s="59">
        <v>2.0</v>
      </c>
      <c r="H16" s="59">
        <v>60.0</v>
      </c>
      <c r="I16" s="59" t="s">
        <v>250</v>
      </c>
      <c r="J16" s="56">
        <v>5.0</v>
      </c>
      <c r="K16" s="38" t="s">
        <v>429</v>
      </c>
      <c r="L16" s="38" t="s">
        <v>440</v>
      </c>
      <c r="M16" s="81">
        <v>40.0</v>
      </c>
      <c r="N16" s="81" t="s">
        <v>285</v>
      </c>
      <c r="O16" s="81">
        <v>1.0</v>
      </c>
      <c r="P16" s="81">
        <v>0.454</v>
      </c>
      <c r="Q16" s="80">
        <f t="shared" si="1"/>
        <v>17.706</v>
      </c>
      <c r="R16" s="80"/>
      <c r="S16" s="81">
        <v>0.0</v>
      </c>
      <c r="T16" s="82">
        <v>0.0</v>
      </c>
      <c r="U16" s="86"/>
      <c r="V16" s="84">
        <v>6.607929515418502</v>
      </c>
      <c r="W16" s="93">
        <v>19.823788546255507</v>
      </c>
      <c r="X16" s="84">
        <v>9.0</v>
      </c>
      <c r="Y16" s="80"/>
      <c r="Z16" s="80"/>
      <c r="AA16" s="80"/>
    </row>
    <row r="17">
      <c r="A17" s="2" t="s">
        <v>89</v>
      </c>
      <c r="B17" s="2" t="s">
        <v>89</v>
      </c>
      <c r="C17" s="26">
        <v>44.0</v>
      </c>
      <c r="D17" s="58">
        <v>100.0</v>
      </c>
      <c r="E17" s="38">
        <v>4.0</v>
      </c>
      <c r="F17" s="59" t="s">
        <v>257</v>
      </c>
      <c r="G17" s="59">
        <v>2.0</v>
      </c>
      <c r="H17" s="59">
        <v>60.0</v>
      </c>
      <c r="I17" s="59" t="s">
        <v>250</v>
      </c>
      <c r="J17" s="56">
        <v>5.0</v>
      </c>
      <c r="K17" s="38" t="s">
        <v>431</v>
      </c>
      <c r="L17" s="38" t="s">
        <v>440</v>
      </c>
      <c r="M17" s="81">
        <v>40.0</v>
      </c>
      <c r="N17" s="81" t="s">
        <v>285</v>
      </c>
      <c r="O17" s="81">
        <v>1.0</v>
      </c>
      <c r="P17" s="81">
        <v>0.484</v>
      </c>
      <c r="Q17" s="80">
        <f t="shared" si="1"/>
        <v>18.876</v>
      </c>
      <c r="R17" s="80"/>
      <c r="S17" s="81">
        <v>0.0</v>
      </c>
      <c r="T17" s="82">
        <v>0.0</v>
      </c>
      <c r="U17" s="86"/>
      <c r="V17" s="84">
        <v>6.198347107438017</v>
      </c>
      <c r="W17" s="93">
        <v>18.59504132231405</v>
      </c>
      <c r="X17" s="84">
        <v>9.0</v>
      </c>
      <c r="Y17" s="80"/>
      <c r="Z17" s="80"/>
      <c r="AA17" s="80"/>
    </row>
    <row r="18">
      <c r="A18" s="5" t="s">
        <v>187</v>
      </c>
      <c r="B18" s="5" t="s">
        <v>187</v>
      </c>
      <c r="C18" s="26">
        <v>91.0</v>
      </c>
      <c r="D18" s="58">
        <v>100.0</v>
      </c>
      <c r="E18" s="38">
        <v>4.0</v>
      </c>
      <c r="F18" s="59" t="s">
        <v>250</v>
      </c>
      <c r="G18" s="59">
        <v>3.0</v>
      </c>
      <c r="H18" s="59">
        <v>60.0</v>
      </c>
      <c r="I18" s="59" t="s">
        <v>251</v>
      </c>
      <c r="J18" s="56">
        <v>10.0</v>
      </c>
      <c r="K18" s="38" t="s">
        <v>425</v>
      </c>
      <c r="L18" s="38" t="s">
        <v>440</v>
      </c>
      <c r="M18" s="81">
        <v>40.0</v>
      </c>
      <c r="N18" s="81" t="s">
        <v>285</v>
      </c>
      <c r="O18" s="81">
        <v>1.0</v>
      </c>
      <c r="P18" s="81">
        <v>0.644</v>
      </c>
      <c r="Q18" s="80">
        <f t="shared" si="1"/>
        <v>25.116</v>
      </c>
      <c r="R18" s="80"/>
      <c r="S18" s="81">
        <v>0.0</v>
      </c>
      <c r="T18" s="82">
        <v>0.0</v>
      </c>
      <c r="U18" s="86"/>
      <c r="V18" s="84">
        <v>4.658385093167702</v>
      </c>
      <c r="W18" s="93">
        <v>13.975155279503106</v>
      </c>
      <c r="X18" s="84">
        <v>9.0</v>
      </c>
      <c r="Y18" s="80"/>
      <c r="Z18" s="80"/>
      <c r="AA18" s="80"/>
    </row>
    <row r="19">
      <c r="A19" s="5" t="s">
        <v>158</v>
      </c>
      <c r="B19" s="5" t="s">
        <v>158</v>
      </c>
      <c r="C19" s="26">
        <v>142.0</v>
      </c>
      <c r="D19" s="58">
        <v>100.0</v>
      </c>
      <c r="E19" s="38">
        <v>4.0</v>
      </c>
      <c r="F19" s="59" t="s">
        <v>251</v>
      </c>
      <c r="G19" s="59">
        <v>3.0</v>
      </c>
      <c r="H19" s="59">
        <v>60.0</v>
      </c>
      <c r="I19" s="59" t="s">
        <v>251</v>
      </c>
      <c r="J19" s="56">
        <v>15.0</v>
      </c>
      <c r="K19" s="38" t="s">
        <v>429</v>
      </c>
      <c r="L19" s="38" t="s">
        <v>440</v>
      </c>
      <c r="M19" s="81">
        <v>40.0</v>
      </c>
      <c r="N19" s="81" t="s">
        <v>285</v>
      </c>
      <c r="O19" s="81">
        <v>1.0</v>
      </c>
      <c r="P19" s="81">
        <v>0.0</v>
      </c>
      <c r="Q19" s="80">
        <f t="shared" si="1"/>
        <v>0</v>
      </c>
      <c r="R19" s="80"/>
      <c r="S19" s="81">
        <v>0.0</v>
      </c>
      <c r="T19" s="82">
        <v>0.0</v>
      </c>
      <c r="U19" s="86"/>
      <c r="V19" s="84">
        <v>13.0</v>
      </c>
      <c r="W19" s="92">
        <v>39.0</v>
      </c>
      <c r="X19" s="84">
        <v>0.0</v>
      </c>
      <c r="Y19" s="80"/>
      <c r="Z19" s="80"/>
      <c r="AA19" s="80"/>
    </row>
    <row r="20">
      <c r="A20" s="76" t="s">
        <v>248</v>
      </c>
      <c r="B20" s="5" t="s">
        <v>248</v>
      </c>
      <c r="C20" s="26">
        <v>144.0</v>
      </c>
      <c r="D20" s="75">
        <v>10.0</v>
      </c>
      <c r="E20" s="38">
        <v>4.0</v>
      </c>
      <c r="F20" s="59" t="s">
        <v>252</v>
      </c>
      <c r="G20" s="59">
        <v>3.0</v>
      </c>
      <c r="H20" s="59">
        <v>60.0</v>
      </c>
      <c r="I20" s="59" t="s">
        <v>251</v>
      </c>
      <c r="J20" s="56">
        <v>15.0</v>
      </c>
      <c r="K20" s="38" t="s">
        <v>431</v>
      </c>
      <c r="L20" s="56" t="s">
        <v>448</v>
      </c>
      <c r="M20" s="81">
        <v>40.0</v>
      </c>
      <c r="N20" s="81" t="s">
        <v>285</v>
      </c>
      <c r="O20" s="81">
        <v>1.0</v>
      </c>
      <c r="P20" s="81">
        <v>0.0</v>
      </c>
      <c r="Q20" s="80">
        <f t="shared" si="1"/>
        <v>0</v>
      </c>
      <c r="R20" s="80"/>
      <c r="S20" s="81">
        <v>0.0</v>
      </c>
      <c r="T20" s="82">
        <v>0.0</v>
      </c>
      <c r="U20" s="86"/>
      <c r="V20" s="84">
        <v>13.0</v>
      </c>
      <c r="W20" s="92">
        <v>39.0</v>
      </c>
      <c r="X20" s="84">
        <v>0.0</v>
      </c>
      <c r="Y20" s="80"/>
      <c r="Z20" s="80"/>
      <c r="AA20" s="80"/>
    </row>
    <row r="21">
      <c r="A21" s="2" t="s">
        <v>155</v>
      </c>
      <c r="B21" s="2" t="s">
        <v>155</v>
      </c>
      <c r="C21" s="26">
        <v>150.0</v>
      </c>
      <c r="D21" s="58">
        <v>100.0</v>
      </c>
      <c r="E21" s="38">
        <v>4.0</v>
      </c>
      <c r="F21" s="59" t="s">
        <v>253</v>
      </c>
      <c r="G21" s="59">
        <v>3.0</v>
      </c>
      <c r="H21" s="59">
        <v>60.0</v>
      </c>
      <c r="I21" s="59" t="s">
        <v>251</v>
      </c>
      <c r="J21" s="56">
        <v>15.0</v>
      </c>
      <c r="K21" s="38" t="s">
        <v>437</v>
      </c>
      <c r="L21" s="38" t="s">
        <v>440</v>
      </c>
      <c r="M21" s="81">
        <v>40.0</v>
      </c>
      <c r="N21" s="81" t="s">
        <v>285</v>
      </c>
      <c r="O21" s="81">
        <v>1.0</v>
      </c>
      <c r="P21" s="81">
        <v>0.32</v>
      </c>
      <c r="Q21" s="80">
        <f t="shared" si="1"/>
        <v>12.48</v>
      </c>
      <c r="R21" s="80"/>
      <c r="S21" s="81">
        <v>0.0</v>
      </c>
      <c r="T21" s="82">
        <v>0.0</v>
      </c>
      <c r="U21" s="86"/>
      <c r="V21" s="84">
        <v>9.375</v>
      </c>
      <c r="W21" s="93">
        <v>28.125</v>
      </c>
      <c r="X21" s="84">
        <v>9.0</v>
      </c>
      <c r="Y21" s="84"/>
      <c r="Z21" s="80"/>
      <c r="AA21" s="80"/>
    </row>
    <row r="22">
      <c r="A22" s="2" t="s">
        <v>190</v>
      </c>
      <c r="B22" s="2" t="s">
        <v>190</v>
      </c>
      <c r="C22" s="26">
        <v>97.0</v>
      </c>
      <c r="D22" s="58">
        <v>100.0</v>
      </c>
      <c r="E22" s="38">
        <v>4.0</v>
      </c>
      <c r="F22" s="59" t="s">
        <v>254</v>
      </c>
      <c r="G22" s="59">
        <v>3.0</v>
      </c>
      <c r="H22" s="59">
        <v>60.0</v>
      </c>
      <c r="I22" s="59" t="s">
        <v>251</v>
      </c>
      <c r="J22" s="56">
        <v>10.0</v>
      </c>
      <c r="K22" s="38" t="s">
        <v>434</v>
      </c>
      <c r="L22" s="38" t="s">
        <v>440</v>
      </c>
      <c r="M22" s="81">
        <v>40.0</v>
      </c>
      <c r="N22" s="81" t="s">
        <v>285</v>
      </c>
      <c r="O22" s="81">
        <v>1.0</v>
      </c>
      <c r="P22" s="81">
        <v>0.208</v>
      </c>
      <c r="Q22" s="80">
        <f t="shared" si="1"/>
        <v>8.112</v>
      </c>
      <c r="R22" s="80"/>
      <c r="S22" s="82">
        <v>0.108</v>
      </c>
      <c r="T22" s="80">
        <v>4.212</v>
      </c>
      <c r="U22" s="84">
        <v>8.222222222222221</v>
      </c>
      <c r="V22" s="84">
        <v>14.423076923076923</v>
      </c>
      <c r="W22" s="92">
        <v>39.0</v>
      </c>
      <c r="X22" s="84">
        <v>8.112</v>
      </c>
      <c r="Y22" s="84">
        <v>9.0</v>
      </c>
      <c r="Z22" s="80"/>
      <c r="AA22" s="80"/>
    </row>
    <row r="23">
      <c r="A23" s="5" t="s">
        <v>103</v>
      </c>
      <c r="B23" s="5" t="s">
        <v>103</v>
      </c>
      <c r="C23" s="26">
        <v>4.0</v>
      </c>
      <c r="D23" s="58">
        <v>10.0</v>
      </c>
      <c r="E23" s="38">
        <v>4.0</v>
      </c>
      <c r="F23" s="59" t="s">
        <v>255</v>
      </c>
      <c r="G23" s="59">
        <v>3.0</v>
      </c>
      <c r="H23" s="59">
        <v>60.0</v>
      </c>
      <c r="I23" s="59" t="s">
        <v>250</v>
      </c>
      <c r="J23" s="56">
        <v>1.0</v>
      </c>
      <c r="K23" s="38" t="s">
        <v>431</v>
      </c>
      <c r="L23" s="38" t="s">
        <v>426</v>
      </c>
      <c r="M23" s="81">
        <v>40.0</v>
      </c>
      <c r="N23" s="81" t="s">
        <v>285</v>
      </c>
      <c r="O23" s="81">
        <v>1.0</v>
      </c>
      <c r="P23" s="81">
        <v>0.0</v>
      </c>
      <c r="Q23" s="80">
        <f t="shared" si="1"/>
        <v>0</v>
      </c>
      <c r="R23" s="80"/>
      <c r="S23" s="82">
        <v>0.11</v>
      </c>
      <c r="T23" s="80">
        <v>4.29</v>
      </c>
      <c r="U23" s="86">
        <v>39.0</v>
      </c>
      <c r="V23" s="84"/>
      <c r="W23" s="92">
        <v>39.0</v>
      </c>
      <c r="X23" s="84">
        <v>4.29</v>
      </c>
      <c r="Y23" s="84"/>
      <c r="Z23" s="80"/>
      <c r="AA23" s="80"/>
    </row>
    <row r="24">
      <c r="A24" s="5" t="s">
        <v>90</v>
      </c>
      <c r="B24" s="5" t="s">
        <v>90</v>
      </c>
      <c r="C24" s="26">
        <v>41.0</v>
      </c>
      <c r="D24" s="58">
        <v>100.0</v>
      </c>
      <c r="E24" s="38">
        <v>4.0</v>
      </c>
      <c r="F24" s="94" t="s">
        <v>256</v>
      </c>
      <c r="G24" s="94">
        <v>3.0</v>
      </c>
      <c r="H24" s="94">
        <v>60.0</v>
      </c>
      <c r="I24" s="94" t="s">
        <v>250</v>
      </c>
      <c r="J24" s="56">
        <v>5.0</v>
      </c>
      <c r="K24" s="38" t="s">
        <v>425</v>
      </c>
      <c r="L24" s="38" t="s">
        <v>440</v>
      </c>
      <c r="M24" s="81">
        <v>40.0</v>
      </c>
      <c r="N24" s="81" t="s">
        <v>285</v>
      </c>
      <c r="O24" s="81">
        <v>1.0</v>
      </c>
      <c r="P24" s="81">
        <v>0.41</v>
      </c>
      <c r="Q24" s="80">
        <f t="shared" si="1"/>
        <v>15.99</v>
      </c>
      <c r="R24" s="80"/>
      <c r="S24" s="82">
        <v>0.112</v>
      </c>
      <c r="T24" s="80">
        <v>4.368</v>
      </c>
      <c r="U24" s="84"/>
      <c r="V24" s="84">
        <v>7.317073170731708</v>
      </c>
      <c r="W24" s="93">
        <v>21.951219512195124</v>
      </c>
      <c r="X24" s="84">
        <v>9.0</v>
      </c>
      <c r="Y24" s="84"/>
      <c r="Z24" s="80"/>
      <c r="AA24" s="80"/>
    </row>
    <row r="25">
      <c r="A25" s="2" t="s">
        <v>70</v>
      </c>
      <c r="B25" s="2" t="s">
        <v>70</v>
      </c>
      <c r="C25" s="26">
        <v>32.0</v>
      </c>
      <c r="D25" s="58">
        <v>100.0</v>
      </c>
      <c r="E25" s="38">
        <v>4.0</v>
      </c>
      <c r="F25" s="59" t="s">
        <v>257</v>
      </c>
      <c r="G25" s="59">
        <v>3.0</v>
      </c>
      <c r="H25" s="59">
        <v>60.0</v>
      </c>
      <c r="I25" s="59" t="s">
        <v>250</v>
      </c>
      <c r="J25" s="56">
        <v>4.0</v>
      </c>
      <c r="K25" s="38" t="s">
        <v>429</v>
      </c>
      <c r="L25" s="38" t="s">
        <v>440</v>
      </c>
      <c r="M25" s="81">
        <v>40.0</v>
      </c>
      <c r="N25" s="81" t="s">
        <v>285</v>
      </c>
      <c r="O25" s="81">
        <v>1.0</v>
      </c>
      <c r="P25" s="81">
        <v>0.582</v>
      </c>
      <c r="Q25" s="80">
        <f t="shared" si="1"/>
        <v>22.698</v>
      </c>
      <c r="R25" s="80"/>
      <c r="S25" s="82">
        <v>0.114</v>
      </c>
      <c r="T25" s="80">
        <v>4.446</v>
      </c>
      <c r="U25" s="84"/>
      <c r="V25" s="84">
        <v>5.154639175257732</v>
      </c>
      <c r="W25" s="93">
        <v>15.463917525773198</v>
      </c>
      <c r="X25" s="84">
        <v>9.0</v>
      </c>
      <c r="Y25" s="84"/>
      <c r="Z25" s="80"/>
      <c r="AA25" s="80"/>
    </row>
    <row r="26">
      <c r="A26" s="5" t="s">
        <v>92</v>
      </c>
      <c r="B26" s="5" t="s">
        <v>92</v>
      </c>
      <c r="C26" s="26">
        <v>43.0</v>
      </c>
      <c r="D26" s="58">
        <v>100.0</v>
      </c>
      <c r="E26" s="38">
        <v>4.0</v>
      </c>
      <c r="F26" s="59" t="s">
        <v>250</v>
      </c>
      <c r="G26" s="59">
        <v>4.0</v>
      </c>
      <c r="H26" s="59">
        <v>60.0</v>
      </c>
      <c r="I26" s="59" t="s">
        <v>250</v>
      </c>
      <c r="J26" s="56">
        <v>5.0</v>
      </c>
      <c r="K26" s="38" t="s">
        <v>430</v>
      </c>
      <c r="L26" s="38" t="s">
        <v>440</v>
      </c>
      <c r="M26" s="81">
        <v>40.0</v>
      </c>
      <c r="N26" s="81" t="s">
        <v>285</v>
      </c>
      <c r="O26" s="81">
        <v>1.0</v>
      </c>
      <c r="P26" s="81">
        <v>0.716</v>
      </c>
      <c r="Q26" s="80">
        <f t="shared" si="1"/>
        <v>27.924</v>
      </c>
      <c r="R26" s="80"/>
      <c r="S26" s="82">
        <v>0.114</v>
      </c>
      <c r="T26" s="80">
        <v>4.446</v>
      </c>
      <c r="U26" s="84"/>
      <c r="V26" s="84">
        <v>4.189944134078212</v>
      </c>
      <c r="W26" s="93">
        <v>12.569832402234637</v>
      </c>
      <c r="X26" s="84">
        <v>9.0</v>
      </c>
      <c r="Y26" s="84"/>
      <c r="Z26" s="80"/>
      <c r="AA26" s="80"/>
    </row>
    <row r="27">
      <c r="A27" s="2" t="s">
        <v>39</v>
      </c>
      <c r="B27" s="2" t="s">
        <v>39</v>
      </c>
      <c r="C27" s="26">
        <v>134.0</v>
      </c>
      <c r="D27" s="58">
        <v>100.0</v>
      </c>
      <c r="E27" s="38">
        <v>4.0</v>
      </c>
      <c r="F27" s="59" t="s">
        <v>251</v>
      </c>
      <c r="G27" s="59">
        <v>4.0</v>
      </c>
      <c r="H27" s="38">
        <v>60.0</v>
      </c>
      <c r="I27" s="38" t="s">
        <v>251</v>
      </c>
      <c r="J27" s="56">
        <v>14.0</v>
      </c>
      <c r="K27" s="38" t="s">
        <v>431</v>
      </c>
      <c r="L27" s="38" t="s">
        <v>440</v>
      </c>
      <c r="M27" s="81">
        <v>40.0</v>
      </c>
      <c r="N27" s="81" t="s">
        <v>285</v>
      </c>
      <c r="O27" s="81">
        <v>1.0</v>
      </c>
      <c r="P27" s="81">
        <v>0.47</v>
      </c>
      <c r="Q27" s="80">
        <f t="shared" si="1"/>
        <v>18.33</v>
      </c>
      <c r="R27" s="80"/>
      <c r="S27" s="82">
        <v>0.116</v>
      </c>
      <c r="T27" s="80">
        <v>4.524</v>
      </c>
      <c r="U27" s="84"/>
      <c r="V27" s="84">
        <v>6.382978723404256</v>
      </c>
      <c r="W27" s="93">
        <v>19.148936170212767</v>
      </c>
      <c r="X27" s="84">
        <v>9.0</v>
      </c>
      <c r="Y27" s="84"/>
      <c r="Z27" s="80"/>
      <c r="AA27" s="80"/>
    </row>
    <row r="28">
      <c r="A28" s="5" t="s">
        <v>110</v>
      </c>
      <c r="B28" s="5" t="s">
        <v>110</v>
      </c>
      <c r="C28" s="26">
        <v>54.0</v>
      </c>
      <c r="D28" s="58">
        <v>100.0</v>
      </c>
      <c r="E28" s="38">
        <v>4.0</v>
      </c>
      <c r="F28" s="38" t="s">
        <v>252</v>
      </c>
      <c r="G28" s="38">
        <v>4.0</v>
      </c>
      <c r="H28" s="38">
        <v>60.0</v>
      </c>
      <c r="I28" s="38" t="s">
        <v>250</v>
      </c>
      <c r="J28" s="56">
        <v>6.0</v>
      </c>
      <c r="K28" s="38" t="s">
        <v>431</v>
      </c>
      <c r="L28" s="38" t="s">
        <v>440</v>
      </c>
      <c r="M28" s="81">
        <v>40.0</v>
      </c>
      <c r="N28" s="81" t="s">
        <v>285</v>
      </c>
      <c r="O28" s="81">
        <v>1.0</v>
      </c>
      <c r="P28" s="81">
        <v>0.584</v>
      </c>
      <c r="Q28" s="80">
        <f t="shared" si="1"/>
        <v>22.776</v>
      </c>
      <c r="R28" s="80"/>
      <c r="S28" s="82">
        <v>0.12</v>
      </c>
      <c r="T28" s="80">
        <v>4.68</v>
      </c>
      <c r="U28" s="84"/>
      <c r="V28" s="84">
        <v>5.136986301369864</v>
      </c>
      <c r="W28" s="93">
        <v>15.410958904109592</v>
      </c>
      <c r="X28" s="84">
        <v>9.000000000000002</v>
      </c>
      <c r="Y28" s="84"/>
      <c r="Z28" s="80"/>
      <c r="AA28" s="80"/>
    </row>
    <row r="29">
      <c r="A29" s="2" t="s">
        <v>140</v>
      </c>
      <c r="B29" s="2" t="s">
        <v>140</v>
      </c>
      <c r="C29" s="26">
        <v>70.0</v>
      </c>
      <c r="D29" s="58">
        <v>100.0</v>
      </c>
      <c r="E29" s="38">
        <v>4.0</v>
      </c>
      <c r="F29" s="38" t="s">
        <v>253</v>
      </c>
      <c r="G29" s="38">
        <v>4.0</v>
      </c>
      <c r="H29" s="38">
        <v>60.0</v>
      </c>
      <c r="I29" s="38" t="s">
        <v>250</v>
      </c>
      <c r="J29" s="56">
        <v>7.0</v>
      </c>
      <c r="K29" s="38" t="s">
        <v>437</v>
      </c>
      <c r="L29" s="38" t="s">
        <v>440</v>
      </c>
      <c r="M29" s="81">
        <v>40.0</v>
      </c>
      <c r="N29" s="81" t="s">
        <v>285</v>
      </c>
      <c r="O29" s="81">
        <v>1.0</v>
      </c>
      <c r="P29" s="81">
        <v>0.722</v>
      </c>
      <c r="Q29" s="80">
        <f t="shared" si="1"/>
        <v>28.158</v>
      </c>
      <c r="R29" s="80"/>
      <c r="S29" s="82">
        <v>0.12</v>
      </c>
      <c r="T29" s="80">
        <v>4.68</v>
      </c>
      <c r="U29" s="84"/>
      <c r="V29" s="84">
        <v>4.1551246537396125</v>
      </c>
      <c r="W29" s="93">
        <v>12.465373961218837</v>
      </c>
      <c r="X29" s="84">
        <v>9.0</v>
      </c>
      <c r="Y29" s="84"/>
      <c r="Z29" s="80"/>
      <c r="AA29" s="80"/>
    </row>
    <row r="30">
      <c r="A30" s="2" t="s">
        <v>16</v>
      </c>
      <c r="B30" s="2" t="s">
        <v>16</v>
      </c>
      <c r="C30" s="26">
        <v>125.0</v>
      </c>
      <c r="D30" s="58">
        <v>100.0</v>
      </c>
      <c r="E30" s="38">
        <v>4.0</v>
      </c>
      <c r="F30" s="38" t="s">
        <v>254</v>
      </c>
      <c r="G30" s="38">
        <v>4.0</v>
      </c>
      <c r="H30" s="38">
        <v>60.0</v>
      </c>
      <c r="I30" s="38" t="s">
        <v>251</v>
      </c>
      <c r="J30" s="56">
        <v>13.0</v>
      </c>
      <c r="K30" s="38" t="s">
        <v>432</v>
      </c>
      <c r="L30" s="38" t="s">
        <v>440</v>
      </c>
      <c r="M30" s="81">
        <v>40.0</v>
      </c>
      <c r="N30" s="81" t="s">
        <v>285</v>
      </c>
      <c r="O30" s="81">
        <v>1.0</v>
      </c>
      <c r="P30" s="81">
        <v>0.548</v>
      </c>
      <c r="Q30" s="80">
        <f t="shared" si="1"/>
        <v>21.372</v>
      </c>
      <c r="R30" s="80"/>
      <c r="S30" s="82">
        <v>0.12</v>
      </c>
      <c r="T30" s="80">
        <v>4.68</v>
      </c>
      <c r="U30" s="84"/>
      <c r="V30" s="84">
        <v>5.474452554744525</v>
      </c>
      <c r="W30" s="93">
        <v>16.423357664233578</v>
      </c>
      <c r="X30" s="84">
        <v>9.000000000000002</v>
      </c>
      <c r="Y30" s="84"/>
      <c r="Z30" s="80"/>
      <c r="AA30" s="80"/>
    </row>
    <row r="31">
      <c r="A31" s="2" t="s">
        <v>172</v>
      </c>
      <c r="B31" s="2" t="s">
        <v>172</v>
      </c>
      <c r="C31" s="26">
        <v>86.0</v>
      </c>
      <c r="D31" s="58">
        <v>100.0</v>
      </c>
      <c r="E31" s="38">
        <v>4.0</v>
      </c>
      <c r="F31" s="38" t="s">
        <v>255</v>
      </c>
      <c r="G31" s="38">
        <v>4.0</v>
      </c>
      <c r="H31" s="38">
        <v>60.0</v>
      </c>
      <c r="I31" s="38" t="s">
        <v>251</v>
      </c>
      <c r="J31" s="56">
        <v>9.0</v>
      </c>
      <c r="K31" s="38" t="s">
        <v>433</v>
      </c>
      <c r="L31" s="38" t="s">
        <v>440</v>
      </c>
      <c r="M31" s="81">
        <v>40.0</v>
      </c>
      <c r="N31" s="81" t="s">
        <v>285</v>
      </c>
      <c r="O31" s="81">
        <v>1.0</v>
      </c>
      <c r="P31" s="81">
        <v>0.608</v>
      </c>
      <c r="Q31" s="80">
        <f t="shared" si="1"/>
        <v>23.712</v>
      </c>
      <c r="R31" s="80"/>
      <c r="S31" s="82">
        <v>0.132</v>
      </c>
      <c r="T31" s="80">
        <v>5.148000000000001</v>
      </c>
      <c r="U31" s="84"/>
      <c r="V31" s="84">
        <v>4.934210526315789</v>
      </c>
      <c r="W31" s="93">
        <v>14.802631578947368</v>
      </c>
      <c r="X31" s="84">
        <v>9.0</v>
      </c>
      <c r="Y31" s="84"/>
      <c r="Z31" s="80"/>
      <c r="AA31" s="80"/>
    </row>
    <row r="32">
      <c r="A32" s="5" t="s">
        <v>115</v>
      </c>
      <c r="B32" s="5" t="s">
        <v>115</v>
      </c>
      <c r="C32" s="26">
        <v>149.0</v>
      </c>
      <c r="D32" s="58">
        <v>100.0</v>
      </c>
      <c r="E32" s="38">
        <v>4.0</v>
      </c>
      <c r="F32" s="38" t="s">
        <v>256</v>
      </c>
      <c r="G32" s="38">
        <v>4.0</v>
      </c>
      <c r="H32" s="38">
        <v>60.0</v>
      </c>
      <c r="I32" s="38" t="s">
        <v>251</v>
      </c>
      <c r="J32" s="56">
        <v>15.0</v>
      </c>
      <c r="K32" s="38" t="s">
        <v>436</v>
      </c>
      <c r="L32" s="38" t="s">
        <v>440</v>
      </c>
      <c r="M32" s="81">
        <v>40.0</v>
      </c>
      <c r="N32" s="81" t="s">
        <v>285</v>
      </c>
      <c r="O32" s="81">
        <v>1.0</v>
      </c>
      <c r="P32" s="81">
        <v>0.494</v>
      </c>
      <c r="Q32" s="80">
        <f t="shared" si="1"/>
        <v>19.266</v>
      </c>
      <c r="R32" s="80"/>
      <c r="S32" s="82">
        <v>0.132</v>
      </c>
      <c r="T32" s="80">
        <v>5.148000000000001</v>
      </c>
      <c r="U32" s="84"/>
      <c r="V32" s="84">
        <v>6.0728744939271255</v>
      </c>
      <c r="W32" s="93">
        <v>18.21862348178138</v>
      </c>
      <c r="X32" s="84">
        <v>9.0</v>
      </c>
      <c r="Y32" s="84"/>
      <c r="Z32" s="80"/>
      <c r="AA32" s="80"/>
    </row>
    <row r="33">
      <c r="A33" s="5" t="s">
        <v>78</v>
      </c>
      <c r="B33" s="5" t="s">
        <v>78</v>
      </c>
      <c r="C33" s="26">
        <v>35.0</v>
      </c>
      <c r="D33" s="58">
        <v>100.0</v>
      </c>
      <c r="E33" s="38">
        <v>4.0</v>
      </c>
      <c r="F33" s="38" t="s">
        <v>257</v>
      </c>
      <c r="G33" s="38">
        <v>4.0</v>
      </c>
      <c r="H33" s="38">
        <v>60.0</v>
      </c>
      <c r="I33" s="38" t="s">
        <v>250</v>
      </c>
      <c r="J33" s="56">
        <v>4.0</v>
      </c>
      <c r="K33" s="38" t="s">
        <v>432</v>
      </c>
      <c r="L33" s="38" t="s">
        <v>440</v>
      </c>
      <c r="M33" s="81">
        <v>40.0</v>
      </c>
      <c r="N33" s="81" t="s">
        <v>285</v>
      </c>
      <c r="O33" s="81">
        <v>1.0</v>
      </c>
      <c r="P33" s="81">
        <v>0.44</v>
      </c>
      <c r="Q33" s="80">
        <f t="shared" si="1"/>
        <v>17.16</v>
      </c>
      <c r="R33" s="80"/>
      <c r="S33" s="82">
        <v>0.138</v>
      </c>
      <c r="T33" s="80">
        <v>5.382000000000001</v>
      </c>
      <c r="U33" s="84"/>
      <c r="V33" s="84">
        <v>6.818181818181818</v>
      </c>
      <c r="W33" s="93">
        <v>20.454545454545453</v>
      </c>
      <c r="X33" s="84">
        <v>9.0</v>
      </c>
      <c r="Y33" s="84"/>
      <c r="Z33" s="80"/>
      <c r="AA33" s="80"/>
    </row>
    <row r="34">
      <c r="A34" s="5" t="s">
        <v>84</v>
      </c>
      <c r="B34" s="5" t="s">
        <v>84</v>
      </c>
      <c r="C34" s="26">
        <v>1.0</v>
      </c>
      <c r="D34" s="58">
        <v>10.0</v>
      </c>
      <c r="E34" s="38">
        <v>4.0</v>
      </c>
      <c r="F34" s="38" t="s">
        <v>250</v>
      </c>
      <c r="G34" s="38">
        <v>5.0</v>
      </c>
      <c r="H34" s="38">
        <v>60.0</v>
      </c>
      <c r="I34" s="38" t="s">
        <v>250</v>
      </c>
      <c r="J34" s="56">
        <v>1.0</v>
      </c>
      <c r="K34" s="38" t="s">
        <v>425</v>
      </c>
      <c r="L34" s="38" t="s">
        <v>426</v>
      </c>
      <c r="M34" s="81">
        <v>40.0</v>
      </c>
      <c r="N34" s="81" t="s">
        <v>285</v>
      </c>
      <c r="O34" s="81">
        <v>1.0</v>
      </c>
      <c r="P34" s="81">
        <v>0.136</v>
      </c>
      <c r="Q34" s="80">
        <f t="shared" si="1"/>
        <v>5.304</v>
      </c>
      <c r="R34" s="80"/>
      <c r="S34" s="82">
        <v>0.14</v>
      </c>
      <c r="T34" s="80">
        <v>5.460000000000001</v>
      </c>
      <c r="U34" s="84">
        <v>26.399999999999995</v>
      </c>
      <c r="V34" s="84">
        <v>22.058823529411764</v>
      </c>
      <c r="W34" s="93">
        <v>66.17647058823529</v>
      </c>
      <c r="X34" s="84">
        <v>5.304</v>
      </c>
      <c r="Y34" s="84">
        <v>9.0</v>
      </c>
      <c r="Z34" s="80"/>
      <c r="AA34" s="80"/>
    </row>
    <row r="35">
      <c r="A35" s="2" t="s">
        <v>43</v>
      </c>
      <c r="B35" s="2" t="s">
        <v>43</v>
      </c>
      <c r="C35" s="26">
        <v>136.0</v>
      </c>
      <c r="D35" s="58">
        <v>100.0</v>
      </c>
      <c r="E35" s="38">
        <v>4.0</v>
      </c>
      <c r="F35" s="38" t="s">
        <v>251</v>
      </c>
      <c r="G35" s="38">
        <v>5.0</v>
      </c>
      <c r="H35" s="38">
        <v>60.0</v>
      </c>
      <c r="I35" s="38" t="s">
        <v>251</v>
      </c>
      <c r="J35" s="56">
        <v>14.0</v>
      </c>
      <c r="K35" s="38" t="s">
        <v>433</v>
      </c>
      <c r="L35" s="38" t="s">
        <v>440</v>
      </c>
      <c r="M35" s="81">
        <v>40.0</v>
      </c>
      <c r="N35" s="81" t="s">
        <v>285</v>
      </c>
      <c r="O35" s="81">
        <v>1.0</v>
      </c>
      <c r="P35" s="81">
        <v>0.316</v>
      </c>
      <c r="Q35" s="80">
        <f t="shared" si="1"/>
        <v>12.324</v>
      </c>
      <c r="R35" s="80"/>
      <c r="S35" s="82">
        <v>0.146</v>
      </c>
      <c r="T35" s="80">
        <v>5.694</v>
      </c>
      <c r="U35" s="86"/>
      <c r="V35" s="84">
        <v>9.493670886075948</v>
      </c>
      <c r="W35" s="93">
        <v>28.481012658227847</v>
      </c>
      <c r="X35" s="84">
        <v>9.0</v>
      </c>
      <c r="Y35" s="84"/>
      <c r="Z35" s="80"/>
      <c r="AA35" s="80"/>
    </row>
    <row r="36">
      <c r="A36" s="2" t="s">
        <v>75</v>
      </c>
      <c r="B36" s="2" t="s">
        <v>75</v>
      </c>
      <c r="C36" s="26">
        <v>36.0</v>
      </c>
      <c r="D36" s="58">
        <v>100.0</v>
      </c>
      <c r="E36" s="38">
        <v>4.0</v>
      </c>
      <c r="F36" s="38" t="s">
        <v>252</v>
      </c>
      <c r="G36" s="38">
        <v>5.0</v>
      </c>
      <c r="H36" s="38">
        <v>60.0</v>
      </c>
      <c r="I36" s="38" t="s">
        <v>250</v>
      </c>
      <c r="J36" s="56">
        <v>4.0</v>
      </c>
      <c r="K36" s="38" t="s">
        <v>433</v>
      </c>
      <c r="L36" s="38" t="s">
        <v>440</v>
      </c>
      <c r="M36" s="81">
        <v>40.0</v>
      </c>
      <c r="N36" s="81" t="s">
        <v>285</v>
      </c>
      <c r="O36" s="81">
        <v>1.0</v>
      </c>
      <c r="P36" s="81">
        <v>0.23</v>
      </c>
      <c r="Q36" s="80">
        <f t="shared" si="1"/>
        <v>8.97</v>
      </c>
      <c r="R36" s="80"/>
      <c r="S36" s="82">
        <v>0.154</v>
      </c>
      <c r="T36" s="80">
        <v>6.006</v>
      </c>
      <c r="U36" s="84"/>
      <c r="V36" s="84">
        <v>13.043478260869565</v>
      </c>
      <c r="W36" s="93">
        <v>39.130434782608695</v>
      </c>
      <c r="X36" s="84">
        <v>9.0</v>
      </c>
      <c r="Y36" s="84"/>
      <c r="Z36" s="80"/>
      <c r="AA36" s="80"/>
    </row>
    <row r="37">
      <c r="A37" s="2" t="s">
        <v>35</v>
      </c>
      <c r="B37" s="2" t="s">
        <v>35</v>
      </c>
      <c r="C37" s="26">
        <v>133.0</v>
      </c>
      <c r="D37" s="58">
        <v>100.0</v>
      </c>
      <c r="E37" s="38">
        <v>4.0</v>
      </c>
      <c r="F37" s="38" t="s">
        <v>253</v>
      </c>
      <c r="G37" s="38">
        <v>5.0</v>
      </c>
      <c r="H37" s="38">
        <v>60.0</v>
      </c>
      <c r="I37" s="38" t="s">
        <v>251</v>
      </c>
      <c r="J37" s="56">
        <v>14.0</v>
      </c>
      <c r="K37" s="38" t="s">
        <v>430</v>
      </c>
      <c r="L37" s="38" t="s">
        <v>440</v>
      </c>
      <c r="M37" s="81">
        <v>40.0</v>
      </c>
      <c r="N37" s="81" t="s">
        <v>285</v>
      </c>
      <c r="O37" s="81">
        <v>1.0</v>
      </c>
      <c r="P37" s="81">
        <v>0.26</v>
      </c>
      <c r="Q37" s="80">
        <f t="shared" si="1"/>
        <v>10.14</v>
      </c>
      <c r="R37" s="80"/>
      <c r="S37" s="82">
        <v>0.156</v>
      </c>
      <c r="T37" s="80">
        <v>6.084</v>
      </c>
      <c r="U37" s="86"/>
      <c r="V37" s="84">
        <v>11.538461538461538</v>
      </c>
      <c r="W37" s="93">
        <v>34.61538461538461</v>
      </c>
      <c r="X37" s="84">
        <v>9.0</v>
      </c>
      <c r="Y37" s="84"/>
      <c r="Z37" s="80"/>
      <c r="AA37" s="80"/>
    </row>
    <row r="38">
      <c r="A38" s="2" t="s">
        <v>192</v>
      </c>
      <c r="B38" s="2" t="s">
        <v>192</v>
      </c>
      <c r="C38" s="26">
        <v>98.0</v>
      </c>
      <c r="D38" s="58">
        <v>100.0</v>
      </c>
      <c r="E38" s="38">
        <v>4.0</v>
      </c>
      <c r="F38" s="38" t="s">
        <v>254</v>
      </c>
      <c r="G38" s="38">
        <v>5.0</v>
      </c>
      <c r="H38" s="38">
        <v>60.0</v>
      </c>
      <c r="I38" s="38" t="s">
        <v>251</v>
      </c>
      <c r="J38" s="56">
        <v>10.0</v>
      </c>
      <c r="K38" s="38" t="s">
        <v>435</v>
      </c>
      <c r="L38" s="38" t="s">
        <v>440</v>
      </c>
      <c r="M38" s="81">
        <v>40.0</v>
      </c>
      <c r="N38" s="81" t="s">
        <v>285</v>
      </c>
      <c r="O38" s="81">
        <v>1.0</v>
      </c>
      <c r="P38" s="81">
        <v>0.384</v>
      </c>
      <c r="Q38" s="80">
        <f t="shared" si="1"/>
        <v>14.976</v>
      </c>
      <c r="R38" s="80"/>
      <c r="S38" s="82">
        <v>0.16</v>
      </c>
      <c r="T38" s="80">
        <v>6.24</v>
      </c>
      <c r="U38" s="84"/>
      <c r="V38" s="84">
        <v>7.8125</v>
      </c>
      <c r="W38" s="93">
        <v>23.4375</v>
      </c>
      <c r="X38" s="84">
        <v>9.0</v>
      </c>
      <c r="Y38" s="84"/>
      <c r="Z38" s="80"/>
      <c r="AA38" s="80"/>
    </row>
    <row r="39">
      <c r="A39" s="5" t="s">
        <v>188</v>
      </c>
      <c r="B39" s="5" t="s">
        <v>188</v>
      </c>
      <c r="C39" s="26">
        <v>92.0</v>
      </c>
      <c r="D39" s="58">
        <v>100.0</v>
      </c>
      <c r="E39" s="38">
        <v>4.0</v>
      </c>
      <c r="F39" s="38" t="s">
        <v>255</v>
      </c>
      <c r="G39" s="38">
        <v>5.0</v>
      </c>
      <c r="H39" s="38">
        <v>60.0</v>
      </c>
      <c r="I39" s="38" t="s">
        <v>251</v>
      </c>
      <c r="J39" s="56">
        <v>10.0</v>
      </c>
      <c r="K39" s="38" t="s">
        <v>429</v>
      </c>
      <c r="L39" s="38" t="s">
        <v>440</v>
      </c>
      <c r="M39" s="81">
        <v>40.0</v>
      </c>
      <c r="N39" s="81" t="s">
        <v>285</v>
      </c>
      <c r="O39" s="81">
        <v>1.0</v>
      </c>
      <c r="P39" s="81">
        <v>0.272</v>
      </c>
      <c r="Q39" s="80">
        <f t="shared" si="1"/>
        <v>10.608</v>
      </c>
      <c r="R39" s="80"/>
      <c r="S39" s="82">
        <v>0.162</v>
      </c>
      <c r="T39" s="80">
        <v>6.3180000000000005</v>
      </c>
      <c r="U39" s="84"/>
      <c r="V39" s="84">
        <v>11.029411764705882</v>
      </c>
      <c r="W39" s="93">
        <v>33.088235294117645</v>
      </c>
      <c r="X39" s="84">
        <v>9.0</v>
      </c>
      <c r="Y39" s="84"/>
      <c r="Z39" s="80"/>
      <c r="AA39" s="80"/>
    </row>
    <row r="40">
      <c r="A40" s="5" t="s">
        <v>194</v>
      </c>
      <c r="B40" s="5" t="s">
        <v>194</v>
      </c>
      <c r="C40" s="26">
        <v>96.0</v>
      </c>
      <c r="D40" s="58">
        <v>100.0</v>
      </c>
      <c r="E40" s="38">
        <v>4.0</v>
      </c>
      <c r="F40" s="38" t="s">
        <v>256</v>
      </c>
      <c r="G40" s="38">
        <v>5.0</v>
      </c>
      <c r="H40" s="38">
        <v>60.0</v>
      </c>
      <c r="I40" s="38" t="s">
        <v>251</v>
      </c>
      <c r="J40" s="56">
        <v>10.0</v>
      </c>
      <c r="K40" s="38" t="s">
        <v>433</v>
      </c>
      <c r="L40" s="38" t="s">
        <v>440</v>
      </c>
      <c r="M40" s="81">
        <v>40.0</v>
      </c>
      <c r="N40" s="81" t="s">
        <v>285</v>
      </c>
      <c r="O40" s="81">
        <v>1.0</v>
      </c>
      <c r="P40" s="81">
        <v>0.452</v>
      </c>
      <c r="Q40" s="80">
        <f t="shared" si="1"/>
        <v>17.628</v>
      </c>
      <c r="R40" s="80"/>
      <c r="S40" s="82">
        <v>0.168</v>
      </c>
      <c r="T40" s="80">
        <v>6.5520000000000005</v>
      </c>
      <c r="U40" s="84"/>
      <c r="V40" s="84">
        <v>6.6371681415929205</v>
      </c>
      <c r="W40" s="93">
        <v>19.911504424778762</v>
      </c>
      <c r="X40" s="84">
        <v>9.0</v>
      </c>
      <c r="Y40" s="84"/>
      <c r="Z40" s="80"/>
      <c r="AA40" s="80"/>
    </row>
    <row r="41">
      <c r="A41" s="5" t="s">
        <v>98</v>
      </c>
      <c r="B41" s="5" t="s">
        <v>98</v>
      </c>
      <c r="C41" s="26">
        <v>50.0</v>
      </c>
      <c r="D41" s="58">
        <v>100.0</v>
      </c>
      <c r="E41" s="38">
        <v>4.0</v>
      </c>
      <c r="F41" s="38" t="s">
        <v>257</v>
      </c>
      <c r="G41" s="38">
        <v>5.0</v>
      </c>
      <c r="H41" s="38">
        <v>60.0</v>
      </c>
      <c r="I41" s="38" t="s">
        <v>250</v>
      </c>
      <c r="J41" s="56">
        <v>5.0</v>
      </c>
      <c r="K41" s="38" t="s">
        <v>437</v>
      </c>
      <c r="L41" s="38" t="s">
        <v>440</v>
      </c>
      <c r="M41" s="81">
        <v>40.0</v>
      </c>
      <c r="N41" s="81" t="s">
        <v>285</v>
      </c>
      <c r="O41" s="81">
        <v>1.0</v>
      </c>
      <c r="P41" s="81">
        <v>0.402</v>
      </c>
      <c r="Q41" s="80">
        <f t="shared" si="1"/>
        <v>15.678</v>
      </c>
      <c r="R41" s="80"/>
      <c r="S41" s="82">
        <v>0.172</v>
      </c>
      <c r="T41" s="80">
        <v>6.707999999999999</v>
      </c>
      <c r="U41" s="84"/>
      <c r="V41" s="84">
        <v>7.462686567164178</v>
      </c>
      <c r="W41" s="93">
        <v>22.388059701492537</v>
      </c>
      <c r="X41" s="84">
        <v>9.0</v>
      </c>
      <c r="Y41" s="84"/>
      <c r="Z41" s="80"/>
      <c r="AA41" s="80"/>
    </row>
    <row r="42">
      <c r="A42" s="2" t="s">
        <v>128</v>
      </c>
      <c r="B42" s="2" t="s">
        <v>128</v>
      </c>
      <c r="C42" s="26">
        <v>64.0</v>
      </c>
      <c r="D42" s="58">
        <v>100.0</v>
      </c>
      <c r="E42" s="38">
        <v>4.0</v>
      </c>
      <c r="F42" s="38" t="s">
        <v>250</v>
      </c>
      <c r="G42" s="38">
        <v>6.0</v>
      </c>
      <c r="H42" s="38">
        <v>60.0</v>
      </c>
      <c r="I42" s="38" t="s">
        <v>250</v>
      </c>
      <c r="J42" s="56">
        <v>7.0</v>
      </c>
      <c r="K42" s="38" t="s">
        <v>431</v>
      </c>
      <c r="L42" s="38" t="s">
        <v>440</v>
      </c>
      <c r="M42" s="81">
        <v>40.0</v>
      </c>
      <c r="N42" s="81" t="s">
        <v>285</v>
      </c>
      <c r="O42" s="81">
        <v>1.0</v>
      </c>
      <c r="P42" s="81">
        <v>0.134</v>
      </c>
      <c r="Q42" s="80">
        <f t="shared" si="1"/>
        <v>5.226</v>
      </c>
      <c r="R42" s="80"/>
      <c r="S42" s="82">
        <v>0.172</v>
      </c>
      <c r="T42" s="80">
        <v>6.707999999999999</v>
      </c>
      <c r="U42" s="84">
        <v>42.197674418604656</v>
      </c>
      <c r="V42" s="84">
        <v>22.388059701492537</v>
      </c>
      <c r="W42" s="93">
        <v>67.16417910447761</v>
      </c>
      <c r="X42" s="84">
        <v>1.742</v>
      </c>
      <c r="Y42" s="84">
        <v>9.0</v>
      </c>
      <c r="Z42" s="80"/>
      <c r="AA42" s="80"/>
    </row>
    <row r="43">
      <c r="A43" s="2" t="s">
        <v>161</v>
      </c>
      <c r="B43" s="2" t="s">
        <v>161</v>
      </c>
      <c r="C43" s="26">
        <v>81.0</v>
      </c>
      <c r="D43" s="58">
        <v>100.0</v>
      </c>
      <c r="E43" s="38">
        <v>4.0</v>
      </c>
      <c r="F43" s="38" t="s">
        <v>251</v>
      </c>
      <c r="G43" s="38">
        <v>6.0</v>
      </c>
      <c r="H43" s="38">
        <v>60.0</v>
      </c>
      <c r="I43" s="38" t="s">
        <v>251</v>
      </c>
      <c r="J43" s="56">
        <v>9.0</v>
      </c>
      <c r="K43" s="38" t="s">
        <v>425</v>
      </c>
      <c r="L43" s="38" t="s">
        <v>440</v>
      </c>
      <c r="M43" s="81">
        <v>40.0</v>
      </c>
      <c r="N43" s="81" t="s">
        <v>285</v>
      </c>
      <c r="O43" s="81">
        <v>1.0</v>
      </c>
      <c r="P43" s="81">
        <v>0.152</v>
      </c>
      <c r="Q43" s="80">
        <f t="shared" si="1"/>
        <v>5.928</v>
      </c>
      <c r="R43" s="80"/>
      <c r="S43" s="82">
        <v>0.172</v>
      </c>
      <c r="T43" s="80">
        <v>6.707999999999999</v>
      </c>
      <c r="U43" s="84">
        <v>40.83720930232558</v>
      </c>
      <c r="V43" s="84">
        <v>19.736842105263158</v>
      </c>
      <c r="W43" s="93">
        <v>59.21052631578947</v>
      </c>
      <c r="X43" s="84">
        <v>1.9760000000000002</v>
      </c>
      <c r="Y43" s="84">
        <v>9.0</v>
      </c>
      <c r="Z43" s="80"/>
      <c r="AA43" s="80"/>
    </row>
    <row r="44">
      <c r="A44" s="5" t="s">
        <v>63</v>
      </c>
      <c r="B44" s="5" t="s">
        <v>63</v>
      </c>
      <c r="C44" s="26">
        <v>24.0</v>
      </c>
      <c r="D44" s="58">
        <v>100.0</v>
      </c>
      <c r="E44" s="38">
        <v>4.0</v>
      </c>
      <c r="F44" s="38" t="s">
        <v>252</v>
      </c>
      <c r="G44" s="38">
        <v>6.0</v>
      </c>
      <c r="H44" s="38">
        <v>60.0</v>
      </c>
      <c r="I44" s="38" t="s">
        <v>250</v>
      </c>
      <c r="J44" s="56">
        <v>3.0</v>
      </c>
      <c r="K44" s="38" t="s">
        <v>431</v>
      </c>
      <c r="L44" s="38" t="s">
        <v>440</v>
      </c>
      <c r="M44" s="81">
        <v>40.0</v>
      </c>
      <c r="N44" s="81" t="s">
        <v>285</v>
      </c>
      <c r="O44" s="81">
        <v>1.0</v>
      </c>
      <c r="P44" s="81">
        <v>0.174</v>
      </c>
      <c r="Q44" s="80">
        <f t="shared" si="1"/>
        <v>6.786</v>
      </c>
      <c r="R44" s="80"/>
      <c r="S44" s="82">
        <v>0.174</v>
      </c>
      <c r="T44" s="80">
        <v>6.786</v>
      </c>
      <c r="U44" s="84">
        <v>12.724137931034486</v>
      </c>
      <c r="V44" s="84">
        <v>17.24137931034483</v>
      </c>
      <c r="W44" s="93">
        <v>51.72413793103449</v>
      </c>
      <c r="X44" s="84">
        <v>6.786</v>
      </c>
      <c r="Y44" s="84">
        <v>9.0</v>
      </c>
      <c r="Z44" s="80"/>
      <c r="AA44" s="80"/>
    </row>
    <row r="45">
      <c r="A45" s="5" t="s">
        <v>81</v>
      </c>
      <c r="B45" s="5" t="s">
        <v>81</v>
      </c>
      <c r="C45" s="26">
        <v>37.0</v>
      </c>
      <c r="D45" s="58">
        <v>100.0</v>
      </c>
      <c r="E45" s="38">
        <v>4.0</v>
      </c>
      <c r="F45" s="38" t="s">
        <v>253</v>
      </c>
      <c r="G45" s="38">
        <v>6.0</v>
      </c>
      <c r="H45" s="38">
        <v>60.0</v>
      </c>
      <c r="I45" s="38" t="s">
        <v>250</v>
      </c>
      <c r="J45" s="56">
        <v>4.0</v>
      </c>
      <c r="K45" s="38" t="s">
        <v>434</v>
      </c>
      <c r="L45" s="38" t="s">
        <v>440</v>
      </c>
      <c r="M45" s="81">
        <v>40.0</v>
      </c>
      <c r="N45" s="81" t="s">
        <v>285</v>
      </c>
      <c r="O45" s="81">
        <v>1.0</v>
      </c>
      <c r="P45" s="81">
        <v>0.34</v>
      </c>
      <c r="Q45" s="80">
        <f t="shared" si="1"/>
        <v>13.26</v>
      </c>
      <c r="R45" s="80"/>
      <c r="S45" s="82">
        <v>0.176</v>
      </c>
      <c r="T45" s="80">
        <v>6.864</v>
      </c>
      <c r="U45" s="84"/>
      <c r="V45" s="84">
        <v>8.823529411764705</v>
      </c>
      <c r="W45" s="93">
        <v>26.470588235294116</v>
      </c>
      <c r="X45" s="84">
        <v>9.0</v>
      </c>
      <c r="Y45" s="84"/>
      <c r="Z45" s="80"/>
      <c r="AA45" s="80"/>
    </row>
    <row r="46">
      <c r="A46" s="5" t="s">
        <v>132</v>
      </c>
      <c r="B46" s="5" t="s">
        <v>132</v>
      </c>
      <c r="C46" s="26">
        <v>65.0</v>
      </c>
      <c r="D46" s="58">
        <v>100.0</v>
      </c>
      <c r="E46" s="38">
        <v>4.0</v>
      </c>
      <c r="F46" s="38" t="s">
        <v>254</v>
      </c>
      <c r="G46" s="38">
        <v>6.0</v>
      </c>
      <c r="H46" s="38">
        <v>60.0</v>
      </c>
      <c r="I46" s="38" t="s">
        <v>250</v>
      </c>
      <c r="J46" s="56">
        <v>7.0</v>
      </c>
      <c r="K46" s="38" t="s">
        <v>432</v>
      </c>
      <c r="L46" s="38" t="s">
        <v>440</v>
      </c>
      <c r="M46" s="81">
        <v>40.0</v>
      </c>
      <c r="N46" s="81" t="s">
        <v>285</v>
      </c>
      <c r="O46" s="81">
        <v>1.0</v>
      </c>
      <c r="P46" s="81">
        <v>0.21</v>
      </c>
      <c r="Q46" s="80">
        <f t="shared" si="1"/>
        <v>8.19</v>
      </c>
      <c r="R46" s="80"/>
      <c r="S46" s="82">
        <v>0.176</v>
      </c>
      <c r="T46" s="80">
        <v>6.864</v>
      </c>
      <c r="U46" s="84">
        <v>35.62500000000001</v>
      </c>
      <c r="V46" s="84">
        <v>14.285714285714286</v>
      </c>
      <c r="W46" s="93">
        <v>42.85714285714286</v>
      </c>
      <c r="X46" s="84">
        <v>2.7299999999999995</v>
      </c>
      <c r="Y46" s="84">
        <v>9.0</v>
      </c>
      <c r="Z46" s="80"/>
      <c r="AA46" s="80"/>
    </row>
    <row r="47">
      <c r="A47" s="2" t="s">
        <v>55</v>
      </c>
      <c r="B47" s="2" t="s">
        <v>55</v>
      </c>
      <c r="C47" s="26">
        <v>19.0</v>
      </c>
      <c r="D47" s="58">
        <v>100.0</v>
      </c>
      <c r="E47" s="38">
        <v>4.0</v>
      </c>
      <c r="F47" s="38" t="s">
        <v>255</v>
      </c>
      <c r="G47" s="38">
        <v>6.0</v>
      </c>
      <c r="H47" s="38">
        <v>60.0</v>
      </c>
      <c r="I47" s="38" t="s">
        <v>250</v>
      </c>
      <c r="J47" s="56">
        <v>2.0</v>
      </c>
      <c r="K47" s="38" t="s">
        <v>436</v>
      </c>
      <c r="L47" s="38" t="s">
        <v>440</v>
      </c>
      <c r="M47" s="81">
        <v>40.0</v>
      </c>
      <c r="N47" s="81" t="s">
        <v>285</v>
      </c>
      <c r="O47" s="81">
        <v>1.0</v>
      </c>
      <c r="P47" s="81">
        <v>0.152</v>
      </c>
      <c r="Q47" s="80">
        <f t="shared" si="1"/>
        <v>5.928</v>
      </c>
      <c r="R47" s="80"/>
      <c r="S47" s="82">
        <v>0.178</v>
      </c>
      <c r="T47" s="80">
        <v>6.941999999999999</v>
      </c>
      <c r="U47" s="84">
        <v>17.258426966292134</v>
      </c>
      <c r="V47" s="84">
        <v>19.736842105263158</v>
      </c>
      <c r="W47" s="93">
        <v>59.21052631578947</v>
      </c>
      <c r="X47" s="84">
        <v>5.928</v>
      </c>
      <c r="Y47" s="84">
        <v>9.0</v>
      </c>
      <c r="Z47" s="80"/>
      <c r="AA47" s="80"/>
    </row>
    <row r="48">
      <c r="A48" s="2" t="s">
        <v>27</v>
      </c>
      <c r="B48" s="2" t="s">
        <v>27</v>
      </c>
      <c r="C48" s="26">
        <v>126.0</v>
      </c>
      <c r="D48" s="58">
        <v>100.0</v>
      </c>
      <c r="E48" s="38">
        <v>4.0</v>
      </c>
      <c r="F48" s="38" t="s">
        <v>256</v>
      </c>
      <c r="G48" s="38">
        <v>6.0</v>
      </c>
      <c r="H48" s="38">
        <v>60.0</v>
      </c>
      <c r="I48" s="38" t="s">
        <v>251</v>
      </c>
      <c r="J48" s="56">
        <v>13.0</v>
      </c>
      <c r="K48" s="38" t="s">
        <v>433</v>
      </c>
      <c r="L48" s="38" t="s">
        <v>440</v>
      </c>
      <c r="M48" s="81">
        <v>40.0</v>
      </c>
      <c r="N48" s="81" t="s">
        <v>285</v>
      </c>
      <c r="O48" s="81">
        <v>1.0</v>
      </c>
      <c r="P48" s="81">
        <v>0.38</v>
      </c>
      <c r="Q48" s="80">
        <f t="shared" si="1"/>
        <v>14.82</v>
      </c>
      <c r="R48" s="80"/>
      <c r="S48" s="82">
        <v>0.18</v>
      </c>
      <c r="T48" s="80">
        <v>7.02</v>
      </c>
      <c r="U48" s="84"/>
      <c r="V48" s="84">
        <v>7.894736842105263</v>
      </c>
      <c r="W48" s="93">
        <v>23.684210526315788</v>
      </c>
      <c r="X48" s="84">
        <v>9.0</v>
      </c>
      <c r="Y48" s="84"/>
      <c r="Z48" s="80"/>
      <c r="AA48" s="80"/>
    </row>
    <row r="49">
      <c r="A49" s="5" t="s">
        <v>173</v>
      </c>
      <c r="B49" s="5" t="s">
        <v>173</v>
      </c>
      <c r="C49" s="26">
        <v>84.0</v>
      </c>
      <c r="D49" s="58">
        <v>100.0</v>
      </c>
      <c r="E49" s="38">
        <v>4.0</v>
      </c>
      <c r="F49" s="38" t="s">
        <v>257</v>
      </c>
      <c r="G49" s="38">
        <v>6.0</v>
      </c>
      <c r="H49" s="38">
        <v>60.0</v>
      </c>
      <c r="I49" s="38" t="s">
        <v>251</v>
      </c>
      <c r="J49" s="56">
        <v>9.0</v>
      </c>
      <c r="K49" s="38" t="s">
        <v>431</v>
      </c>
      <c r="L49" s="38" t="s">
        <v>440</v>
      </c>
      <c r="M49" s="81">
        <v>40.0</v>
      </c>
      <c r="N49" s="81" t="s">
        <v>285</v>
      </c>
      <c r="O49" s="81">
        <v>1.0</v>
      </c>
      <c r="P49" s="81">
        <v>0.378</v>
      </c>
      <c r="Q49" s="80">
        <f t="shared" si="1"/>
        <v>14.742</v>
      </c>
      <c r="R49" s="80"/>
      <c r="S49" s="82">
        <v>0.186</v>
      </c>
      <c r="T49" s="80">
        <v>7.254</v>
      </c>
      <c r="U49" s="84"/>
      <c r="V49" s="84">
        <v>7.936507936507937</v>
      </c>
      <c r="W49" s="93">
        <v>23.80952380952381</v>
      </c>
      <c r="X49" s="84">
        <v>9.0</v>
      </c>
      <c r="Y49" s="84"/>
      <c r="Z49" s="80"/>
      <c r="AA49" s="80"/>
    </row>
    <row r="50">
      <c r="A50" s="2" t="s">
        <v>33</v>
      </c>
      <c r="B50" s="2" t="s">
        <v>33</v>
      </c>
      <c r="C50" s="26">
        <v>132.0</v>
      </c>
      <c r="D50" s="58">
        <v>100.0</v>
      </c>
      <c r="E50" s="38">
        <v>4.0</v>
      </c>
      <c r="F50" s="38" t="s">
        <v>250</v>
      </c>
      <c r="G50" s="38">
        <v>7.0</v>
      </c>
      <c r="H50" s="38">
        <v>60.0</v>
      </c>
      <c r="I50" s="38" t="s">
        <v>251</v>
      </c>
      <c r="J50" s="56">
        <v>14.0</v>
      </c>
      <c r="K50" s="38" t="s">
        <v>429</v>
      </c>
      <c r="L50" s="38" t="s">
        <v>440</v>
      </c>
      <c r="M50" s="81">
        <v>40.0</v>
      </c>
      <c r="N50" s="81" t="s">
        <v>285</v>
      </c>
      <c r="O50" s="81">
        <v>1.0</v>
      </c>
      <c r="P50" s="81">
        <v>0.244</v>
      </c>
      <c r="Q50" s="80">
        <f t="shared" si="1"/>
        <v>9.516</v>
      </c>
      <c r="R50" s="80"/>
      <c r="S50" s="82">
        <v>0.186</v>
      </c>
      <c r="T50" s="80">
        <v>7.254</v>
      </c>
      <c r="U50" s="84"/>
      <c r="V50" s="84">
        <v>12.295081967213115</v>
      </c>
      <c r="W50" s="93">
        <v>36.885245901639344</v>
      </c>
      <c r="X50" s="84">
        <v>9.0</v>
      </c>
      <c r="Y50" s="84"/>
      <c r="Z50" s="80"/>
      <c r="AA50" s="80"/>
    </row>
    <row r="51">
      <c r="A51" s="5" t="s">
        <v>97</v>
      </c>
      <c r="B51" s="5" t="s">
        <v>97</v>
      </c>
      <c r="C51" s="26">
        <v>49.0</v>
      </c>
      <c r="D51" s="58">
        <v>100.0</v>
      </c>
      <c r="E51" s="38">
        <v>4.0</v>
      </c>
      <c r="F51" s="38" t="s">
        <v>251</v>
      </c>
      <c r="G51" s="38">
        <v>7.0</v>
      </c>
      <c r="H51" s="38">
        <v>60.0</v>
      </c>
      <c r="I51" s="38" t="s">
        <v>250</v>
      </c>
      <c r="J51" s="56">
        <v>5.0</v>
      </c>
      <c r="K51" s="38" t="s">
        <v>436</v>
      </c>
      <c r="L51" s="38" t="s">
        <v>440</v>
      </c>
      <c r="M51" s="81">
        <v>40.0</v>
      </c>
      <c r="N51" s="81" t="s">
        <v>285</v>
      </c>
      <c r="O51" s="81">
        <v>1.0</v>
      </c>
      <c r="P51" s="81">
        <v>0.294</v>
      </c>
      <c r="Q51" s="80">
        <f t="shared" si="1"/>
        <v>11.466</v>
      </c>
      <c r="R51" s="80"/>
      <c r="S51" s="82">
        <v>0.188</v>
      </c>
      <c r="T51" s="80">
        <v>7.332</v>
      </c>
      <c r="U51" s="84"/>
      <c r="V51" s="84">
        <v>10.204081632653061</v>
      </c>
      <c r="W51" s="93">
        <v>30.612244897959183</v>
      </c>
      <c r="X51" s="84">
        <v>9.0</v>
      </c>
      <c r="Y51" s="84"/>
      <c r="Z51" s="80"/>
      <c r="AA51" s="80"/>
    </row>
    <row r="52">
      <c r="A52" s="2" t="s">
        <v>226</v>
      </c>
      <c r="B52" s="2" t="s">
        <v>226</v>
      </c>
      <c r="C52" s="26">
        <v>114.0</v>
      </c>
      <c r="D52" s="58">
        <v>100.0</v>
      </c>
      <c r="E52" s="38">
        <v>4.0</v>
      </c>
      <c r="F52" s="38" t="s">
        <v>252</v>
      </c>
      <c r="G52" s="38">
        <v>7.0</v>
      </c>
      <c r="H52" s="38">
        <v>60.0</v>
      </c>
      <c r="I52" s="38" t="s">
        <v>251</v>
      </c>
      <c r="J52" s="56">
        <v>12.0</v>
      </c>
      <c r="K52" s="38" t="s">
        <v>431</v>
      </c>
      <c r="L52" s="38" t="s">
        <v>440</v>
      </c>
      <c r="M52" s="81">
        <v>40.0</v>
      </c>
      <c r="N52" s="81" t="s">
        <v>285</v>
      </c>
      <c r="O52" s="81">
        <v>1.0</v>
      </c>
      <c r="P52" s="81">
        <v>0.422</v>
      </c>
      <c r="Q52" s="80">
        <f t="shared" si="1"/>
        <v>16.458</v>
      </c>
      <c r="R52" s="80"/>
      <c r="S52" s="82">
        <v>0.19</v>
      </c>
      <c r="T52" s="80">
        <v>7.41</v>
      </c>
      <c r="U52" s="84"/>
      <c r="V52" s="84">
        <v>7.109004739336493</v>
      </c>
      <c r="W52" s="93">
        <v>21.32701421800948</v>
      </c>
      <c r="X52" s="84">
        <v>9.0</v>
      </c>
      <c r="Y52" s="84"/>
      <c r="Z52" s="80"/>
      <c r="AA52" s="80"/>
    </row>
    <row r="53">
      <c r="A53" s="5" t="s">
        <v>174</v>
      </c>
      <c r="B53" s="5" t="s">
        <v>174</v>
      </c>
      <c r="C53" s="26">
        <v>85.0</v>
      </c>
      <c r="D53" s="58">
        <v>100.0</v>
      </c>
      <c r="E53" s="38">
        <v>4.0</v>
      </c>
      <c r="F53" s="38" t="s">
        <v>253</v>
      </c>
      <c r="G53" s="38">
        <v>7.0</v>
      </c>
      <c r="H53" s="38">
        <v>60.0</v>
      </c>
      <c r="I53" s="38" t="s">
        <v>251</v>
      </c>
      <c r="J53" s="56">
        <v>9.0</v>
      </c>
      <c r="K53" s="38" t="s">
        <v>432</v>
      </c>
      <c r="L53" s="38" t="s">
        <v>440</v>
      </c>
      <c r="M53" s="81">
        <v>40.0</v>
      </c>
      <c r="N53" s="81" t="s">
        <v>285</v>
      </c>
      <c r="O53" s="81">
        <v>1.0</v>
      </c>
      <c r="P53" s="81">
        <v>0.368</v>
      </c>
      <c r="Q53" s="80">
        <f t="shared" si="1"/>
        <v>14.352</v>
      </c>
      <c r="R53" s="80"/>
      <c r="S53" s="82">
        <v>0.192</v>
      </c>
      <c r="T53" s="80">
        <v>7.488</v>
      </c>
      <c r="U53" s="84"/>
      <c r="V53" s="84">
        <v>8.152173913043478</v>
      </c>
      <c r="W53" s="93">
        <v>24.456521739130437</v>
      </c>
      <c r="X53" s="84">
        <v>9.0</v>
      </c>
      <c r="Y53" s="84"/>
      <c r="Z53" s="80"/>
      <c r="AA53" s="80"/>
    </row>
    <row r="54">
      <c r="A54" s="2" t="s">
        <v>45</v>
      </c>
      <c r="B54" s="2" t="s">
        <v>45</v>
      </c>
      <c r="C54" s="26">
        <v>137.0</v>
      </c>
      <c r="D54" s="58">
        <v>100.0</v>
      </c>
      <c r="E54" s="38">
        <v>4.0</v>
      </c>
      <c r="F54" s="38" t="s">
        <v>254</v>
      </c>
      <c r="G54" s="38">
        <v>7.0</v>
      </c>
      <c r="H54" s="38">
        <v>60.0</v>
      </c>
      <c r="I54" s="38" t="s">
        <v>251</v>
      </c>
      <c r="J54" s="56">
        <v>14.0</v>
      </c>
      <c r="K54" s="38" t="s">
        <v>434</v>
      </c>
      <c r="L54" s="38" t="s">
        <v>440</v>
      </c>
      <c r="M54" s="81">
        <v>40.0</v>
      </c>
      <c r="N54" s="81" t="s">
        <v>285</v>
      </c>
      <c r="O54" s="81">
        <v>1.0</v>
      </c>
      <c r="P54" s="81">
        <v>0.406</v>
      </c>
      <c r="Q54" s="80">
        <f t="shared" si="1"/>
        <v>15.834</v>
      </c>
      <c r="R54" s="80"/>
      <c r="S54" s="82">
        <v>0.194</v>
      </c>
      <c r="T54" s="80">
        <v>7.566</v>
      </c>
      <c r="U54" s="84"/>
      <c r="V54" s="84">
        <v>7.389162561576354</v>
      </c>
      <c r="W54" s="93">
        <v>22.16748768472906</v>
      </c>
      <c r="X54" s="84">
        <v>9.0</v>
      </c>
      <c r="Y54" s="84"/>
      <c r="Z54" s="80"/>
      <c r="AA54" s="80"/>
    </row>
    <row r="55">
      <c r="A55" s="2" t="s">
        <v>108</v>
      </c>
      <c r="B55" s="2" t="s">
        <v>108</v>
      </c>
      <c r="C55" s="26">
        <v>55.0</v>
      </c>
      <c r="D55" s="58">
        <v>100.0</v>
      </c>
      <c r="E55" s="38">
        <v>4.0</v>
      </c>
      <c r="F55" s="38" t="s">
        <v>255</v>
      </c>
      <c r="G55" s="38">
        <v>7.0</v>
      </c>
      <c r="H55" s="38">
        <v>60.0</v>
      </c>
      <c r="I55" s="38" t="s">
        <v>250</v>
      </c>
      <c r="J55" s="56">
        <v>6.0</v>
      </c>
      <c r="K55" s="38" t="s">
        <v>432</v>
      </c>
      <c r="L55" s="38" t="s">
        <v>440</v>
      </c>
      <c r="M55" s="81">
        <v>40.0</v>
      </c>
      <c r="N55" s="81" t="s">
        <v>285</v>
      </c>
      <c r="O55" s="81">
        <v>1.0</v>
      </c>
      <c r="P55" s="81">
        <v>0.142</v>
      </c>
      <c r="Q55" s="80">
        <f t="shared" si="1"/>
        <v>5.538</v>
      </c>
      <c r="R55" s="80"/>
      <c r="S55" s="82">
        <v>0.196</v>
      </c>
      <c r="T55" s="80">
        <v>7.644</v>
      </c>
      <c r="U55" s="84">
        <v>36.5</v>
      </c>
      <c r="V55" s="84">
        <v>21.126760563380284</v>
      </c>
      <c r="W55" s="93">
        <v>63.38028169014085</v>
      </c>
      <c r="X55" s="84">
        <v>1.8459999999999999</v>
      </c>
      <c r="Y55" s="84">
        <v>9.0</v>
      </c>
      <c r="Z55" s="80"/>
      <c r="AA55" s="80"/>
    </row>
    <row r="56">
      <c r="A56" s="2" t="s">
        <v>23</v>
      </c>
      <c r="B56" s="2" t="s">
        <v>23</v>
      </c>
      <c r="C56" s="26">
        <v>127.0</v>
      </c>
      <c r="D56" s="58">
        <v>100.0</v>
      </c>
      <c r="E56" s="38">
        <v>4.0</v>
      </c>
      <c r="F56" s="38" t="s">
        <v>256</v>
      </c>
      <c r="G56" s="38">
        <v>7.0</v>
      </c>
      <c r="H56" s="38">
        <v>60.0</v>
      </c>
      <c r="I56" s="38" t="s">
        <v>251</v>
      </c>
      <c r="J56" s="56">
        <v>13.0</v>
      </c>
      <c r="K56" s="38" t="s">
        <v>434</v>
      </c>
      <c r="L56" s="38" t="s">
        <v>440</v>
      </c>
      <c r="M56" s="81">
        <v>40.0</v>
      </c>
      <c r="N56" s="81" t="s">
        <v>285</v>
      </c>
      <c r="O56" s="81">
        <v>1.0</v>
      </c>
      <c r="P56" s="81">
        <v>0.226</v>
      </c>
      <c r="Q56" s="80">
        <f t="shared" si="1"/>
        <v>8.814</v>
      </c>
      <c r="R56" s="80"/>
      <c r="S56" s="82">
        <v>0.196</v>
      </c>
      <c r="T56" s="80">
        <v>7.644</v>
      </c>
      <c r="U56" s="84"/>
      <c r="V56" s="84">
        <v>13.274336283185841</v>
      </c>
      <c r="W56" s="93">
        <v>39.823008849557525</v>
      </c>
      <c r="X56" s="84">
        <v>2.9379999999999997</v>
      </c>
      <c r="Y56" s="84">
        <v>2.9379999999999997</v>
      </c>
      <c r="Z56" s="80"/>
      <c r="AA56" s="80"/>
    </row>
    <row r="57">
      <c r="A57" s="2" t="s">
        <v>224</v>
      </c>
      <c r="B57" s="2" t="s">
        <v>224</v>
      </c>
      <c r="C57" s="26">
        <v>155.0</v>
      </c>
      <c r="D57" s="58">
        <v>100.0</v>
      </c>
      <c r="E57" s="38">
        <v>4.0</v>
      </c>
      <c r="F57" s="38" t="s">
        <v>257</v>
      </c>
      <c r="G57" s="38">
        <v>7.0</v>
      </c>
      <c r="H57" s="38">
        <v>60.0</v>
      </c>
      <c r="I57" s="38" t="s">
        <v>251</v>
      </c>
      <c r="J57" s="56">
        <v>16.0</v>
      </c>
      <c r="K57" s="38" t="s">
        <v>432</v>
      </c>
      <c r="L57" s="38" t="s">
        <v>440</v>
      </c>
      <c r="M57" s="81">
        <v>40.0</v>
      </c>
      <c r="N57" s="81" t="s">
        <v>285</v>
      </c>
      <c r="O57" s="81">
        <v>1.0</v>
      </c>
      <c r="P57" s="81">
        <v>0.142</v>
      </c>
      <c r="Q57" s="80">
        <f t="shared" si="1"/>
        <v>5.538</v>
      </c>
      <c r="R57" s="80"/>
      <c r="S57" s="82">
        <v>0.198</v>
      </c>
      <c r="T57" s="80">
        <v>7.722</v>
      </c>
      <c r="U57" s="84">
        <v>36.13131313131313</v>
      </c>
      <c r="V57" s="84">
        <v>21.126760563380284</v>
      </c>
      <c r="W57" s="93">
        <v>63.38028169014085</v>
      </c>
      <c r="X57" s="84">
        <v>1.8459999999999999</v>
      </c>
      <c r="Y57" s="84">
        <v>9.0</v>
      </c>
      <c r="Z57" s="80"/>
      <c r="AA57" s="80"/>
    </row>
    <row r="58">
      <c r="A58" s="5" t="s">
        <v>95</v>
      </c>
      <c r="B58" s="5" t="s">
        <v>95</v>
      </c>
      <c r="C58" s="26">
        <v>47.0</v>
      </c>
      <c r="D58" s="58">
        <v>100.0</v>
      </c>
      <c r="E58" s="38">
        <v>4.0</v>
      </c>
      <c r="F58" s="38" t="s">
        <v>250</v>
      </c>
      <c r="G58" s="38">
        <v>8.0</v>
      </c>
      <c r="H58" s="38">
        <v>60.0</v>
      </c>
      <c r="I58" s="38" t="s">
        <v>250</v>
      </c>
      <c r="J58" s="56">
        <v>5.0</v>
      </c>
      <c r="K58" s="38" t="s">
        <v>434</v>
      </c>
      <c r="L58" s="38" t="s">
        <v>440</v>
      </c>
      <c r="M58" s="81">
        <v>40.0</v>
      </c>
      <c r="N58" s="81" t="s">
        <v>285</v>
      </c>
      <c r="O58" s="81">
        <v>1.0</v>
      </c>
      <c r="P58" s="81">
        <v>0.524</v>
      </c>
      <c r="Q58" s="80">
        <f t="shared" si="1"/>
        <v>20.436</v>
      </c>
      <c r="R58" s="80"/>
      <c r="S58" s="82">
        <v>0.2</v>
      </c>
      <c r="T58" s="80">
        <v>7.800000000000001</v>
      </c>
      <c r="U58" s="84"/>
      <c r="V58" s="84">
        <v>5.7251908396946565</v>
      </c>
      <c r="W58" s="93">
        <v>17.17557251908397</v>
      </c>
      <c r="X58" s="84">
        <v>9.000000000000002</v>
      </c>
      <c r="Y58" s="84"/>
      <c r="Z58" s="80"/>
      <c r="AA58" s="80"/>
    </row>
    <row r="59">
      <c r="A59" s="2" t="s">
        <v>47</v>
      </c>
      <c r="B59" s="2" t="s">
        <v>47</v>
      </c>
      <c r="C59" s="26">
        <v>139.0</v>
      </c>
      <c r="D59" s="58">
        <v>100.0</v>
      </c>
      <c r="E59" s="38">
        <v>4.0</v>
      </c>
      <c r="F59" s="38" t="s">
        <v>251</v>
      </c>
      <c r="G59" s="38">
        <v>8.0</v>
      </c>
      <c r="H59" s="38">
        <v>60.0</v>
      </c>
      <c r="I59" s="38" t="s">
        <v>251</v>
      </c>
      <c r="J59" s="56">
        <v>14.0</v>
      </c>
      <c r="K59" s="38" t="s">
        <v>436</v>
      </c>
      <c r="L59" s="38" t="s">
        <v>440</v>
      </c>
      <c r="M59" s="81">
        <v>40.0</v>
      </c>
      <c r="N59" s="81" t="s">
        <v>285</v>
      </c>
      <c r="O59" s="81">
        <v>1.0</v>
      </c>
      <c r="P59" s="81">
        <v>0.242</v>
      </c>
      <c r="Q59" s="80">
        <f t="shared" si="1"/>
        <v>9.438</v>
      </c>
      <c r="R59" s="80"/>
      <c r="S59" s="82">
        <v>0.2</v>
      </c>
      <c r="T59" s="80">
        <v>7.800000000000001</v>
      </c>
      <c r="U59" s="84"/>
      <c r="V59" s="84">
        <v>12.396694214876034</v>
      </c>
      <c r="W59" s="93">
        <v>37.1900826446281</v>
      </c>
      <c r="X59" s="84">
        <v>9.0</v>
      </c>
      <c r="Y59" s="84"/>
      <c r="Z59" s="80"/>
      <c r="AA59" s="80"/>
    </row>
    <row r="60">
      <c r="A60" s="5" t="s">
        <v>93</v>
      </c>
      <c r="B60" s="5" t="s">
        <v>93</v>
      </c>
      <c r="C60" s="26">
        <v>45.0</v>
      </c>
      <c r="D60" s="58">
        <v>100.0</v>
      </c>
      <c r="E60" s="38">
        <v>4.0</v>
      </c>
      <c r="F60" s="38" t="s">
        <v>252</v>
      </c>
      <c r="G60" s="38">
        <v>8.0</v>
      </c>
      <c r="H60" s="38">
        <v>60.0</v>
      </c>
      <c r="I60" s="38" t="s">
        <v>250</v>
      </c>
      <c r="J60" s="56">
        <v>5.0</v>
      </c>
      <c r="K60" s="38" t="s">
        <v>432</v>
      </c>
      <c r="L60" s="38" t="s">
        <v>440</v>
      </c>
      <c r="M60" s="81">
        <v>40.0</v>
      </c>
      <c r="N60" s="81" t="s">
        <v>285</v>
      </c>
      <c r="O60" s="81">
        <v>1.0</v>
      </c>
      <c r="P60" s="81">
        <v>0.436</v>
      </c>
      <c r="Q60" s="80">
        <f t="shared" si="1"/>
        <v>17.004</v>
      </c>
      <c r="R60" s="80"/>
      <c r="S60" s="82">
        <v>0.204</v>
      </c>
      <c r="T60" s="80">
        <v>7.9559999999999995</v>
      </c>
      <c r="U60" s="84"/>
      <c r="V60" s="84">
        <v>6.8807339449541285</v>
      </c>
      <c r="W60" s="93">
        <v>20.642201834862384</v>
      </c>
      <c r="X60" s="84">
        <v>9.0</v>
      </c>
      <c r="Y60" s="84"/>
      <c r="Z60" s="80"/>
      <c r="AA60" s="80"/>
    </row>
    <row r="61">
      <c r="A61" s="2" t="s">
        <v>53</v>
      </c>
      <c r="B61" s="2" t="s">
        <v>53</v>
      </c>
      <c r="C61" s="26">
        <v>138.0</v>
      </c>
      <c r="D61" s="58">
        <v>100.0</v>
      </c>
      <c r="E61" s="38">
        <v>4.0</v>
      </c>
      <c r="F61" s="38" t="s">
        <v>253</v>
      </c>
      <c r="G61" s="38">
        <v>8.0</v>
      </c>
      <c r="H61" s="38">
        <v>60.0</v>
      </c>
      <c r="I61" s="38" t="s">
        <v>251</v>
      </c>
      <c r="J61" s="56">
        <v>14.0</v>
      </c>
      <c r="K61" s="38" t="s">
        <v>435</v>
      </c>
      <c r="L61" s="38" t="s">
        <v>440</v>
      </c>
      <c r="M61" s="81">
        <v>40.0</v>
      </c>
      <c r="N61" s="81" t="s">
        <v>285</v>
      </c>
      <c r="O61" s="81">
        <v>1.0</v>
      </c>
      <c r="P61" s="81">
        <v>0.574</v>
      </c>
      <c r="Q61" s="80">
        <f t="shared" si="1"/>
        <v>22.386</v>
      </c>
      <c r="R61" s="80"/>
      <c r="S61" s="82">
        <v>0.206</v>
      </c>
      <c r="T61" s="80">
        <v>8.033999999999999</v>
      </c>
      <c r="U61" s="84"/>
      <c r="V61" s="84">
        <v>5.226480836236934</v>
      </c>
      <c r="W61" s="93">
        <v>15.679442508710803</v>
      </c>
      <c r="X61" s="84">
        <v>9.0</v>
      </c>
      <c r="Y61" s="84"/>
      <c r="Z61" s="80"/>
      <c r="AA61" s="80"/>
    </row>
    <row r="62">
      <c r="A62" s="5" t="s">
        <v>76</v>
      </c>
      <c r="B62" s="5" t="s">
        <v>76</v>
      </c>
      <c r="C62" s="26">
        <v>33.0</v>
      </c>
      <c r="D62" s="58">
        <v>100.0</v>
      </c>
      <c r="E62" s="38">
        <v>4.0</v>
      </c>
      <c r="F62" s="38" t="s">
        <v>254</v>
      </c>
      <c r="G62" s="38">
        <v>8.0</v>
      </c>
      <c r="H62" s="38">
        <v>60.0</v>
      </c>
      <c r="I62" s="38" t="s">
        <v>250</v>
      </c>
      <c r="J62" s="56">
        <v>4.0</v>
      </c>
      <c r="K62" s="38" t="s">
        <v>430</v>
      </c>
      <c r="L62" s="38" t="s">
        <v>440</v>
      </c>
      <c r="M62" s="81">
        <v>40.0</v>
      </c>
      <c r="N62" s="81" t="s">
        <v>285</v>
      </c>
      <c r="O62" s="81">
        <v>1.0</v>
      </c>
      <c r="P62" s="81">
        <v>0.4</v>
      </c>
      <c r="Q62" s="80">
        <f t="shared" si="1"/>
        <v>15.6</v>
      </c>
      <c r="R62" s="80"/>
      <c r="S62" s="82">
        <v>0.214</v>
      </c>
      <c r="T62" s="80">
        <v>8.346</v>
      </c>
      <c r="U62" s="84"/>
      <c r="V62" s="84">
        <v>7.5</v>
      </c>
      <c r="W62" s="93">
        <v>22.5</v>
      </c>
      <c r="X62" s="84">
        <v>9.0</v>
      </c>
      <c r="Y62" s="84"/>
      <c r="Z62" s="80"/>
      <c r="AA62" s="80"/>
    </row>
    <row r="63">
      <c r="A63" s="5" t="s">
        <v>167</v>
      </c>
      <c r="B63" s="5" t="s">
        <v>167</v>
      </c>
      <c r="C63" s="26">
        <v>82.0</v>
      </c>
      <c r="D63" s="58">
        <v>100.0</v>
      </c>
      <c r="E63" s="38">
        <v>4.0</v>
      </c>
      <c r="F63" s="38" t="s">
        <v>255</v>
      </c>
      <c r="G63" s="38">
        <v>8.0</v>
      </c>
      <c r="H63" s="38">
        <v>60.0</v>
      </c>
      <c r="I63" s="38" t="s">
        <v>251</v>
      </c>
      <c r="J63" s="56">
        <v>9.0</v>
      </c>
      <c r="K63" s="38" t="s">
        <v>429</v>
      </c>
      <c r="L63" s="38" t="s">
        <v>440</v>
      </c>
      <c r="M63" s="81">
        <v>40.0</v>
      </c>
      <c r="N63" s="81" t="s">
        <v>285</v>
      </c>
      <c r="O63" s="81">
        <v>1.0</v>
      </c>
      <c r="P63" s="81">
        <v>0.314</v>
      </c>
      <c r="Q63" s="80">
        <f t="shared" si="1"/>
        <v>12.246</v>
      </c>
      <c r="R63" s="80"/>
      <c r="S63" s="82">
        <v>0.216</v>
      </c>
      <c r="T63" s="80">
        <v>8.424</v>
      </c>
      <c r="U63" s="84"/>
      <c r="V63" s="84">
        <v>9.554140127388536</v>
      </c>
      <c r="W63" s="93">
        <v>28.662420382165607</v>
      </c>
      <c r="X63" s="84">
        <v>9.0</v>
      </c>
      <c r="Y63" s="84"/>
      <c r="Z63" s="80"/>
      <c r="AA63" s="80"/>
    </row>
    <row r="64">
      <c r="A64" s="5" t="s">
        <v>204</v>
      </c>
      <c r="B64" s="5" t="s">
        <v>204</v>
      </c>
      <c r="C64" s="26">
        <v>102.0</v>
      </c>
      <c r="D64" s="58">
        <v>100.0</v>
      </c>
      <c r="E64" s="38">
        <v>4.0</v>
      </c>
      <c r="F64" s="38" t="s">
        <v>256</v>
      </c>
      <c r="G64" s="38">
        <v>8.0</v>
      </c>
      <c r="H64" s="38">
        <v>60.0</v>
      </c>
      <c r="I64" s="38" t="s">
        <v>251</v>
      </c>
      <c r="J64" s="56">
        <v>11.0</v>
      </c>
      <c r="K64" s="38" t="s">
        <v>429</v>
      </c>
      <c r="L64" s="38" t="s">
        <v>440</v>
      </c>
      <c r="M64" s="81">
        <v>40.0</v>
      </c>
      <c r="N64" s="81" t="s">
        <v>285</v>
      </c>
      <c r="O64" s="81">
        <v>1.0</v>
      </c>
      <c r="P64" s="81">
        <v>0.294</v>
      </c>
      <c r="Q64" s="80">
        <f t="shared" si="1"/>
        <v>11.466</v>
      </c>
      <c r="R64" s="80"/>
      <c r="S64" s="82">
        <v>0.22</v>
      </c>
      <c r="T64" s="80">
        <v>8.58</v>
      </c>
      <c r="U64" s="84"/>
      <c r="V64" s="84">
        <v>10.204081632653061</v>
      </c>
      <c r="W64" s="93">
        <v>30.612244897959183</v>
      </c>
      <c r="X64" s="84">
        <v>9.0</v>
      </c>
      <c r="Y64" s="84"/>
      <c r="Z64" s="80"/>
      <c r="AA64" s="80"/>
    </row>
    <row r="65">
      <c r="A65" s="5" t="s">
        <v>202</v>
      </c>
      <c r="B65" s="5" t="s">
        <v>202</v>
      </c>
      <c r="C65" s="26">
        <v>152.0</v>
      </c>
      <c r="D65" s="58">
        <v>100.0</v>
      </c>
      <c r="E65" s="38">
        <v>4.0</v>
      </c>
      <c r="F65" s="38" t="s">
        <v>257</v>
      </c>
      <c r="G65" s="38">
        <v>8.0</v>
      </c>
      <c r="H65" s="38">
        <v>60.0</v>
      </c>
      <c r="I65" s="38" t="s">
        <v>251</v>
      </c>
      <c r="J65" s="56">
        <v>16.0</v>
      </c>
      <c r="K65" s="38" t="s">
        <v>429</v>
      </c>
      <c r="L65" s="38" t="s">
        <v>440</v>
      </c>
      <c r="M65" s="81">
        <v>40.0</v>
      </c>
      <c r="N65" s="81" t="s">
        <v>285</v>
      </c>
      <c r="O65" s="81">
        <v>1.0</v>
      </c>
      <c r="P65" s="81">
        <v>0.4</v>
      </c>
      <c r="Q65" s="80">
        <f t="shared" si="1"/>
        <v>15.6</v>
      </c>
      <c r="R65" s="80"/>
      <c r="S65" s="82">
        <v>0.222</v>
      </c>
      <c r="T65" s="80">
        <v>8.658</v>
      </c>
      <c r="U65" s="84"/>
      <c r="V65" s="84">
        <v>7.5</v>
      </c>
      <c r="W65" s="93">
        <v>22.5</v>
      </c>
      <c r="X65" s="84">
        <v>9.0</v>
      </c>
      <c r="Y65" s="84"/>
      <c r="Z65" s="80"/>
      <c r="AA65" s="80"/>
    </row>
    <row r="66">
      <c r="A66" s="5" t="s">
        <v>129</v>
      </c>
      <c r="B66" s="5" t="s">
        <v>129</v>
      </c>
      <c r="C66" s="26">
        <v>61.0</v>
      </c>
      <c r="D66" s="58">
        <v>100.0</v>
      </c>
      <c r="E66" s="38">
        <v>4.0</v>
      </c>
      <c r="F66" s="38" t="s">
        <v>250</v>
      </c>
      <c r="G66" s="38">
        <v>9.0</v>
      </c>
      <c r="H66" s="38">
        <v>60.0</v>
      </c>
      <c r="I66" s="38" t="s">
        <v>250</v>
      </c>
      <c r="J66" s="56">
        <v>7.0</v>
      </c>
      <c r="K66" s="38" t="s">
        <v>425</v>
      </c>
      <c r="L66" s="38" t="s">
        <v>440</v>
      </c>
      <c r="M66" s="81">
        <v>40.0</v>
      </c>
      <c r="N66" s="81" t="s">
        <v>285</v>
      </c>
      <c r="O66" s="81">
        <v>1.0</v>
      </c>
      <c r="P66" s="81">
        <v>0.358</v>
      </c>
      <c r="Q66" s="80">
        <f t="shared" si="1"/>
        <v>13.962</v>
      </c>
      <c r="R66" s="80"/>
      <c r="S66" s="82">
        <v>0.224</v>
      </c>
      <c r="T66" s="80">
        <v>8.736</v>
      </c>
      <c r="U66" s="84"/>
      <c r="V66" s="84">
        <v>8.379888268156424</v>
      </c>
      <c r="W66" s="93">
        <v>25.139664804469273</v>
      </c>
      <c r="X66" s="84">
        <v>9.0</v>
      </c>
      <c r="Y66" s="84"/>
      <c r="Z66" s="80"/>
      <c r="AA66" s="80"/>
    </row>
    <row r="67">
      <c r="A67" s="2" t="s">
        <v>232</v>
      </c>
      <c r="B67" s="2" t="s">
        <v>232</v>
      </c>
      <c r="C67" s="26">
        <v>115.0</v>
      </c>
      <c r="D67" s="58">
        <v>100.0</v>
      </c>
      <c r="E67" s="38">
        <v>4.0</v>
      </c>
      <c r="F67" s="38" t="s">
        <v>251</v>
      </c>
      <c r="G67" s="38">
        <v>9.0</v>
      </c>
      <c r="H67" s="38">
        <v>60.0</v>
      </c>
      <c r="I67" s="38" t="s">
        <v>251</v>
      </c>
      <c r="J67" s="56">
        <v>12.0</v>
      </c>
      <c r="K67" s="38" t="s">
        <v>432</v>
      </c>
      <c r="L67" s="38" t="s">
        <v>440</v>
      </c>
      <c r="M67" s="81">
        <v>40.0</v>
      </c>
      <c r="N67" s="81" t="s">
        <v>285</v>
      </c>
      <c r="O67" s="81">
        <v>1.0</v>
      </c>
      <c r="P67" s="81">
        <v>0.53</v>
      </c>
      <c r="Q67" s="80">
        <f t="shared" si="1"/>
        <v>20.67</v>
      </c>
      <c r="R67" s="80"/>
      <c r="S67" s="82">
        <v>0.224</v>
      </c>
      <c r="T67" s="80">
        <v>8.736</v>
      </c>
      <c r="U67" s="84"/>
      <c r="V67" s="84">
        <v>5.660377358490566</v>
      </c>
      <c r="W67" s="93">
        <v>16.9811320754717</v>
      </c>
      <c r="X67" s="84">
        <v>9.0</v>
      </c>
      <c r="Y67" s="84"/>
      <c r="Z67" s="80"/>
      <c r="AA67" s="80"/>
    </row>
    <row r="68">
      <c r="A68" s="2" t="s">
        <v>186</v>
      </c>
      <c r="B68" s="2" t="s">
        <v>186</v>
      </c>
      <c r="C68" s="26">
        <v>94.0</v>
      </c>
      <c r="D68" s="58">
        <v>100.0</v>
      </c>
      <c r="E68" s="38">
        <v>4.0</v>
      </c>
      <c r="F68" s="38" t="s">
        <v>252</v>
      </c>
      <c r="G68" s="38">
        <v>9.0</v>
      </c>
      <c r="H68" s="38">
        <v>60.0</v>
      </c>
      <c r="I68" s="38" t="s">
        <v>251</v>
      </c>
      <c r="J68" s="56">
        <v>10.0</v>
      </c>
      <c r="K68" s="38" t="s">
        <v>431</v>
      </c>
      <c r="L68" s="38" t="s">
        <v>440</v>
      </c>
      <c r="M68" s="81">
        <v>40.0</v>
      </c>
      <c r="N68" s="81" t="s">
        <v>285</v>
      </c>
      <c r="O68" s="81">
        <v>1.0</v>
      </c>
      <c r="P68" s="81">
        <v>0.332</v>
      </c>
      <c r="Q68" s="80">
        <f t="shared" si="1"/>
        <v>12.948</v>
      </c>
      <c r="R68" s="80"/>
      <c r="S68" s="82">
        <v>0.228</v>
      </c>
      <c r="T68" s="80">
        <v>8.892</v>
      </c>
      <c r="U68" s="84"/>
      <c r="V68" s="84">
        <v>9.036144578313252</v>
      </c>
      <c r="W68" s="93">
        <v>27.108433734939755</v>
      </c>
      <c r="X68" s="84">
        <v>9.0</v>
      </c>
      <c r="Y68" s="84"/>
      <c r="Z68" s="80"/>
      <c r="AA68" s="80"/>
    </row>
    <row r="69">
      <c r="A69" s="5" t="s">
        <v>215</v>
      </c>
      <c r="B69" s="5" t="s">
        <v>215</v>
      </c>
      <c r="C69" s="26">
        <v>107.0</v>
      </c>
      <c r="D69" s="58">
        <v>100.0</v>
      </c>
      <c r="E69" s="38">
        <v>4.0</v>
      </c>
      <c r="F69" s="38" t="s">
        <v>253</v>
      </c>
      <c r="G69" s="38">
        <v>9.0</v>
      </c>
      <c r="H69" s="38">
        <v>60.0</v>
      </c>
      <c r="I69" s="38" t="s">
        <v>251</v>
      </c>
      <c r="J69" s="56">
        <v>11.0</v>
      </c>
      <c r="K69" s="38" t="s">
        <v>434</v>
      </c>
      <c r="L69" s="38" t="s">
        <v>440</v>
      </c>
      <c r="M69" s="81">
        <v>40.0</v>
      </c>
      <c r="N69" s="81" t="s">
        <v>285</v>
      </c>
      <c r="O69" s="81">
        <v>1.0</v>
      </c>
      <c r="P69" s="81">
        <v>0.304</v>
      </c>
      <c r="Q69" s="80">
        <f t="shared" si="1"/>
        <v>11.856</v>
      </c>
      <c r="R69" s="80"/>
      <c r="S69" s="82">
        <v>0.228</v>
      </c>
      <c r="T69" s="80">
        <v>8.892</v>
      </c>
      <c r="U69" s="84"/>
      <c r="V69" s="84">
        <v>9.868421052631579</v>
      </c>
      <c r="W69" s="93">
        <v>29.605263157894736</v>
      </c>
      <c r="X69" s="84">
        <v>9.0</v>
      </c>
      <c r="Y69" s="84"/>
      <c r="Z69" s="80"/>
      <c r="AA69" s="80"/>
    </row>
    <row r="70">
      <c r="B70" s="62" t="s">
        <v>237</v>
      </c>
      <c r="C70" s="62">
        <v>116.0</v>
      </c>
      <c r="D70" s="38">
        <v>100.0</v>
      </c>
      <c r="E70" s="38">
        <v>4.0</v>
      </c>
      <c r="F70" s="38" t="s">
        <v>254</v>
      </c>
      <c r="G70" s="38">
        <v>9.0</v>
      </c>
      <c r="H70" s="38">
        <v>25.0</v>
      </c>
      <c r="I70" s="38" t="s">
        <v>466</v>
      </c>
      <c r="J70" s="56" t="s">
        <v>466</v>
      </c>
      <c r="K70" s="38" t="s">
        <v>433</v>
      </c>
      <c r="L70" s="38" t="s">
        <v>440</v>
      </c>
      <c r="M70" s="81">
        <v>40.0</v>
      </c>
      <c r="N70" s="81" t="s">
        <v>285</v>
      </c>
      <c r="O70" s="81">
        <v>1.0</v>
      </c>
      <c r="P70" s="81">
        <v>3.0</v>
      </c>
      <c r="Q70" s="80">
        <f t="shared" si="1"/>
        <v>117</v>
      </c>
      <c r="R70" s="80"/>
      <c r="S70" s="80"/>
      <c r="T70" s="80"/>
      <c r="U70" s="80"/>
      <c r="V70" s="80"/>
      <c r="W70" s="47"/>
      <c r="X70" s="80"/>
      <c r="Y70" s="80"/>
      <c r="Z70" s="80"/>
      <c r="AA70" s="80"/>
    </row>
    <row r="71">
      <c r="B71" s="62"/>
      <c r="C71" s="79"/>
      <c r="J71" s="90"/>
      <c r="K71" s="80"/>
      <c r="L71" s="81"/>
      <c r="M71" s="81"/>
      <c r="N71" s="81"/>
      <c r="O71" s="81"/>
      <c r="P71" s="81"/>
      <c r="Q71" s="80"/>
      <c r="R71" s="80"/>
      <c r="S71" s="80"/>
      <c r="T71" s="80"/>
      <c r="U71" s="80"/>
      <c r="V71" s="80"/>
      <c r="W71" s="47"/>
      <c r="X71" s="80"/>
      <c r="Y71" s="80"/>
      <c r="Z71" s="80"/>
      <c r="AA71" s="80"/>
    </row>
    <row r="72">
      <c r="B72" s="62"/>
      <c r="C72" s="79"/>
      <c r="J72" s="90"/>
      <c r="K72" s="80"/>
      <c r="L72" s="81"/>
      <c r="M72" s="81"/>
      <c r="N72" s="81"/>
      <c r="O72" s="81"/>
      <c r="P72" s="81"/>
      <c r="Q72" s="80"/>
      <c r="R72" s="80"/>
      <c r="S72" s="80"/>
      <c r="T72" s="80"/>
      <c r="U72" s="80"/>
      <c r="V72" s="80"/>
      <c r="W72" s="47"/>
      <c r="X72" s="80"/>
      <c r="Y72" s="80"/>
      <c r="Z72" s="80"/>
      <c r="AA72" s="80"/>
    </row>
    <row r="73">
      <c r="B73" s="62"/>
      <c r="C73" s="79"/>
      <c r="J73" s="90"/>
      <c r="K73" s="80"/>
      <c r="L73" s="81"/>
      <c r="M73" s="81"/>
      <c r="N73" s="81"/>
      <c r="O73" s="81"/>
      <c r="P73" s="81"/>
      <c r="Q73" s="80"/>
      <c r="R73" s="80"/>
      <c r="S73" s="80"/>
      <c r="T73" s="80"/>
      <c r="U73" s="80"/>
      <c r="V73" s="80"/>
      <c r="W73" s="47"/>
      <c r="X73" s="80"/>
      <c r="Y73" s="80"/>
      <c r="Z73" s="80"/>
      <c r="AA73" s="80"/>
    </row>
    <row r="74">
      <c r="B74" s="62"/>
      <c r="C74" s="79"/>
      <c r="J74" s="90"/>
      <c r="K74" s="80"/>
      <c r="L74" s="81"/>
      <c r="M74" s="81"/>
      <c r="N74" s="81"/>
      <c r="O74" s="81"/>
      <c r="P74" s="81"/>
      <c r="Q74" s="80"/>
      <c r="R74" s="80"/>
      <c r="S74" s="80"/>
      <c r="T74" s="80"/>
      <c r="U74" s="80"/>
      <c r="V74" s="80"/>
      <c r="W74" s="47"/>
      <c r="X74" s="80"/>
      <c r="Y74" s="80"/>
      <c r="Z74" s="80"/>
      <c r="AA74" s="80"/>
    </row>
    <row r="75">
      <c r="B75" s="62"/>
      <c r="C75" s="79"/>
      <c r="J75" s="90"/>
      <c r="K75" s="80"/>
      <c r="L75" s="81"/>
      <c r="M75" s="81"/>
      <c r="N75" s="81"/>
      <c r="O75" s="81"/>
      <c r="P75" s="81"/>
      <c r="Q75" s="80"/>
      <c r="R75" s="80"/>
      <c r="S75" s="80"/>
      <c r="T75" s="80"/>
      <c r="U75" s="80"/>
      <c r="V75" s="80"/>
      <c r="W75" s="47"/>
      <c r="X75" s="80"/>
      <c r="Y75" s="80"/>
      <c r="Z75" s="80"/>
      <c r="AA75" s="80"/>
    </row>
    <row r="76">
      <c r="B76" s="62"/>
      <c r="C76" s="79"/>
      <c r="J76" s="90"/>
      <c r="K76" s="80"/>
      <c r="L76" s="81"/>
      <c r="M76" s="81"/>
      <c r="N76" s="81"/>
      <c r="O76" s="81"/>
      <c r="P76" s="81"/>
      <c r="Q76" s="80"/>
      <c r="R76" s="80"/>
      <c r="S76" s="80"/>
      <c r="T76" s="80"/>
      <c r="U76" s="80"/>
      <c r="V76" s="80"/>
      <c r="W76" s="47"/>
      <c r="X76" s="80"/>
      <c r="Y76" s="80"/>
      <c r="Z76" s="80"/>
      <c r="AA76" s="80"/>
    </row>
    <row r="77">
      <c r="B77" s="62"/>
      <c r="C77" s="79"/>
      <c r="J77" s="90"/>
      <c r="K77" s="80"/>
      <c r="L77" s="81"/>
      <c r="M77" s="81"/>
      <c r="N77" s="81"/>
      <c r="O77" s="81"/>
      <c r="P77" s="81"/>
      <c r="Q77" s="80"/>
      <c r="R77" s="80"/>
      <c r="S77" s="80"/>
      <c r="T77" s="80"/>
      <c r="U77" s="80"/>
      <c r="V77" s="80"/>
      <c r="W77" s="47"/>
      <c r="X77" s="80"/>
      <c r="Y77" s="80"/>
      <c r="Z77" s="80"/>
      <c r="AA77" s="80"/>
    </row>
    <row r="78">
      <c r="B78" s="62"/>
      <c r="C78" s="79"/>
      <c r="J78" s="90"/>
      <c r="K78" s="80"/>
      <c r="L78" s="81"/>
      <c r="M78" s="81"/>
      <c r="N78" s="81"/>
      <c r="O78" s="81"/>
      <c r="P78" s="81"/>
      <c r="Q78" s="80"/>
      <c r="R78" s="80"/>
      <c r="S78" s="80"/>
      <c r="T78" s="80"/>
      <c r="U78" s="80"/>
      <c r="V78" s="80"/>
      <c r="W78" s="47"/>
      <c r="X78" s="80"/>
      <c r="Y78" s="80"/>
      <c r="Z78" s="80"/>
      <c r="AA78" s="80"/>
    </row>
    <row r="79">
      <c r="B79" s="62"/>
      <c r="C79" s="79"/>
      <c r="J79" s="90"/>
      <c r="K79" s="80"/>
      <c r="L79" s="81"/>
      <c r="M79" s="81"/>
      <c r="N79" s="81"/>
      <c r="O79" s="81"/>
      <c r="P79" s="81"/>
      <c r="Q79" s="80"/>
      <c r="R79" s="80"/>
      <c r="S79" s="80"/>
      <c r="T79" s="80"/>
      <c r="U79" s="80"/>
      <c r="V79" s="80"/>
      <c r="W79" s="47"/>
      <c r="X79" s="80"/>
      <c r="Y79" s="80"/>
      <c r="Z79" s="80"/>
      <c r="AA79" s="80"/>
    </row>
    <row r="80">
      <c r="B80" s="62"/>
      <c r="C80" s="79"/>
      <c r="J80" s="90"/>
      <c r="K80" s="80"/>
      <c r="L80" s="81"/>
      <c r="M80" s="81"/>
      <c r="N80" s="81"/>
      <c r="O80" s="81"/>
      <c r="P80" s="81"/>
      <c r="Q80" s="80"/>
      <c r="R80" s="80"/>
      <c r="S80" s="80"/>
      <c r="T80" s="80"/>
      <c r="U80" s="80"/>
      <c r="V80" s="80"/>
      <c r="W80" s="47"/>
      <c r="X80" s="80"/>
      <c r="Y80" s="80"/>
      <c r="Z80" s="80"/>
      <c r="AA80" s="80"/>
    </row>
    <row r="81">
      <c r="B81" s="62"/>
      <c r="C81" s="79"/>
      <c r="J81" s="90"/>
      <c r="K81" s="80"/>
      <c r="L81" s="81"/>
      <c r="M81" s="81"/>
      <c r="N81" s="81"/>
      <c r="O81" s="81"/>
      <c r="P81" s="81"/>
      <c r="Q81" s="80"/>
      <c r="R81" s="80"/>
      <c r="S81" s="80"/>
      <c r="T81" s="80"/>
      <c r="U81" s="80"/>
      <c r="V81" s="80"/>
      <c r="W81" s="47"/>
      <c r="X81" s="80"/>
      <c r="Y81" s="80"/>
      <c r="Z81" s="80"/>
      <c r="AA81" s="80"/>
    </row>
    <row r="82">
      <c r="B82" s="62"/>
      <c r="C82" s="79"/>
      <c r="J82" s="90"/>
      <c r="K82" s="80"/>
      <c r="L82" s="81"/>
      <c r="M82" s="81"/>
      <c r="N82" s="81"/>
      <c r="O82" s="81"/>
      <c r="P82" s="81"/>
      <c r="Q82" s="80"/>
      <c r="R82" s="80"/>
      <c r="S82" s="80"/>
      <c r="T82" s="80"/>
      <c r="U82" s="80"/>
      <c r="V82" s="80"/>
      <c r="W82" s="47"/>
      <c r="X82" s="80"/>
      <c r="Y82" s="80"/>
      <c r="Z82" s="80"/>
      <c r="AA82" s="80"/>
    </row>
    <row r="83">
      <c r="B83" s="62"/>
      <c r="C83" s="79"/>
      <c r="J83" s="90"/>
      <c r="K83" s="80"/>
      <c r="L83" s="81"/>
      <c r="M83" s="81"/>
      <c r="N83" s="81"/>
      <c r="O83" s="81"/>
      <c r="P83" s="81"/>
      <c r="Q83" s="80"/>
      <c r="R83" s="80"/>
      <c r="S83" s="80"/>
      <c r="T83" s="80"/>
      <c r="U83" s="80"/>
      <c r="V83" s="80"/>
      <c r="W83" s="47"/>
      <c r="X83" s="80"/>
      <c r="Y83" s="80"/>
      <c r="Z83" s="80"/>
      <c r="AA83" s="80"/>
    </row>
    <row r="84">
      <c r="B84" s="62"/>
      <c r="C84" s="79"/>
      <c r="J84" s="90"/>
      <c r="K84" s="80"/>
      <c r="L84" s="81"/>
      <c r="M84" s="81"/>
      <c r="N84" s="81"/>
      <c r="O84" s="81"/>
      <c r="P84" s="81"/>
      <c r="Q84" s="80"/>
      <c r="R84" s="80"/>
      <c r="S84" s="80"/>
      <c r="T84" s="80"/>
      <c r="U84" s="80"/>
      <c r="V84" s="80"/>
      <c r="W84" s="47"/>
      <c r="X84" s="80"/>
      <c r="Y84" s="80"/>
      <c r="Z84" s="80"/>
      <c r="AA84" s="80"/>
    </row>
    <row r="85">
      <c r="B85" s="62"/>
      <c r="C85" s="79"/>
      <c r="J85" s="90"/>
      <c r="K85" s="80"/>
      <c r="L85" s="81"/>
      <c r="M85" s="81"/>
      <c r="N85" s="81"/>
      <c r="O85" s="81"/>
      <c r="P85" s="81"/>
      <c r="Q85" s="80"/>
      <c r="R85" s="80"/>
      <c r="S85" s="80"/>
      <c r="T85" s="80"/>
      <c r="U85" s="80"/>
      <c r="V85" s="80"/>
      <c r="W85" s="47"/>
      <c r="X85" s="80"/>
      <c r="Y85" s="80"/>
      <c r="Z85" s="80"/>
      <c r="AA85" s="80"/>
    </row>
    <row r="86">
      <c r="B86" s="62"/>
      <c r="C86" s="79"/>
      <c r="J86" s="90"/>
      <c r="K86" s="80"/>
      <c r="L86" s="81"/>
      <c r="M86" s="81"/>
      <c r="N86" s="81"/>
      <c r="O86" s="81"/>
      <c r="P86" s="81"/>
      <c r="Q86" s="80"/>
      <c r="R86" s="80"/>
      <c r="S86" s="80"/>
      <c r="T86" s="80"/>
      <c r="U86" s="80"/>
      <c r="V86" s="80"/>
      <c r="W86" s="47"/>
      <c r="X86" s="80"/>
      <c r="Y86" s="80"/>
      <c r="Z86" s="80"/>
      <c r="AA86" s="80"/>
    </row>
    <row r="87">
      <c r="B87" s="62"/>
      <c r="C87" s="79"/>
      <c r="J87" s="90"/>
      <c r="K87" s="80"/>
      <c r="L87" s="81"/>
      <c r="M87" s="81"/>
      <c r="N87" s="81"/>
      <c r="O87" s="81"/>
      <c r="P87" s="81"/>
      <c r="Q87" s="80"/>
      <c r="R87" s="80"/>
      <c r="S87" s="80"/>
      <c r="T87" s="80"/>
      <c r="U87" s="80"/>
      <c r="V87" s="80"/>
      <c r="W87" s="47"/>
      <c r="X87" s="80"/>
      <c r="Y87" s="80"/>
      <c r="Z87" s="80"/>
      <c r="AA87" s="80"/>
    </row>
    <row r="88">
      <c r="B88" s="62"/>
      <c r="C88" s="79"/>
      <c r="J88" s="90"/>
      <c r="K88" s="80"/>
      <c r="L88" s="81"/>
      <c r="M88" s="81"/>
      <c r="N88" s="81"/>
      <c r="O88" s="81"/>
      <c r="P88" s="81"/>
      <c r="Q88" s="80"/>
      <c r="R88" s="80"/>
      <c r="S88" s="80"/>
      <c r="T88" s="80"/>
      <c r="U88" s="80"/>
      <c r="V88" s="80"/>
      <c r="W88" s="47"/>
      <c r="X88" s="80"/>
      <c r="Y88" s="80"/>
      <c r="Z88" s="80"/>
      <c r="AA88" s="80"/>
    </row>
    <row r="89">
      <c r="B89" s="62"/>
      <c r="C89" s="79"/>
      <c r="J89" s="90"/>
      <c r="K89" s="80"/>
      <c r="L89" s="81"/>
      <c r="M89" s="81"/>
      <c r="N89" s="81"/>
      <c r="O89" s="81"/>
      <c r="P89" s="81"/>
      <c r="Q89" s="80"/>
      <c r="R89" s="80"/>
      <c r="S89" s="80"/>
      <c r="T89" s="80"/>
      <c r="U89" s="80"/>
      <c r="V89" s="80"/>
      <c r="W89" s="47"/>
      <c r="X89" s="80"/>
      <c r="Y89" s="80"/>
      <c r="Z89" s="80"/>
      <c r="AA89" s="80"/>
    </row>
    <row r="90">
      <c r="B90" s="62"/>
      <c r="C90" s="79"/>
      <c r="J90" s="90"/>
      <c r="K90" s="80"/>
      <c r="L90" s="81"/>
      <c r="M90" s="81"/>
      <c r="N90" s="81"/>
      <c r="O90" s="81"/>
      <c r="P90" s="81"/>
      <c r="Q90" s="80"/>
      <c r="R90" s="80"/>
      <c r="S90" s="80"/>
      <c r="T90" s="80"/>
      <c r="U90" s="80"/>
      <c r="V90" s="80"/>
      <c r="W90" s="47"/>
      <c r="X90" s="80"/>
      <c r="Y90" s="80"/>
      <c r="Z90" s="80"/>
      <c r="AA90" s="80"/>
    </row>
    <row r="91">
      <c r="B91" s="62"/>
      <c r="C91" s="79"/>
      <c r="J91" s="90"/>
      <c r="K91" s="80"/>
      <c r="L91" s="81"/>
      <c r="M91" s="81"/>
      <c r="N91" s="81"/>
      <c r="O91" s="81"/>
      <c r="P91" s="81"/>
      <c r="Q91" s="80"/>
      <c r="R91" s="80"/>
      <c r="S91" s="80"/>
      <c r="T91" s="80"/>
      <c r="U91" s="80"/>
      <c r="V91" s="80"/>
      <c r="W91" s="47"/>
      <c r="X91" s="80"/>
      <c r="Y91" s="80"/>
      <c r="Z91" s="80"/>
      <c r="AA91" s="80"/>
    </row>
    <row r="92">
      <c r="B92" s="62"/>
      <c r="C92" s="79"/>
      <c r="J92" s="90"/>
      <c r="K92" s="80"/>
      <c r="L92" s="81"/>
      <c r="M92" s="81"/>
      <c r="N92" s="81"/>
      <c r="O92" s="81"/>
      <c r="P92" s="81"/>
      <c r="Q92" s="80"/>
      <c r="R92" s="80"/>
      <c r="S92" s="80"/>
      <c r="T92" s="80"/>
      <c r="U92" s="80"/>
      <c r="V92" s="80"/>
      <c r="W92" s="47"/>
      <c r="X92" s="80"/>
      <c r="Y92" s="80"/>
      <c r="Z92" s="80"/>
      <c r="AA92" s="80"/>
    </row>
    <row r="93">
      <c r="B93" s="62"/>
      <c r="C93" s="79"/>
      <c r="J93" s="90"/>
      <c r="K93" s="80"/>
      <c r="L93" s="81"/>
      <c r="M93" s="81"/>
      <c r="N93" s="81"/>
      <c r="O93" s="81"/>
      <c r="P93" s="81"/>
      <c r="Q93" s="80"/>
      <c r="R93" s="80"/>
      <c r="S93" s="80"/>
      <c r="T93" s="80"/>
      <c r="U93" s="80"/>
      <c r="V93" s="80"/>
      <c r="W93" s="47"/>
      <c r="X93" s="80"/>
      <c r="Y93" s="80"/>
      <c r="Z93" s="80"/>
      <c r="AA93" s="80"/>
    </row>
    <row r="94">
      <c r="B94" s="62"/>
      <c r="C94" s="79"/>
      <c r="J94" s="90"/>
      <c r="K94" s="80"/>
      <c r="L94" s="81"/>
      <c r="M94" s="81"/>
      <c r="N94" s="81"/>
      <c r="O94" s="81"/>
      <c r="P94" s="81"/>
      <c r="Q94" s="80"/>
      <c r="R94" s="80"/>
      <c r="S94" s="80"/>
      <c r="T94" s="80"/>
      <c r="U94" s="80"/>
      <c r="V94" s="80"/>
      <c r="W94" s="47"/>
      <c r="X94" s="80"/>
      <c r="Y94" s="80"/>
      <c r="Z94" s="80"/>
      <c r="AA94" s="80"/>
    </row>
    <row r="95">
      <c r="B95" s="62"/>
      <c r="C95" s="79"/>
      <c r="J95" s="90"/>
      <c r="K95" s="80"/>
      <c r="L95" s="81"/>
      <c r="M95" s="81"/>
      <c r="N95" s="81"/>
      <c r="O95" s="81"/>
      <c r="P95" s="81"/>
      <c r="Q95" s="80"/>
      <c r="R95" s="80"/>
      <c r="S95" s="80"/>
      <c r="T95" s="80"/>
      <c r="U95" s="80"/>
      <c r="V95" s="80"/>
      <c r="W95" s="47"/>
      <c r="X95" s="80"/>
      <c r="Y95" s="80"/>
      <c r="Z95" s="80"/>
      <c r="AA95" s="80"/>
    </row>
    <row r="96">
      <c r="B96" s="62"/>
      <c r="C96" s="79"/>
      <c r="J96" s="90"/>
      <c r="K96" s="80"/>
      <c r="L96" s="81"/>
      <c r="M96" s="81"/>
      <c r="N96" s="81"/>
      <c r="O96" s="81"/>
      <c r="P96" s="81"/>
      <c r="Q96" s="80"/>
      <c r="R96" s="80"/>
      <c r="S96" s="80"/>
      <c r="T96" s="80"/>
      <c r="U96" s="80"/>
      <c r="V96" s="80"/>
      <c r="W96" s="47"/>
      <c r="X96" s="80"/>
      <c r="Y96" s="80"/>
      <c r="Z96" s="80"/>
      <c r="AA96" s="80"/>
    </row>
    <row r="97">
      <c r="B97" s="62"/>
      <c r="C97" s="79"/>
      <c r="J97" s="90"/>
      <c r="K97" s="80"/>
      <c r="L97" s="81"/>
      <c r="M97" s="81"/>
      <c r="N97" s="81"/>
      <c r="O97" s="81"/>
      <c r="P97" s="81"/>
      <c r="Q97" s="80"/>
      <c r="R97" s="80"/>
      <c r="S97" s="80"/>
      <c r="T97" s="80"/>
      <c r="U97" s="80"/>
      <c r="V97" s="80"/>
      <c r="W97" s="47"/>
      <c r="X97" s="80"/>
      <c r="Y97" s="80"/>
      <c r="Z97" s="80"/>
      <c r="AA97" s="80"/>
    </row>
    <row r="98">
      <c r="B98" s="62"/>
      <c r="C98" s="79"/>
      <c r="J98" s="90"/>
      <c r="K98" s="80"/>
      <c r="L98" s="81"/>
      <c r="M98" s="81"/>
      <c r="N98" s="81"/>
      <c r="O98" s="81"/>
      <c r="P98" s="81"/>
      <c r="Q98" s="80"/>
      <c r="R98" s="80"/>
      <c r="S98" s="80"/>
      <c r="T98" s="80"/>
      <c r="U98" s="80"/>
      <c r="V98" s="80"/>
      <c r="W98" s="47"/>
      <c r="X98" s="80"/>
      <c r="Y98" s="80"/>
      <c r="Z98" s="80"/>
      <c r="AA98" s="80"/>
    </row>
    <row r="99">
      <c r="B99" s="62"/>
      <c r="C99" s="79"/>
      <c r="J99" s="90"/>
      <c r="K99" s="80"/>
      <c r="L99" s="81"/>
      <c r="M99" s="81"/>
      <c r="N99" s="81"/>
      <c r="O99" s="81"/>
      <c r="P99" s="81"/>
      <c r="Q99" s="80"/>
      <c r="R99" s="80"/>
      <c r="S99" s="80"/>
      <c r="T99" s="80"/>
      <c r="U99" s="80"/>
      <c r="V99" s="80"/>
      <c r="W99" s="47"/>
      <c r="X99" s="80"/>
      <c r="Y99" s="80"/>
      <c r="Z99" s="80"/>
      <c r="AA99" s="80"/>
    </row>
    <row r="100">
      <c r="B100" s="62"/>
      <c r="C100" s="79"/>
      <c r="J100" s="90"/>
      <c r="K100" s="80"/>
      <c r="L100" s="81"/>
      <c r="M100" s="81"/>
      <c r="N100" s="81"/>
      <c r="O100" s="81"/>
      <c r="P100" s="81"/>
      <c r="Q100" s="80"/>
      <c r="R100" s="80"/>
      <c r="S100" s="80"/>
      <c r="T100" s="80"/>
      <c r="U100" s="80"/>
      <c r="V100" s="80"/>
      <c r="W100" s="47"/>
      <c r="X100" s="80"/>
      <c r="Y100" s="80"/>
      <c r="Z100" s="80"/>
      <c r="AA100" s="80"/>
    </row>
    <row r="101">
      <c r="B101" s="62"/>
      <c r="C101" s="79"/>
      <c r="J101" s="90"/>
      <c r="K101" s="80"/>
      <c r="L101" s="81"/>
      <c r="M101" s="81"/>
      <c r="N101" s="81"/>
      <c r="O101" s="81"/>
      <c r="P101" s="81"/>
      <c r="Q101" s="80"/>
      <c r="R101" s="80"/>
      <c r="S101" s="80"/>
      <c r="T101" s="80"/>
      <c r="U101" s="80"/>
      <c r="V101" s="80"/>
      <c r="W101" s="47"/>
      <c r="X101" s="80"/>
      <c r="Y101" s="80"/>
      <c r="Z101" s="80"/>
      <c r="AA101" s="80"/>
    </row>
    <row r="102">
      <c r="B102" s="62"/>
      <c r="C102" s="79"/>
      <c r="J102" s="90"/>
      <c r="K102" s="80"/>
      <c r="L102" s="81"/>
      <c r="M102" s="81"/>
      <c r="N102" s="81"/>
      <c r="O102" s="81"/>
      <c r="P102" s="81"/>
      <c r="Q102" s="80"/>
      <c r="R102" s="80"/>
      <c r="S102" s="80"/>
      <c r="T102" s="80"/>
      <c r="U102" s="80"/>
      <c r="V102" s="80"/>
      <c r="W102" s="47"/>
      <c r="X102" s="80"/>
      <c r="Y102" s="80"/>
      <c r="Z102" s="80"/>
      <c r="AA102" s="80"/>
    </row>
    <row r="103">
      <c r="B103" s="62"/>
      <c r="C103" s="79"/>
      <c r="J103" s="90"/>
      <c r="K103" s="80"/>
      <c r="L103" s="81"/>
      <c r="M103" s="81"/>
      <c r="N103" s="81"/>
      <c r="O103" s="81"/>
      <c r="P103" s="81"/>
      <c r="Q103" s="80"/>
      <c r="R103" s="80"/>
      <c r="S103" s="80"/>
      <c r="T103" s="80"/>
      <c r="U103" s="80"/>
      <c r="V103" s="80"/>
      <c r="W103" s="47"/>
      <c r="X103" s="80"/>
      <c r="Y103" s="80"/>
      <c r="Z103" s="80"/>
      <c r="AA103" s="80"/>
    </row>
    <row r="104">
      <c r="B104" s="62"/>
      <c r="C104" s="79"/>
      <c r="J104" s="90"/>
      <c r="K104" s="80"/>
      <c r="L104" s="81"/>
      <c r="M104" s="81"/>
      <c r="N104" s="81"/>
      <c r="O104" s="81"/>
      <c r="P104" s="81"/>
      <c r="Q104" s="80"/>
      <c r="R104" s="80"/>
      <c r="S104" s="80"/>
      <c r="T104" s="80"/>
      <c r="U104" s="80"/>
      <c r="V104" s="80"/>
      <c r="W104" s="47"/>
      <c r="X104" s="80"/>
      <c r="Y104" s="80"/>
      <c r="Z104" s="80"/>
      <c r="AA104" s="80"/>
    </row>
    <row r="105">
      <c r="B105" s="62"/>
      <c r="C105" s="79"/>
      <c r="J105" s="90"/>
      <c r="K105" s="80"/>
      <c r="L105" s="81"/>
      <c r="M105" s="81"/>
      <c r="N105" s="81"/>
      <c r="O105" s="81"/>
      <c r="P105" s="81"/>
      <c r="Q105" s="80"/>
      <c r="R105" s="80"/>
      <c r="S105" s="80"/>
      <c r="T105" s="80"/>
      <c r="U105" s="80"/>
      <c r="V105" s="80"/>
      <c r="W105" s="47"/>
      <c r="X105" s="80"/>
      <c r="Y105" s="80"/>
      <c r="Z105" s="80"/>
      <c r="AA105" s="80"/>
    </row>
    <row r="106">
      <c r="B106" s="62"/>
      <c r="C106" s="79"/>
      <c r="J106" s="90"/>
      <c r="K106" s="80"/>
      <c r="L106" s="81"/>
      <c r="M106" s="81"/>
      <c r="N106" s="81"/>
      <c r="O106" s="81"/>
      <c r="P106" s="81"/>
      <c r="Q106" s="80"/>
      <c r="R106" s="80"/>
      <c r="S106" s="80"/>
      <c r="T106" s="80"/>
      <c r="U106" s="80"/>
      <c r="V106" s="80"/>
      <c r="W106" s="47"/>
      <c r="X106" s="80"/>
      <c r="Y106" s="80"/>
      <c r="Z106" s="80"/>
      <c r="AA106" s="80"/>
    </row>
    <row r="107">
      <c r="B107" s="62"/>
      <c r="C107" s="79"/>
      <c r="J107" s="90"/>
      <c r="K107" s="80"/>
      <c r="L107" s="81"/>
      <c r="M107" s="81"/>
      <c r="N107" s="81"/>
      <c r="O107" s="81"/>
      <c r="P107" s="81"/>
      <c r="Q107" s="80"/>
      <c r="R107" s="80"/>
      <c r="S107" s="80"/>
      <c r="T107" s="80"/>
      <c r="U107" s="80"/>
      <c r="V107" s="80"/>
      <c r="W107" s="47"/>
      <c r="X107" s="80"/>
      <c r="Y107" s="80"/>
      <c r="Z107" s="80"/>
      <c r="AA107" s="80"/>
    </row>
    <row r="108">
      <c r="B108" s="62"/>
      <c r="C108" s="79"/>
      <c r="J108" s="90"/>
      <c r="K108" s="80"/>
      <c r="L108" s="81"/>
      <c r="M108" s="81"/>
      <c r="N108" s="81"/>
      <c r="O108" s="81"/>
      <c r="P108" s="81"/>
      <c r="Q108" s="80"/>
      <c r="R108" s="80"/>
      <c r="S108" s="80"/>
      <c r="T108" s="80"/>
      <c r="U108" s="80"/>
      <c r="V108" s="80"/>
      <c r="W108" s="47"/>
      <c r="X108" s="80"/>
      <c r="Y108" s="80"/>
      <c r="Z108" s="80"/>
      <c r="AA108" s="80"/>
    </row>
    <row r="109">
      <c r="B109" s="62"/>
      <c r="C109" s="79"/>
      <c r="J109" s="90"/>
      <c r="K109" s="80"/>
      <c r="L109" s="81"/>
      <c r="M109" s="81"/>
      <c r="N109" s="81"/>
      <c r="O109" s="81"/>
      <c r="P109" s="81"/>
      <c r="Q109" s="80"/>
      <c r="R109" s="80"/>
      <c r="S109" s="80"/>
      <c r="T109" s="80"/>
      <c r="U109" s="80"/>
      <c r="V109" s="80"/>
      <c r="W109" s="47"/>
      <c r="X109" s="80"/>
      <c r="Y109" s="80"/>
      <c r="Z109" s="80"/>
      <c r="AA109" s="80"/>
    </row>
    <row r="110">
      <c r="B110" s="62"/>
      <c r="C110" s="79"/>
      <c r="J110" s="90"/>
      <c r="K110" s="80"/>
      <c r="L110" s="81"/>
      <c r="M110" s="81"/>
      <c r="N110" s="81"/>
      <c r="O110" s="81"/>
      <c r="P110" s="81"/>
      <c r="Q110" s="80"/>
      <c r="R110" s="80"/>
      <c r="S110" s="80"/>
      <c r="T110" s="80"/>
      <c r="U110" s="80"/>
      <c r="V110" s="80"/>
      <c r="W110" s="47"/>
      <c r="X110" s="80"/>
      <c r="Y110" s="80"/>
      <c r="Z110" s="80"/>
      <c r="AA110" s="80"/>
    </row>
    <row r="111">
      <c r="B111" s="62"/>
      <c r="C111" s="79"/>
      <c r="J111" s="90"/>
      <c r="K111" s="80"/>
      <c r="L111" s="81"/>
      <c r="M111" s="81"/>
      <c r="N111" s="81"/>
      <c r="O111" s="81"/>
      <c r="P111" s="81"/>
      <c r="Q111" s="80"/>
      <c r="R111" s="80"/>
      <c r="S111" s="80"/>
      <c r="T111" s="80"/>
      <c r="U111" s="80"/>
      <c r="V111" s="80"/>
      <c r="W111" s="47"/>
      <c r="X111" s="80"/>
      <c r="Y111" s="80"/>
      <c r="Z111" s="80"/>
      <c r="AA111" s="80"/>
    </row>
    <row r="112">
      <c r="B112" s="62"/>
      <c r="C112" s="79"/>
      <c r="J112" s="90"/>
      <c r="K112" s="80"/>
      <c r="L112" s="81"/>
      <c r="M112" s="81"/>
      <c r="N112" s="81"/>
      <c r="O112" s="81"/>
      <c r="P112" s="81"/>
      <c r="Q112" s="80"/>
      <c r="R112" s="80"/>
      <c r="S112" s="80"/>
      <c r="T112" s="80"/>
      <c r="U112" s="80"/>
      <c r="V112" s="80"/>
      <c r="W112" s="47"/>
      <c r="X112" s="80"/>
      <c r="Y112" s="80"/>
      <c r="Z112" s="80"/>
      <c r="AA112" s="80"/>
    </row>
    <row r="113">
      <c r="B113" s="62"/>
      <c r="C113" s="79"/>
      <c r="J113" s="90"/>
      <c r="K113" s="80"/>
      <c r="L113" s="81"/>
      <c r="M113" s="81"/>
      <c r="N113" s="81"/>
      <c r="O113" s="81"/>
      <c r="P113" s="81"/>
      <c r="Q113" s="80"/>
      <c r="R113" s="80"/>
      <c r="S113" s="80"/>
      <c r="T113" s="80"/>
      <c r="U113" s="80"/>
      <c r="V113" s="80"/>
      <c r="W113" s="47"/>
      <c r="X113" s="80"/>
      <c r="Y113" s="80"/>
      <c r="Z113" s="80"/>
      <c r="AA113" s="80"/>
    </row>
    <row r="114">
      <c r="B114" s="62"/>
      <c r="C114" s="79"/>
      <c r="J114" s="90"/>
      <c r="K114" s="80"/>
      <c r="L114" s="81"/>
      <c r="M114" s="81"/>
      <c r="N114" s="81"/>
      <c r="O114" s="81"/>
      <c r="P114" s="81"/>
      <c r="Q114" s="80"/>
      <c r="R114" s="80"/>
      <c r="S114" s="80"/>
      <c r="T114" s="80"/>
      <c r="U114" s="80"/>
      <c r="V114" s="80"/>
      <c r="W114" s="47"/>
      <c r="X114" s="80"/>
      <c r="Y114" s="80"/>
      <c r="Z114" s="80"/>
      <c r="AA114" s="80"/>
    </row>
    <row r="115">
      <c r="B115" s="62"/>
      <c r="C115" s="79"/>
      <c r="J115" s="90"/>
      <c r="K115" s="80"/>
      <c r="L115" s="81"/>
      <c r="M115" s="81"/>
      <c r="N115" s="81"/>
      <c r="O115" s="81"/>
      <c r="P115" s="81"/>
      <c r="Q115" s="80"/>
      <c r="R115" s="80"/>
      <c r="S115" s="80"/>
      <c r="T115" s="80"/>
      <c r="U115" s="80"/>
      <c r="V115" s="80"/>
      <c r="W115" s="47"/>
      <c r="X115" s="80"/>
      <c r="Y115" s="80"/>
      <c r="Z115" s="80"/>
      <c r="AA115" s="80"/>
    </row>
    <row r="116">
      <c r="B116" s="62"/>
      <c r="C116" s="79"/>
      <c r="J116" s="90"/>
      <c r="K116" s="80"/>
      <c r="L116" s="81"/>
      <c r="M116" s="81"/>
      <c r="N116" s="81"/>
      <c r="O116" s="81"/>
      <c r="P116" s="81"/>
      <c r="Q116" s="80"/>
      <c r="R116" s="80"/>
      <c r="S116" s="80"/>
      <c r="T116" s="80"/>
      <c r="U116" s="80"/>
      <c r="V116" s="80"/>
      <c r="W116" s="47"/>
      <c r="X116" s="80"/>
      <c r="Y116" s="80"/>
      <c r="Z116" s="80"/>
      <c r="AA116" s="80"/>
    </row>
    <row r="117">
      <c r="B117" s="62"/>
      <c r="C117" s="79"/>
      <c r="J117" s="90"/>
      <c r="K117" s="80"/>
      <c r="L117" s="81"/>
      <c r="M117" s="81"/>
      <c r="N117" s="81"/>
      <c r="O117" s="81"/>
      <c r="P117" s="81"/>
      <c r="Q117" s="80"/>
      <c r="R117" s="80"/>
      <c r="S117" s="80"/>
      <c r="T117" s="80"/>
      <c r="U117" s="80"/>
      <c r="V117" s="80"/>
      <c r="W117" s="47"/>
      <c r="X117" s="80"/>
      <c r="Y117" s="80"/>
      <c r="Z117" s="80"/>
      <c r="AA117" s="80"/>
    </row>
    <row r="118">
      <c r="B118" s="62"/>
      <c r="C118" s="79"/>
      <c r="J118" s="90"/>
      <c r="K118" s="80"/>
      <c r="L118" s="81"/>
      <c r="M118" s="81"/>
      <c r="N118" s="81"/>
      <c r="O118" s="81"/>
      <c r="P118" s="81"/>
      <c r="Q118" s="80"/>
      <c r="R118" s="80"/>
      <c r="S118" s="80"/>
      <c r="T118" s="80"/>
      <c r="U118" s="80"/>
      <c r="V118" s="80"/>
      <c r="W118" s="47"/>
      <c r="X118" s="80"/>
      <c r="Y118" s="80"/>
      <c r="Z118" s="80"/>
      <c r="AA118" s="80"/>
    </row>
    <row r="119">
      <c r="B119" s="62"/>
      <c r="C119" s="79"/>
      <c r="J119" s="90"/>
      <c r="K119" s="80"/>
      <c r="L119" s="81"/>
      <c r="M119" s="81"/>
      <c r="N119" s="81"/>
      <c r="O119" s="81"/>
      <c r="P119" s="81"/>
      <c r="Q119" s="80"/>
      <c r="R119" s="80"/>
      <c r="S119" s="80"/>
      <c r="T119" s="80"/>
      <c r="U119" s="80"/>
      <c r="V119" s="80"/>
      <c r="W119" s="47"/>
      <c r="X119" s="80"/>
      <c r="Y119" s="80"/>
      <c r="Z119" s="80"/>
      <c r="AA119" s="80"/>
    </row>
    <row r="120">
      <c r="B120" s="62"/>
      <c r="C120" s="79"/>
      <c r="J120" s="90"/>
      <c r="K120" s="80"/>
      <c r="L120" s="81"/>
      <c r="M120" s="81"/>
      <c r="N120" s="81"/>
      <c r="O120" s="81"/>
      <c r="P120" s="81"/>
      <c r="Q120" s="80"/>
      <c r="R120" s="80"/>
      <c r="S120" s="80"/>
      <c r="T120" s="80"/>
      <c r="U120" s="80"/>
      <c r="V120" s="80"/>
      <c r="W120" s="47"/>
      <c r="X120" s="80"/>
      <c r="Y120" s="80"/>
      <c r="Z120" s="80"/>
      <c r="AA120" s="80"/>
    </row>
    <row r="121">
      <c r="B121" s="62"/>
      <c r="C121" s="79"/>
      <c r="J121" s="90"/>
      <c r="K121" s="80"/>
      <c r="L121" s="81"/>
      <c r="M121" s="81"/>
      <c r="N121" s="81"/>
      <c r="O121" s="81"/>
      <c r="P121" s="81"/>
      <c r="Q121" s="80"/>
      <c r="R121" s="80"/>
      <c r="S121" s="80"/>
      <c r="T121" s="80"/>
      <c r="U121" s="80"/>
      <c r="V121" s="80"/>
      <c r="W121" s="47"/>
      <c r="X121" s="80"/>
      <c r="Y121" s="80"/>
      <c r="Z121" s="80"/>
      <c r="AA121" s="80"/>
    </row>
    <row r="122">
      <c r="B122" s="62"/>
      <c r="C122" s="79"/>
      <c r="J122" s="90"/>
      <c r="K122" s="80"/>
      <c r="L122" s="81"/>
      <c r="M122" s="81"/>
      <c r="N122" s="81"/>
      <c r="O122" s="81"/>
      <c r="P122" s="81"/>
      <c r="Q122" s="80"/>
      <c r="R122" s="80"/>
      <c r="S122" s="80"/>
      <c r="T122" s="80"/>
      <c r="U122" s="80"/>
      <c r="V122" s="80"/>
      <c r="W122" s="47"/>
      <c r="X122" s="80"/>
      <c r="Y122" s="80"/>
      <c r="Z122" s="80"/>
      <c r="AA122" s="80"/>
    </row>
    <row r="123">
      <c r="B123" s="62"/>
      <c r="C123" s="79"/>
      <c r="J123" s="90"/>
      <c r="K123" s="80"/>
      <c r="L123" s="81"/>
      <c r="M123" s="81"/>
      <c r="N123" s="81"/>
      <c r="O123" s="81"/>
      <c r="P123" s="81"/>
      <c r="Q123" s="80"/>
      <c r="R123" s="80"/>
      <c r="S123" s="80"/>
      <c r="T123" s="80"/>
      <c r="U123" s="80"/>
      <c r="V123" s="80"/>
      <c r="W123" s="47"/>
      <c r="X123" s="80"/>
      <c r="Y123" s="80"/>
      <c r="Z123" s="80"/>
      <c r="AA123" s="80"/>
    </row>
    <row r="124">
      <c r="B124" s="62"/>
      <c r="C124" s="79"/>
      <c r="J124" s="90"/>
      <c r="K124" s="80"/>
      <c r="L124" s="81"/>
      <c r="M124" s="81"/>
      <c r="N124" s="81"/>
      <c r="O124" s="81"/>
      <c r="P124" s="81"/>
      <c r="Q124" s="80"/>
      <c r="R124" s="80"/>
      <c r="S124" s="80"/>
      <c r="T124" s="80"/>
      <c r="U124" s="80"/>
      <c r="V124" s="80"/>
      <c r="W124" s="47"/>
      <c r="X124" s="80"/>
      <c r="Y124" s="80"/>
      <c r="Z124" s="80"/>
      <c r="AA124" s="80"/>
    </row>
    <row r="125">
      <c r="B125" s="62"/>
      <c r="C125" s="79"/>
      <c r="J125" s="90"/>
      <c r="K125" s="80"/>
      <c r="L125" s="81"/>
      <c r="M125" s="81"/>
      <c r="N125" s="81"/>
      <c r="O125" s="81"/>
      <c r="P125" s="81"/>
      <c r="Q125" s="80"/>
      <c r="R125" s="80"/>
      <c r="S125" s="80"/>
      <c r="T125" s="80"/>
      <c r="U125" s="80"/>
      <c r="V125" s="80"/>
      <c r="W125" s="47"/>
      <c r="X125" s="80"/>
      <c r="Y125" s="80"/>
      <c r="Z125" s="80"/>
      <c r="AA125" s="80"/>
    </row>
    <row r="126">
      <c r="B126" s="62"/>
      <c r="C126" s="79"/>
      <c r="J126" s="90"/>
      <c r="K126" s="80"/>
      <c r="L126" s="81"/>
      <c r="M126" s="81"/>
      <c r="N126" s="81"/>
      <c r="O126" s="81"/>
      <c r="P126" s="81"/>
      <c r="Q126" s="80"/>
      <c r="R126" s="80"/>
      <c r="S126" s="80"/>
      <c r="T126" s="80"/>
      <c r="U126" s="80"/>
      <c r="V126" s="80"/>
      <c r="W126" s="47"/>
      <c r="X126" s="80"/>
      <c r="Y126" s="80"/>
      <c r="Z126" s="80"/>
      <c r="AA126" s="80"/>
    </row>
    <row r="127">
      <c r="B127" s="62"/>
      <c r="C127" s="79"/>
      <c r="J127" s="90"/>
      <c r="K127" s="80"/>
      <c r="L127" s="81"/>
      <c r="M127" s="81"/>
      <c r="N127" s="81"/>
      <c r="O127" s="81"/>
      <c r="P127" s="81"/>
      <c r="Q127" s="80"/>
      <c r="R127" s="80"/>
      <c r="S127" s="80"/>
      <c r="T127" s="80"/>
      <c r="U127" s="80"/>
      <c r="V127" s="80"/>
      <c r="W127" s="47"/>
      <c r="X127" s="80"/>
      <c r="Y127" s="80"/>
      <c r="Z127" s="80"/>
      <c r="AA127" s="80"/>
    </row>
    <row r="128">
      <c r="B128" s="62"/>
      <c r="C128" s="79"/>
      <c r="J128" s="90"/>
      <c r="K128" s="80"/>
      <c r="L128" s="81"/>
      <c r="M128" s="81"/>
      <c r="N128" s="81"/>
      <c r="O128" s="81"/>
      <c r="P128" s="81"/>
      <c r="Q128" s="80"/>
      <c r="R128" s="80"/>
      <c r="S128" s="80"/>
      <c r="T128" s="80"/>
      <c r="U128" s="80"/>
      <c r="V128" s="80"/>
      <c r="W128" s="47"/>
      <c r="X128" s="80"/>
      <c r="Y128" s="80"/>
      <c r="Z128" s="80"/>
      <c r="AA128" s="80"/>
    </row>
    <row r="129">
      <c r="B129" s="62"/>
      <c r="C129" s="79"/>
      <c r="J129" s="90"/>
      <c r="K129" s="80"/>
      <c r="L129" s="81"/>
      <c r="M129" s="81"/>
      <c r="N129" s="81"/>
      <c r="O129" s="81"/>
      <c r="P129" s="81"/>
      <c r="Q129" s="80"/>
      <c r="R129" s="80"/>
      <c r="S129" s="80"/>
      <c r="T129" s="80"/>
      <c r="U129" s="80"/>
      <c r="V129" s="80"/>
      <c r="W129" s="47"/>
      <c r="X129" s="80"/>
      <c r="Y129" s="80"/>
      <c r="Z129" s="80"/>
      <c r="AA129" s="80"/>
    </row>
    <row r="130">
      <c r="B130" s="62"/>
      <c r="C130" s="79"/>
      <c r="J130" s="90"/>
      <c r="K130" s="80"/>
      <c r="L130" s="81"/>
      <c r="M130" s="81"/>
      <c r="N130" s="81"/>
      <c r="O130" s="81"/>
      <c r="P130" s="81"/>
      <c r="Q130" s="80"/>
      <c r="R130" s="80"/>
      <c r="S130" s="80"/>
      <c r="T130" s="80"/>
      <c r="U130" s="80"/>
      <c r="V130" s="80"/>
      <c r="W130" s="47"/>
      <c r="X130" s="80"/>
      <c r="Y130" s="80"/>
      <c r="Z130" s="80"/>
      <c r="AA130" s="80"/>
    </row>
    <row r="131">
      <c r="B131" s="62"/>
      <c r="C131" s="79"/>
      <c r="J131" s="90"/>
      <c r="K131" s="80"/>
      <c r="L131" s="81"/>
      <c r="M131" s="81"/>
      <c r="N131" s="81"/>
      <c r="O131" s="81"/>
      <c r="P131" s="81"/>
      <c r="Q131" s="80"/>
      <c r="R131" s="80"/>
      <c r="S131" s="80"/>
      <c r="T131" s="80"/>
      <c r="U131" s="80"/>
      <c r="V131" s="80"/>
      <c r="W131" s="47"/>
      <c r="X131" s="80"/>
      <c r="Y131" s="80"/>
      <c r="Z131" s="80"/>
      <c r="AA131" s="80"/>
    </row>
    <row r="132">
      <c r="B132" s="62"/>
      <c r="C132" s="79"/>
      <c r="J132" s="90"/>
      <c r="K132" s="80"/>
      <c r="L132" s="81"/>
      <c r="M132" s="81"/>
      <c r="N132" s="81"/>
      <c r="O132" s="81"/>
      <c r="P132" s="81"/>
      <c r="Q132" s="80"/>
      <c r="R132" s="80"/>
      <c r="S132" s="80"/>
      <c r="T132" s="80"/>
      <c r="U132" s="80"/>
      <c r="V132" s="80"/>
      <c r="W132" s="47"/>
      <c r="X132" s="80"/>
      <c r="Y132" s="80"/>
      <c r="Z132" s="80"/>
      <c r="AA132" s="80"/>
    </row>
    <row r="133">
      <c r="B133" s="62"/>
      <c r="C133" s="79"/>
      <c r="J133" s="90"/>
      <c r="K133" s="80"/>
      <c r="L133" s="81"/>
      <c r="M133" s="81"/>
      <c r="N133" s="81"/>
      <c r="O133" s="81"/>
      <c r="P133" s="81"/>
      <c r="Q133" s="80"/>
      <c r="R133" s="80"/>
      <c r="S133" s="80"/>
      <c r="T133" s="80"/>
      <c r="U133" s="80"/>
      <c r="V133" s="80"/>
      <c r="W133" s="47"/>
      <c r="X133" s="80"/>
      <c r="Y133" s="80"/>
      <c r="Z133" s="80"/>
      <c r="AA133" s="80"/>
    </row>
    <row r="134">
      <c r="B134" s="62"/>
      <c r="C134" s="79"/>
      <c r="J134" s="90"/>
      <c r="K134" s="80"/>
      <c r="L134" s="81"/>
      <c r="M134" s="81"/>
      <c r="N134" s="81"/>
      <c r="O134" s="81"/>
      <c r="P134" s="81"/>
      <c r="Q134" s="80"/>
      <c r="R134" s="80"/>
      <c r="S134" s="80"/>
      <c r="T134" s="80"/>
      <c r="U134" s="80"/>
      <c r="V134" s="80"/>
      <c r="W134" s="47"/>
      <c r="X134" s="80"/>
      <c r="Y134" s="80"/>
      <c r="Z134" s="80"/>
      <c r="AA134" s="80"/>
    </row>
    <row r="135">
      <c r="B135" s="62"/>
      <c r="C135" s="79"/>
      <c r="J135" s="90"/>
      <c r="K135" s="80"/>
      <c r="L135" s="81"/>
      <c r="M135" s="81"/>
      <c r="N135" s="81"/>
      <c r="O135" s="81"/>
      <c r="P135" s="81"/>
      <c r="Q135" s="80"/>
      <c r="R135" s="80"/>
      <c r="S135" s="80"/>
      <c r="T135" s="80"/>
      <c r="U135" s="80"/>
      <c r="V135" s="80"/>
      <c r="W135" s="47"/>
      <c r="X135" s="80"/>
      <c r="Y135" s="80"/>
      <c r="Z135" s="80"/>
      <c r="AA135" s="80"/>
    </row>
    <row r="136">
      <c r="B136" s="62"/>
      <c r="C136" s="79"/>
      <c r="J136" s="90"/>
      <c r="K136" s="80"/>
      <c r="L136" s="81"/>
      <c r="M136" s="81"/>
      <c r="N136" s="81"/>
      <c r="O136" s="81"/>
      <c r="P136" s="81"/>
      <c r="Q136" s="80"/>
      <c r="R136" s="80"/>
      <c r="S136" s="80"/>
      <c r="T136" s="80"/>
      <c r="U136" s="80"/>
      <c r="V136" s="80"/>
      <c r="W136" s="47"/>
      <c r="X136" s="80"/>
      <c r="Y136" s="80"/>
      <c r="Z136" s="80"/>
      <c r="AA136" s="80"/>
    </row>
    <row r="137">
      <c r="B137" s="62"/>
      <c r="C137" s="79"/>
      <c r="J137" s="90"/>
      <c r="K137" s="80"/>
      <c r="L137" s="81"/>
      <c r="M137" s="81"/>
      <c r="N137" s="81"/>
      <c r="O137" s="81"/>
      <c r="P137" s="81"/>
      <c r="Q137" s="80"/>
      <c r="R137" s="80"/>
      <c r="S137" s="80"/>
      <c r="T137" s="80"/>
      <c r="U137" s="80"/>
      <c r="V137" s="80"/>
      <c r="W137" s="47"/>
      <c r="X137" s="80"/>
      <c r="Y137" s="80"/>
      <c r="Z137" s="80"/>
      <c r="AA137" s="80"/>
    </row>
    <row r="138">
      <c r="B138" s="62"/>
      <c r="C138" s="79"/>
      <c r="J138" s="90"/>
      <c r="K138" s="80"/>
      <c r="L138" s="81"/>
      <c r="M138" s="81"/>
      <c r="N138" s="81"/>
      <c r="O138" s="81"/>
      <c r="P138" s="81"/>
      <c r="Q138" s="80"/>
      <c r="R138" s="80"/>
      <c r="S138" s="80"/>
      <c r="T138" s="80"/>
      <c r="U138" s="80"/>
      <c r="V138" s="80"/>
      <c r="W138" s="47"/>
      <c r="X138" s="80"/>
      <c r="Y138" s="80"/>
      <c r="Z138" s="80"/>
      <c r="AA138" s="80"/>
    </row>
    <row r="139">
      <c r="B139" s="62"/>
      <c r="C139" s="79"/>
      <c r="J139" s="90"/>
      <c r="K139" s="80"/>
      <c r="L139" s="81"/>
      <c r="M139" s="81"/>
      <c r="N139" s="81"/>
      <c r="O139" s="81"/>
      <c r="P139" s="81"/>
      <c r="Q139" s="80"/>
      <c r="R139" s="80"/>
      <c r="S139" s="80"/>
      <c r="T139" s="80"/>
      <c r="U139" s="80"/>
      <c r="V139" s="80"/>
      <c r="W139" s="47"/>
      <c r="X139" s="80"/>
      <c r="Y139" s="80"/>
      <c r="Z139" s="80"/>
      <c r="AA139" s="80"/>
    </row>
    <row r="140">
      <c r="B140" s="62"/>
      <c r="C140" s="79"/>
      <c r="J140" s="90"/>
      <c r="K140" s="80"/>
      <c r="L140" s="81"/>
      <c r="M140" s="81"/>
      <c r="N140" s="81"/>
      <c r="O140" s="81"/>
      <c r="P140" s="81"/>
      <c r="Q140" s="80"/>
      <c r="R140" s="80"/>
      <c r="S140" s="80"/>
      <c r="T140" s="80"/>
      <c r="U140" s="80"/>
      <c r="V140" s="80"/>
      <c r="W140" s="47"/>
      <c r="X140" s="80"/>
      <c r="Y140" s="80"/>
      <c r="Z140" s="80"/>
      <c r="AA140" s="80"/>
    </row>
    <row r="141">
      <c r="B141" s="62"/>
      <c r="C141" s="79"/>
      <c r="J141" s="90"/>
      <c r="K141" s="80"/>
      <c r="L141" s="81"/>
      <c r="M141" s="81"/>
      <c r="N141" s="81"/>
      <c r="O141" s="81"/>
      <c r="P141" s="81"/>
      <c r="Q141" s="80"/>
      <c r="R141" s="80"/>
      <c r="S141" s="80"/>
      <c r="T141" s="80"/>
      <c r="U141" s="80"/>
      <c r="V141" s="80"/>
      <c r="W141" s="47"/>
      <c r="X141" s="80"/>
      <c r="Y141" s="80"/>
      <c r="Z141" s="80"/>
      <c r="AA141" s="80"/>
    </row>
    <row r="142">
      <c r="B142" s="62"/>
      <c r="C142" s="79"/>
      <c r="J142" s="90"/>
      <c r="K142" s="80"/>
      <c r="L142" s="81"/>
      <c r="M142" s="81"/>
      <c r="N142" s="81"/>
      <c r="O142" s="81"/>
      <c r="P142" s="81"/>
      <c r="Q142" s="80"/>
      <c r="R142" s="80"/>
      <c r="S142" s="80"/>
      <c r="T142" s="80"/>
      <c r="U142" s="80"/>
      <c r="V142" s="80"/>
      <c r="W142" s="47"/>
      <c r="X142" s="80"/>
      <c r="Y142" s="80"/>
      <c r="Z142" s="80"/>
      <c r="AA142" s="80"/>
    </row>
    <row r="143">
      <c r="B143" s="62"/>
      <c r="C143" s="79"/>
      <c r="J143" s="90"/>
      <c r="K143" s="80"/>
      <c r="L143" s="81"/>
      <c r="M143" s="81"/>
      <c r="N143" s="81"/>
      <c r="O143" s="81"/>
      <c r="P143" s="81"/>
      <c r="Q143" s="80"/>
      <c r="R143" s="80"/>
      <c r="S143" s="80"/>
      <c r="T143" s="80"/>
      <c r="U143" s="80"/>
      <c r="V143" s="80"/>
      <c r="W143" s="47"/>
      <c r="X143" s="80"/>
      <c r="Y143" s="80"/>
      <c r="Z143" s="80"/>
      <c r="AA143" s="80"/>
    </row>
    <row r="144">
      <c r="B144" s="62"/>
      <c r="C144" s="79"/>
      <c r="J144" s="90"/>
      <c r="K144" s="80"/>
      <c r="L144" s="81"/>
      <c r="M144" s="81"/>
      <c r="N144" s="81"/>
      <c r="O144" s="81"/>
      <c r="P144" s="81"/>
      <c r="Q144" s="80"/>
      <c r="R144" s="80"/>
      <c r="S144" s="80"/>
      <c r="T144" s="80"/>
      <c r="U144" s="80"/>
      <c r="V144" s="80"/>
      <c r="W144" s="47"/>
      <c r="X144" s="80"/>
      <c r="Y144" s="80"/>
      <c r="Z144" s="80"/>
      <c r="AA144" s="80"/>
    </row>
    <row r="145">
      <c r="B145" s="62"/>
      <c r="C145" s="79"/>
      <c r="J145" s="90"/>
      <c r="K145" s="80"/>
      <c r="L145" s="81"/>
      <c r="M145" s="81"/>
      <c r="N145" s="81"/>
      <c r="O145" s="81"/>
      <c r="P145" s="81"/>
      <c r="Q145" s="80"/>
      <c r="R145" s="80"/>
      <c r="S145" s="80"/>
      <c r="T145" s="80"/>
      <c r="U145" s="80"/>
      <c r="V145" s="80"/>
      <c r="W145" s="47"/>
      <c r="X145" s="80"/>
      <c r="Y145" s="80"/>
      <c r="Z145" s="80"/>
      <c r="AA145" s="80"/>
    </row>
    <row r="146">
      <c r="B146" s="62"/>
      <c r="C146" s="79"/>
      <c r="J146" s="90"/>
      <c r="K146" s="80"/>
      <c r="L146" s="81"/>
      <c r="M146" s="81"/>
      <c r="N146" s="81"/>
      <c r="O146" s="81"/>
      <c r="P146" s="81"/>
      <c r="Q146" s="80"/>
      <c r="R146" s="80"/>
      <c r="S146" s="80"/>
      <c r="T146" s="80"/>
      <c r="U146" s="80"/>
      <c r="V146" s="80"/>
      <c r="W146" s="47"/>
      <c r="X146" s="80"/>
      <c r="Y146" s="80"/>
      <c r="Z146" s="80"/>
      <c r="AA146" s="80"/>
    </row>
    <row r="147">
      <c r="B147" s="62"/>
      <c r="C147" s="79"/>
      <c r="J147" s="90"/>
      <c r="K147" s="80"/>
      <c r="L147" s="81"/>
      <c r="M147" s="81"/>
      <c r="N147" s="81"/>
      <c r="O147" s="81"/>
      <c r="P147" s="81"/>
      <c r="Q147" s="80"/>
      <c r="R147" s="80"/>
      <c r="S147" s="80"/>
      <c r="T147" s="80"/>
      <c r="U147" s="80"/>
      <c r="V147" s="80"/>
      <c r="W147" s="47"/>
      <c r="X147" s="80"/>
      <c r="Y147" s="80"/>
      <c r="Z147" s="80"/>
      <c r="AA147" s="80"/>
    </row>
    <row r="148">
      <c r="B148" s="62"/>
      <c r="C148" s="79"/>
      <c r="J148" s="90"/>
      <c r="K148" s="80"/>
      <c r="L148" s="81"/>
      <c r="M148" s="81"/>
      <c r="N148" s="81"/>
      <c r="O148" s="81"/>
      <c r="P148" s="81"/>
      <c r="Q148" s="80"/>
      <c r="R148" s="80"/>
      <c r="S148" s="80"/>
      <c r="T148" s="80"/>
      <c r="U148" s="80"/>
      <c r="V148" s="80"/>
      <c r="W148" s="47"/>
      <c r="X148" s="80"/>
      <c r="Y148" s="80"/>
      <c r="Z148" s="80"/>
      <c r="AA148" s="80"/>
    </row>
    <row r="149">
      <c r="B149" s="62"/>
      <c r="C149" s="79"/>
      <c r="J149" s="90"/>
      <c r="K149" s="80"/>
      <c r="L149" s="81"/>
      <c r="M149" s="81"/>
      <c r="N149" s="81"/>
      <c r="O149" s="81"/>
      <c r="P149" s="81"/>
      <c r="Q149" s="80"/>
      <c r="R149" s="80"/>
      <c r="S149" s="80"/>
      <c r="T149" s="80"/>
      <c r="U149" s="80"/>
      <c r="V149" s="80"/>
      <c r="W149" s="47"/>
      <c r="X149" s="80"/>
      <c r="Y149" s="80"/>
      <c r="Z149" s="80"/>
      <c r="AA149" s="80"/>
    </row>
    <row r="150">
      <c r="B150" s="62"/>
      <c r="C150" s="79"/>
      <c r="J150" s="90"/>
      <c r="K150" s="80"/>
      <c r="L150" s="81"/>
      <c r="M150" s="81"/>
      <c r="N150" s="81"/>
      <c r="O150" s="81"/>
      <c r="P150" s="81"/>
      <c r="Q150" s="80"/>
      <c r="R150" s="80"/>
      <c r="S150" s="80"/>
      <c r="T150" s="80"/>
      <c r="U150" s="80"/>
      <c r="V150" s="80"/>
      <c r="W150" s="47"/>
      <c r="X150" s="80"/>
      <c r="Y150" s="80"/>
      <c r="Z150" s="80"/>
      <c r="AA150" s="80"/>
    </row>
    <row r="151">
      <c r="B151" s="62"/>
      <c r="C151" s="79"/>
      <c r="J151" s="90"/>
      <c r="K151" s="80"/>
      <c r="L151" s="81"/>
      <c r="M151" s="81"/>
      <c r="N151" s="81"/>
      <c r="O151" s="81"/>
      <c r="P151" s="81"/>
      <c r="Q151" s="80"/>
      <c r="R151" s="80"/>
      <c r="S151" s="80"/>
      <c r="T151" s="80"/>
      <c r="U151" s="80"/>
      <c r="V151" s="80"/>
      <c r="W151" s="47"/>
      <c r="X151" s="80"/>
      <c r="Y151" s="80"/>
      <c r="Z151" s="80"/>
      <c r="AA151" s="80"/>
    </row>
    <row r="152">
      <c r="B152" s="62"/>
      <c r="C152" s="79"/>
      <c r="J152" s="90"/>
      <c r="K152" s="80"/>
      <c r="L152" s="81"/>
      <c r="M152" s="81"/>
      <c r="N152" s="81"/>
      <c r="O152" s="81"/>
      <c r="P152" s="81"/>
      <c r="Q152" s="80"/>
      <c r="R152" s="80"/>
      <c r="S152" s="80"/>
      <c r="T152" s="80"/>
      <c r="U152" s="80"/>
      <c r="V152" s="80"/>
      <c r="W152" s="47"/>
      <c r="X152" s="80"/>
      <c r="Y152" s="80"/>
      <c r="Z152" s="80"/>
      <c r="AA152" s="80"/>
    </row>
    <row r="153">
      <c r="B153" s="62"/>
      <c r="C153" s="79"/>
      <c r="J153" s="90"/>
      <c r="K153" s="80"/>
      <c r="L153" s="81"/>
      <c r="M153" s="81"/>
      <c r="N153" s="81"/>
      <c r="O153" s="81"/>
      <c r="P153" s="81"/>
      <c r="Q153" s="80"/>
      <c r="R153" s="80"/>
      <c r="S153" s="80"/>
      <c r="T153" s="80"/>
      <c r="U153" s="80"/>
      <c r="V153" s="80"/>
      <c r="W153" s="47"/>
      <c r="X153" s="80"/>
      <c r="Y153" s="80"/>
      <c r="Z153" s="80"/>
      <c r="AA153" s="80"/>
    </row>
    <row r="154">
      <c r="B154" s="62"/>
      <c r="C154" s="79"/>
      <c r="J154" s="90"/>
      <c r="K154" s="80"/>
      <c r="L154" s="81"/>
      <c r="M154" s="81"/>
      <c r="N154" s="81"/>
      <c r="O154" s="81"/>
      <c r="P154" s="81"/>
      <c r="Q154" s="80"/>
      <c r="R154" s="80"/>
      <c r="S154" s="80"/>
      <c r="T154" s="80"/>
      <c r="U154" s="80"/>
      <c r="V154" s="80"/>
      <c r="W154" s="47"/>
      <c r="X154" s="80"/>
      <c r="Y154" s="80"/>
      <c r="Z154" s="80"/>
      <c r="AA154" s="80"/>
    </row>
    <row r="155">
      <c r="B155" s="62"/>
      <c r="C155" s="79"/>
      <c r="J155" s="90"/>
      <c r="K155" s="80"/>
      <c r="L155" s="81"/>
      <c r="M155" s="81"/>
      <c r="N155" s="81"/>
      <c r="O155" s="81"/>
      <c r="P155" s="81"/>
      <c r="Q155" s="80"/>
      <c r="R155" s="80"/>
      <c r="S155" s="80"/>
      <c r="T155" s="80"/>
      <c r="U155" s="80"/>
      <c r="V155" s="80"/>
      <c r="W155" s="47"/>
      <c r="X155" s="80"/>
      <c r="Y155" s="80"/>
      <c r="Z155" s="80"/>
      <c r="AA155" s="80"/>
    </row>
    <row r="156">
      <c r="B156" s="62"/>
      <c r="C156" s="79"/>
      <c r="J156" s="90"/>
      <c r="K156" s="80"/>
      <c r="L156" s="81"/>
      <c r="M156" s="81"/>
      <c r="N156" s="81"/>
      <c r="O156" s="81"/>
      <c r="P156" s="81"/>
      <c r="Q156" s="80"/>
      <c r="R156" s="80"/>
      <c r="S156" s="80"/>
      <c r="T156" s="80"/>
      <c r="U156" s="80"/>
      <c r="V156" s="80"/>
      <c r="W156" s="47"/>
      <c r="X156" s="80"/>
      <c r="Y156" s="80"/>
      <c r="Z156" s="80"/>
      <c r="AA156" s="80"/>
    </row>
    <row r="157">
      <c r="B157" s="62"/>
      <c r="C157" s="79"/>
      <c r="J157" s="90"/>
      <c r="K157" s="80"/>
      <c r="L157" s="81"/>
      <c r="M157" s="81"/>
      <c r="N157" s="81"/>
      <c r="O157" s="81"/>
      <c r="P157" s="81"/>
      <c r="Q157" s="80"/>
      <c r="R157" s="80"/>
      <c r="S157" s="80"/>
      <c r="T157" s="80"/>
      <c r="U157" s="80"/>
      <c r="V157" s="80"/>
      <c r="W157" s="47"/>
      <c r="X157" s="80"/>
      <c r="Y157" s="80"/>
      <c r="Z157" s="80"/>
      <c r="AA157" s="80"/>
    </row>
    <row r="158">
      <c r="B158" s="62"/>
      <c r="C158" s="79"/>
      <c r="J158" s="90"/>
      <c r="K158" s="80"/>
      <c r="L158" s="81"/>
      <c r="M158" s="81"/>
      <c r="N158" s="81"/>
      <c r="O158" s="81"/>
      <c r="P158" s="81"/>
      <c r="Q158" s="80"/>
      <c r="R158" s="80"/>
      <c r="S158" s="80"/>
      <c r="T158" s="80"/>
      <c r="U158" s="80"/>
      <c r="V158" s="80"/>
      <c r="W158" s="47"/>
      <c r="X158" s="80"/>
      <c r="Y158" s="80"/>
      <c r="Z158" s="80"/>
      <c r="AA158" s="80"/>
    </row>
    <row r="159">
      <c r="B159" s="62"/>
      <c r="C159" s="79"/>
      <c r="J159" s="90"/>
      <c r="K159" s="80"/>
      <c r="L159" s="81"/>
      <c r="M159" s="81"/>
      <c r="N159" s="81"/>
      <c r="O159" s="81"/>
      <c r="P159" s="81"/>
      <c r="Q159" s="80"/>
      <c r="R159" s="80"/>
      <c r="S159" s="80"/>
      <c r="T159" s="80"/>
      <c r="U159" s="80"/>
      <c r="V159" s="80"/>
      <c r="W159" s="47"/>
      <c r="X159" s="80"/>
      <c r="Y159" s="80"/>
      <c r="Z159" s="80"/>
      <c r="AA159" s="80"/>
    </row>
    <row r="160">
      <c r="B160" s="62"/>
      <c r="C160" s="79"/>
      <c r="J160" s="90"/>
      <c r="K160" s="80"/>
      <c r="L160" s="81"/>
      <c r="M160" s="81"/>
      <c r="N160" s="81"/>
      <c r="O160" s="81"/>
      <c r="P160" s="81"/>
      <c r="Q160" s="80"/>
      <c r="R160" s="80"/>
      <c r="S160" s="80"/>
      <c r="T160" s="80"/>
      <c r="U160" s="80"/>
      <c r="V160" s="80"/>
      <c r="W160" s="47"/>
      <c r="X160" s="80"/>
      <c r="Y160" s="80"/>
      <c r="Z160" s="80"/>
      <c r="AA160" s="80"/>
    </row>
    <row r="161">
      <c r="B161" s="62"/>
      <c r="C161" s="79"/>
      <c r="J161" s="9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47"/>
      <c r="X161" s="80"/>
      <c r="Y161" s="80"/>
      <c r="Z161" s="80"/>
      <c r="AA161" s="80"/>
    </row>
    <row r="162">
      <c r="B162" s="79"/>
      <c r="C162" s="79"/>
      <c r="J162" s="9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47"/>
      <c r="X162" s="80"/>
      <c r="Y162" s="80"/>
      <c r="Z162" s="80"/>
      <c r="AA162" s="80"/>
    </row>
    <row r="163">
      <c r="B163" s="79"/>
      <c r="C163" s="79"/>
      <c r="J163" s="9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47"/>
      <c r="X163" s="80"/>
      <c r="Y163" s="80"/>
      <c r="Z163" s="80"/>
      <c r="AA163" s="80"/>
    </row>
    <row r="164">
      <c r="B164" s="79"/>
      <c r="C164" s="79"/>
      <c r="J164" s="9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47"/>
      <c r="X164" s="80"/>
      <c r="Y164" s="80"/>
      <c r="Z164" s="80"/>
      <c r="AA164" s="80"/>
    </row>
    <row r="165">
      <c r="B165" s="79"/>
      <c r="C165" s="79"/>
      <c r="J165" s="9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47"/>
      <c r="X165" s="80"/>
      <c r="Y165" s="80"/>
      <c r="Z165" s="80"/>
      <c r="AA165" s="80"/>
    </row>
    <row r="166">
      <c r="B166" s="79"/>
      <c r="C166" s="79"/>
      <c r="J166" s="9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47"/>
      <c r="X166" s="80"/>
      <c r="Y166" s="80"/>
      <c r="Z166" s="80"/>
      <c r="AA166" s="80"/>
    </row>
    <row r="167">
      <c r="B167" s="79"/>
      <c r="C167" s="79"/>
      <c r="J167" s="9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47"/>
      <c r="X167" s="80"/>
      <c r="Y167" s="80"/>
      <c r="Z167" s="80"/>
      <c r="AA167" s="80"/>
    </row>
    <row r="168">
      <c r="B168" s="79"/>
      <c r="C168" s="79"/>
      <c r="J168" s="9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47"/>
      <c r="X168" s="80"/>
      <c r="Y168" s="80"/>
      <c r="Z168" s="80"/>
      <c r="AA168" s="80"/>
    </row>
    <row r="169">
      <c r="B169" s="79"/>
      <c r="C169" s="79"/>
      <c r="J169" s="9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47"/>
      <c r="X169" s="80"/>
      <c r="Y169" s="80"/>
      <c r="Z169" s="80"/>
      <c r="AA169" s="80"/>
    </row>
    <row r="170">
      <c r="B170" s="79"/>
      <c r="C170" s="79"/>
      <c r="J170" s="9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47"/>
      <c r="X170" s="80"/>
      <c r="Y170" s="80"/>
      <c r="Z170" s="80"/>
      <c r="AA170" s="80"/>
    </row>
    <row r="171">
      <c r="B171" s="79"/>
      <c r="C171" s="79"/>
      <c r="J171" s="90"/>
      <c r="W171" s="47"/>
    </row>
    <row r="172">
      <c r="B172" s="79"/>
      <c r="C172" s="79"/>
      <c r="J172" s="90"/>
      <c r="W172" s="47"/>
    </row>
    <row r="173">
      <c r="B173" s="79"/>
      <c r="C173" s="79"/>
      <c r="J173" s="90"/>
      <c r="W173" s="47"/>
    </row>
    <row r="174">
      <c r="B174" s="79"/>
      <c r="C174" s="79"/>
      <c r="J174" s="90"/>
      <c r="W174" s="47"/>
    </row>
    <row r="175">
      <c r="B175" s="79"/>
      <c r="C175" s="79"/>
      <c r="J175" s="90"/>
      <c r="W175" s="47"/>
    </row>
    <row r="176">
      <c r="B176" s="79"/>
      <c r="C176" s="79"/>
      <c r="J176" s="90"/>
      <c r="W176" s="47"/>
    </row>
    <row r="177">
      <c r="B177" s="79"/>
      <c r="C177" s="79"/>
      <c r="J177" s="90"/>
      <c r="W177" s="47"/>
    </row>
    <row r="178">
      <c r="B178" s="79"/>
      <c r="C178" s="79"/>
      <c r="J178" s="90"/>
      <c r="W178" s="47"/>
    </row>
    <row r="179">
      <c r="B179" s="79"/>
      <c r="C179" s="79"/>
      <c r="J179" s="90"/>
      <c r="W179" s="47"/>
    </row>
    <row r="180">
      <c r="B180" s="79"/>
      <c r="C180" s="79"/>
      <c r="J180" s="90"/>
      <c r="W180" s="47"/>
    </row>
    <row r="181">
      <c r="B181" s="79"/>
      <c r="C181" s="79"/>
      <c r="J181" s="90"/>
      <c r="W181" s="47"/>
    </row>
    <row r="182">
      <c r="B182" s="79"/>
      <c r="C182" s="79"/>
      <c r="J182" s="90"/>
      <c r="W182" s="47"/>
    </row>
    <row r="183">
      <c r="B183" s="79"/>
      <c r="C183" s="79"/>
      <c r="J183" s="90"/>
      <c r="W183" s="47"/>
    </row>
    <row r="184">
      <c r="B184" s="79"/>
      <c r="C184" s="79"/>
      <c r="J184" s="90"/>
      <c r="W184" s="47"/>
    </row>
    <row r="185">
      <c r="B185" s="79"/>
      <c r="C185" s="79"/>
      <c r="J185" s="90"/>
      <c r="W185" s="47"/>
    </row>
    <row r="186">
      <c r="B186" s="79"/>
      <c r="C186" s="79"/>
      <c r="J186" s="90"/>
      <c r="W186" s="47"/>
    </row>
    <row r="187">
      <c r="B187" s="79"/>
      <c r="C187" s="79"/>
      <c r="J187" s="90"/>
      <c r="W187" s="47"/>
    </row>
    <row r="188">
      <c r="B188" s="79"/>
      <c r="C188" s="79"/>
      <c r="J188" s="90"/>
      <c r="W188" s="47"/>
    </row>
    <row r="189">
      <c r="B189" s="79"/>
      <c r="C189" s="79"/>
      <c r="J189" s="90"/>
      <c r="W189" s="47"/>
    </row>
    <row r="190">
      <c r="B190" s="79"/>
      <c r="C190" s="79"/>
      <c r="J190" s="90"/>
      <c r="W190" s="47"/>
    </row>
    <row r="191">
      <c r="B191" s="79"/>
      <c r="C191" s="79"/>
      <c r="J191" s="90"/>
      <c r="W191" s="47"/>
    </row>
    <row r="192">
      <c r="B192" s="79"/>
      <c r="C192" s="79"/>
      <c r="J192" s="90"/>
      <c r="W192" s="47"/>
    </row>
    <row r="193">
      <c r="B193" s="79"/>
      <c r="C193" s="79"/>
      <c r="J193" s="90"/>
      <c r="W193" s="47"/>
    </row>
    <row r="194">
      <c r="B194" s="79"/>
      <c r="C194" s="79"/>
      <c r="J194" s="90"/>
      <c r="W194" s="47"/>
    </row>
    <row r="195">
      <c r="B195" s="79"/>
      <c r="C195" s="79"/>
      <c r="J195" s="90"/>
      <c r="W195" s="47"/>
    </row>
    <row r="196">
      <c r="B196" s="79"/>
      <c r="C196" s="79"/>
      <c r="J196" s="90"/>
      <c r="W196" s="47"/>
    </row>
    <row r="197">
      <c r="B197" s="79"/>
      <c r="C197" s="79"/>
      <c r="J197" s="90"/>
      <c r="W197" s="47"/>
    </row>
    <row r="198">
      <c r="B198" s="79"/>
      <c r="C198" s="79"/>
      <c r="J198" s="90"/>
      <c r="W198" s="47"/>
    </row>
    <row r="199">
      <c r="B199" s="79"/>
      <c r="C199" s="79"/>
      <c r="J199" s="90"/>
      <c r="W199" s="47"/>
    </row>
    <row r="200">
      <c r="B200" s="79"/>
      <c r="C200" s="79"/>
      <c r="J200" s="90"/>
      <c r="W200" s="47"/>
    </row>
    <row r="201">
      <c r="B201" s="79"/>
      <c r="C201" s="79"/>
      <c r="J201" s="90"/>
      <c r="W201" s="47"/>
    </row>
    <row r="202">
      <c r="B202" s="79"/>
      <c r="C202" s="79"/>
      <c r="J202" s="90"/>
      <c r="W202" s="47"/>
    </row>
    <row r="203">
      <c r="B203" s="79"/>
      <c r="C203" s="79"/>
      <c r="J203" s="90"/>
      <c r="W203" s="47"/>
    </row>
    <row r="204">
      <c r="B204" s="79"/>
      <c r="C204" s="79"/>
      <c r="J204" s="90"/>
      <c r="W204" s="47"/>
    </row>
    <row r="205">
      <c r="B205" s="79"/>
      <c r="C205" s="79"/>
      <c r="J205" s="90"/>
      <c r="W205" s="47"/>
    </row>
    <row r="206">
      <c r="B206" s="79"/>
      <c r="C206" s="79"/>
      <c r="J206" s="90"/>
      <c r="W206" s="47"/>
    </row>
    <row r="207">
      <c r="B207" s="79"/>
      <c r="C207" s="79"/>
      <c r="J207" s="90"/>
      <c r="W207" s="47"/>
    </row>
    <row r="208">
      <c r="B208" s="79"/>
      <c r="C208" s="79"/>
      <c r="J208" s="90"/>
      <c r="W208" s="47"/>
    </row>
    <row r="209">
      <c r="B209" s="79"/>
      <c r="C209" s="79"/>
      <c r="J209" s="90"/>
      <c r="W209" s="47"/>
    </row>
    <row r="210">
      <c r="B210" s="79"/>
      <c r="C210" s="79"/>
      <c r="J210" s="90"/>
      <c r="W210" s="47"/>
    </row>
    <row r="211">
      <c r="B211" s="79"/>
      <c r="C211" s="79"/>
      <c r="J211" s="90"/>
      <c r="W211" s="47"/>
    </row>
    <row r="212">
      <c r="B212" s="79"/>
      <c r="C212" s="79"/>
      <c r="J212" s="90"/>
      <c r="W212" s="47"/>
    </row>
    <row r="213">
      <c r="B213" s="79"/>
      <c r="C213" s="79"/>
      <c r="J213" s="90"/>
      <c r="W213" s="47"/>
    </row>
    <row r="214">
      <c r="B214" s="79"/>
      <c r="C214" s="79"/>
      <c r="J214" s="90"/>
      <c r="W214" s="47"/>
    </row>
    <row r="215">
      <c r="B215" s="79"/>
      <c r="C215" s="79"/>
      <c r="J215" s="90"/>
      <c r="W215" s="47"/>
    </row>
    <row r="216">
      <c r="B216" s="79"/>
      <c r="C216" s="79"/>
      <c r="J216" s="90"/>
      <c r="W216" s="47"/>
    </row>
    <row r="217">
      <c r="B217" s="79"/>
      <c r="C217" s="79"/>
      <c r="J217" s="90"/>
      <c r="W217" s="47"/>
    </row>
    <row r="218">
      <c r="B218" s="79"/>
      <c r="C218" s="79"/>
      <c r="J218" s="90"/>
      <c r="W218" s="47"/>
    </row>
    <row r="219">
      <c r="B219" s="79"/>
      <c r="C219" s="79"/>
      <c r="J219" s="90"/>
      <c r="W219" s="47"/>
    </row>
    <row r="220">
      <c r="B220" s="79"/>
      <c r="C220" s="79"/>
      <c r="J220" s="90"/>
      <c r="W220" s="47"/>
    </row>
    <row r="221">
      <c r="B221" s="79"/>
      <c r="C221" s="79"/>
      <c r="J221" s="90"/>
      <c r="W221" s="47"/>
    </row>
    <row r="222">
      <c r="B222" s="79"/>
      <c r="C222" s="79"/>
      <c r="J222" s="90"/>
      <c r="W222" s="47"/>
    </row>
    <row r="223">
      <c r="B223" s="79"/>
      <c r="C223" s="79"/>
      <c r="J223" s="90"/>
      <c r="W223" s="47"/>
    </row>
    <row r="224">
      <c r="B224" s="79"/>
      <c r="C224" s="79"/>
      <c r="J224" s="90"/>
      <c r="W224" s="47"/>
    </row>
    <row r="225">
      <c r="B225" s="79"/>
      <c r="C225" s="79"/>
      <c r="J225" s="90"/>
      <c r="W225" s="47"/>
    </row>
    <row r="226">
      <c r="B226" s="79"/>
      <c r="C226" s="79"/>
      <c r="J226" s="90"/>
      <c r="W226" s="47"/>
    </row>
    <row r="227">
      <c r="B227" s="79"/>
      <c r="C227" s="79"/>
      <c r="J227" s="90"/>
      <c r="W227" s="47"/>
    </row>
    <row r="228">
      <c r="B228" s="79"/>
      <c r="C228" s="79"/>
      <c r="J228" s="90"/>
      <c r="W228" s="47"/>
    </row>
    <row r="229">
      <c r="B229" s="79"/>
      <c r="C229" s="79"/>
      <c r="J229" s="90"/>
      <c r="W229" s="47"/>
    </row>
    <row r="230">
      <c r="B230" s="79"/>
      <c r="C230" s="79"/>
      <c r="J230" s="90"/>
      <c r="W230" s="47"/>
    </row>
    <row r="231">
      <c r="B231" s="79"/>
      <c r="C231" s="79"/>
      <c r="J231" s="90"/>
      <c r="W231" s="47"/>
    </row>
    <row r="232">
      <c r="B232" s="79"/>
      <c r="C232" s="79"/>
      <c r="J232" s="90"/>
      <c r="W232" s="47"/>
    </row>
    <row r="233">
      <c r="B233" s="79"/>
      <c r="C233" s="79"/>
      <c r="J233" s="90"/>
      <c r="W233" s="47"/>
    </row>
    <row r="234">
      <c r="B234" s="79"/>
      <c r="C234" s="79"/>
      <c r="J234" s="90"/>
      <c r="W234" s="47"/>
    </row>
    <row r="235">
      <c r="B235" s="79"/>
      <c r="C235" s="79"/>
      <c r="J235" s="90"/>
      <c r="W235" s="47"/>
    </row>
    <row r="236">
      <c r="B236" s="79"/>
      <c r="C236" s="79"/>
      <c r="J236" s="90"/>
      <c r="W236" s="47"/>
    </row>
    <row r="237">
      <c r="B237" s="79"/>
      <c r="C237" s="79"/>
      <c r="J237" s="90"/>
      <c r="W237" s="47"/>
    </row>
    <row r="238">
      <c r="B238" s="79"/>
      <c r="C238" s="79"/>
      <c r="J238" s="90"/>
      <c r="W238" s="47"/>
    </row>
    <row r="239">
      <c r="B239" s="79"/>
      <c r="C239" s="79"/>
      <c r="J239" s="90"/>
      <c r="W239" s="47"/>
    </row>
    <row r="240">
      <c r="B240" s="79"/>
      <c r="C240" s="79"/>
      <c r="J240" s="90"/>
      <c r="W240" s="47"/>
    </row>
    <row r="241">
      <c r="B241" s="79"/>
      <c r="C241" s="79"/>
      <c r="J241" s="90"/>
      <c r="W241" s="47"/>
    </row>
    <row r="242">
      <c r="B242" s="79"/>
      <c r="C242" s="79"/>
      <c r="J242" s="90"/>
      <c r="W242" s="47"/>
    </row>
    <row r="243">
      <c r="B243" s="79"/>
      <c r="C243" s="79"/>
      <c r="J243" s="90"/>
      <c r="W243" s="47"/>
    </row>
    <row r="244">
      <c r="B244" s="79"/>
      <c r="C244" s="79"/>
      <c r="J244" s="90"/>
      <c r="W244" s="47"/>
    </row>
    <row r="245">
      <c r="B245" s="79"/>
      <c r="C245" s="79"/>
      <c r="J245" s="90"/>
      <c r="W245" s="47"/>
    </row>
    <row r="246">
      <c r="B246" s="79"/>
      <c r="C246" s="79"/>
      <c r="J246" s="90"/>
      <c r="W246" s="47"/>
    </row>
    <row r="247">
      <c r="B247" s="79"/>
      <c r="C247" s="79"/>
      <c r="J247" s="90"/>
      <c r="W247" s="47"/>
    </row>
    <row r="248">
      <c r="B248" s="79"/>
      <c r="C248" s="79"/>
      <c r="J248" s="90"/>
      <c r="W248" s="47"/>
    </row>
    <row r="249">
      <c r="B249" s="79"/>
      <c r="C249" s="79"/>
      <c r="J249" s="90"/>
      <c r="W249" s="47"/>
    </row>
    <row r="250">
      <c r="B250" s="79"/>
      <c r="C250" s="79"/>
      <c r="J250" s="90"/>
      <c r="W250" s="47"/>
    </row>
    <row r="251">
      <c r="B251" s="79"/>
      <c r="C251" s="79"/>
      <c r="J251" s="90"/>
      <c r="W251" s="47"/>
    </row>
    <row r="252">
      <c r="B252" s="79"/>
      <c r="C252" s="79"/>
      <c r="J252" s="90"/>
      <c r="W252" s="47"/>
    </row>
    <row r="253">
      <c r="B253" s="79"/>
      <c r="C253" s="79"/>
      <c r="J253" s="90"/>
      <c r="W253" s="47"/>
    </row>
    <row r="254">
      <c r="B254" s="79"/>
      <c r="C254" s="79"/>
      <c r="J254" s="90"/>
      <c r="W254" s="47"/>
    </row>
    <row r="255">
      <c r="B255" s="79"/>
      <c r="C255" s="79"/>
      <c r="J255" s="90"/>
      <c r="W255" s="47"/>
    </row>
    <row r="256">
      <c r="B256" s="79"/>
      <c r="C256" s="79"/>
      <c r="J256" s="90"/>
      <c r="W256" s="47"/>
    </row>
    <row r="257">
      <c r="B257" s="79"/>
      <c r="C257" s="79"/>
      <c r="J257" s="90"/>
      <c r="W257" s="47"/>
    </row>
    <row r="258">
      <c r="B258" s="79"/>
      <c r="C258" s="79"/>
      <c r="J258" s="90"/>
      <c r="W258" s="47"/>
    </row>
    <row r="259">
      <c r="B259" s="79"/>
      <c r="C259" s="79"/>
      <c r="J259" s="90"/>
      <c r="W259" s="47"/>
    </row>
    <row r="260">
      <c r="B260" s="79"/>
      <c r="C260" s="79"/>
      <c r="J260" s="90"/>
      <c r="W260" s="47"/>
    </row>
    <row r="261">
      <c r="B261" s="79"/>
      <c r="C261" s="79"/>
      <c r="J261" s="90"/>
      <c r="W261" s="47"/>
    </row>
    <row r="262">
      <c r="B262" s="79"/>
      <c r="C262" s="79"/>
      <c r="J262" s="90"/>
      <c r="W262" s="47"/>
    </row>
    <row r="263">
      <c r="B263" s="79"/>
      <c r="C263" s="79"/>
      <c r="J263" s="90"/>
      <c r="W263" s="47"/>
    </row>
    <row r="264">
      <c r="B264" s="79"/>
      <c r="C264" s="79"/>
      <c r="J264" s="90"/>
      <c r="W264" s="47"/>
    </row>
    <row r="265">
      <c r="B265" s="79"/>
      <c r="C265" s="79"/>
      <c r="J265" s="90"/>
      <c r="W265" s="47"/>
    </row>
    <row r="266">
      <c r="B266" s="79"/>
      <c r="C266" s="79"/>
      <c r="J266" s="90"/>
      <c r="W266" s="47"/>
    </row>
    <row r="267">
      <c r="B267" s="79"/>
      <c r="C267" s="79"/>
      <c r="J267" s="90"/>
      <c r="W267" s="47"/>
    </row>
    <row r="268">
      <c r="B268" s="79"/>
      <c r="C268" s="79"/>
      <c r="J268" s="90"/>
      <c r="W268" s="47"/>
    </row>
    <row r="269">
      <c r="B269" s="79"/>
      <c r="C269" s="79"/>
      <c r="J269" s="90"/>
      <c r="W269" s="47"/>
    </row>
    <row r="270">
      <c r="B270" s="79"/>
      <c r="C270" s="79"/>
      <c r="J270" s="90"/>
      <c r="W270" s="47"/>
    </row>
    <row r="271">
      <c r="B271" s="79"/>
      <c r="C271" s="79"/>
      <c r="J271" s="90"/>
      <c r="W271" s="47"/>
    </row>
    <row r="272">
      <c r="B272" s="79"/>
      <c r="C272" s="79"/>
      <c r="J272" s="90"/>
      <c r="W272" s="47"/>
    </row>
    <row r="273">
      <c r="B273" s="79"/>
      <c r="C273" s="79"/>
      <c r="J273" s="90"/>
      <c r="W273" s="47"/>
    </row>
    <row r="274">
      <c r="B274" s="79"/>
      <c r="C274" s="79"/>
      <c r="J274" s="90"/>
      <c r="W274" s="47"/>
    </row>
    <row r="275">
      <c r="B275" s="79"/>
      <c r="C275" s="79"/>
      <c r="J275" s="90"/>
      <c r="W275" s="47"/>
    </row>
    <row r="276">
      <c r="B276" s="79"/>
      <c r="C276" s="79"/>
      <c r="J276" s="90"/>
      <c r="W276" s="47"/>
    </row>
    <row r="277">
      <c r="B277" s="79"/>
      <c r="C277" s="79"/>
      <c r="J277" s="90"/>
      <c r="W277" s="47"/>
    </row>
    <row r="278">
      <c r="B278" s="79"/>
      <c r="C278" s="79"/>
      <c r="J278" s="90"/>
      <c r="W278" s="47"/>
    </row>
    <row r="279">
      <c r="B279" s="79"/>
      <c r="C279" s="79"/>
      <c r="J279" s="90"/>
      <c r="W279" s="47"/>
    </row>
    <row r="280">
      <c r="B280" s="79"/>
      <c r="C280" s="79"/>
      <c r="J280" s="90"/>
      <c r="W280" s="47"/>
    </row>
    <row r="281">
      <c r="B281" s="79"/>
      <c r="C281" s="79"/>
      <c r="J281" s="90"/>
      <c r="W281" s="47"/>
    </row>
    <row r="282">
      <c r="B282" s="79"/>
      <c r="C282" s="79"/>
      <c r="J282" s="90"/>
      <c r="W282" s="47"/>
    </row>
    <row r="283">
      <c r="B283" s="79"/>
      <c r="C283" s="79"/>
      <c r="J283" s="90"/>
      <c r="W283" s="47"/>
    </row>
    <row r="284">
      <c r="B284" s="79"/>
      <c r="C284" s="79"/>
      <c r="J284" s="90"/>
      <c r="W284" s="47"/>
    </row>
    <row r="285">
      <c r="B285" s="79"/>
      <c r="C285" s="79"/>
      <c r="J285" s="90"/>
      <c r="W285" s="47"/>
    </row>
    <row r="286">
      <c r="B286" s="79"/>
      <c r="C286" s="79"/>
      <c r="J286" s="90"/>
      <c r="W286" s="47"/>
    </row>
    <row r="287">
      <c r="B287" s="79"/>
      <c r="C287" s="79"/>
      <c r="J287" s="90"/>
      <c r="W287" s="47"/>
    </row>
    <row r="288">
      <c r="B288" s="79"/>
      <c r="C288" s="79"/>
      <c r="J288" s="90"/>
      <c r="W288" s="47"/>
    </row>
    <row r="289">
      <c r="B289" s="79"/>
      <c r="C289" s="79"/>
      <c r="J289" s="90"/>
      <c r="W289" s="47"/>
    </row>
    <row r="290">
      <c r="B290" s="79"/>
      <c r="C290" s="79"/>
      <c r="J290" s="90"/>
      <c r="W290" s="47"/>
    </row>
    <row r="291">
      <c r="B291" s="79"/>
      <c r="C291" s="79"/>
      <c r="J291" s="90"/>
      <c r="W291" s="47"/>
    </row>
    <row r="292">
      <c r="B292" s="79"/>
      <c r="C292" s="79"/>
      <c r="J292" s="90"/>
      <c r="W292" s="47"/>
    </row>
    <row r="293">
      <c r="B293" s="79"/>
      <c r="C293" s="79"/>
      <c r="J293" s="90"/>
      <c r="W293" s="47"/>
    </row>
    <row r="294">
      <c r="B294" s="79"/>
      <c r="C294" s="79"/>
      <c r="J294" s="90"/>
      <c r="W294" s="47"/>
    </row>
    <row r="295">
      <c r="B295" s="79"/>
      <c r="C295" s="79"/>
      <c r="J295" s="90"/>
      <c r="W295" s="47"/>
    </row>
    <row r="296">
      <c r="B296" s="79"/>
      <c r="C296" s="79"/>
      <c r="J296" s="90"/>
      <c r="W296" s="47"/>
    </row>
    <row r="297">
      <c r="B297" s="79"/>
      <c r="C297" s="79"/>
      <c r="J297" s="90"/>
      <c r="W297" s="47"/>
    </row>
    <row r="298">
      <c r="B298" s="79"/>
      <c r="C298" s="79"/>
      <c r="J298" s="90"/>
      <c r="W298" s="47"/>
    </row>
    <row r="299">
      <c r="B299" s="79"/>
      <c r="C299" s="79"/>
      <c r="J299" s="90"/>
      <c r="W299" s="47"/>
    </row>
    <row r="300">
      <c r="B300" s="79"/>
      <c r="C300" s="79"/>
      <c r="J300" s="90"/>
      <c r="W300" s="47"/>
    </row>
    <row r="301">
      <c r="B301" s="79"/>
      <c r="C301" s="79"/>
      <c r="J301" s="90"/>
      <c r="W301" s="47"/>
    </row>
    <row r="302">
      <c r="B302" s="79"/>
      <c r="C302" s="79"/>
      <c r="J302" s="90"/>
      <c r="W302" s="47"/>
    </row>
    <row r="303">
      <c r="B303" s="79"/>
      <c r="C303" s="79"/>
      <c r="J303" s="90"/>
      <c r="W303" s="47"/>
    </row>
    <row r="304">
      <c r="B304" s="79"/>
      <c r="C304" s="79"/>
      <c r="J304" s="90"/>
      <c r="W304" s="47"/>
    </row>
    <row r="305">
      <c r="B305" s="79"/>
      <c r="C305" s="79"/>
      <c r="J305" s="90"/>
      <c r="W305" s="47"/>
    </row>
    <row r="306">
      <c r="B306" s="79"/>
      <c r="C306" s="79"/>
      <c r="J306" s="90"/>
      <c r="W306" s="47"/>
    </row>
    <row r="307">
      <c r="B307" s="79"/>
      <c r="C307" s="79"/>
      <c r="J307" s="90"/>
      <c r="W307" s="47"/>
    </row>
    <row r="308">
      <c r="B308" s="79"/>
      <c r="C308" s="79"/>
      <c r="J308" s="90"/>
      <c r="W308" s="47"/>
    </row>
    <row r="309">
      <c r="B309" s="79"/>
      <c r="C309" s="79"/>
      <c r="J309" s="90"/>
      <c r="W309" s="47"/>
    </row>
    <row r="310">
      <c r="B310" s="79"/>
      <c r="C310" s="79"/>
      <c r="J310" s="90"/>
      <c r="W310" s="47"/>
    </row>
    <row r="311">
      <c r="B311" s="79"/>
      <c r="C311" s="79"/>
      <c r="J311" s="90"/>
      <c r="W311" s="47"/>
    </row>
    <row r="312">
      <c r="B312" s="79"/>
      <c r="C312" s="79"/>
      <c r="J312" s="90"/>
      <c r="W312" s="47"/>
    </row>
    <row r="313">
      <c r="B313" s="79"/>
      <c r="C313" s="79"/>
      <c r="J313" s="90"/>
      <c r="W313" s="47"/>
    </row>
    <row r="314">
      <c r="B314" s="79"/>
      <c r="C314" s="79"/>
      <c r="J314" s="90"/>
      <c r="W314" s="47"/>
    </row>
    <row r="315">
      <c r="B315" s="79"/>
      <c r="C315" s="79"/>
      <c r="J315" s="90"/>
      <c r="W315" s="47"/>
    </row>
    <row r="316">
      <c r="B316" s="79"/>
      <c r="C316" s="79"/>
      <c r="J316" s="90"/>
      <c r="W316" s="47"/>
    </row>
    <row r="317">
      <c r="B317" s="79"/>
      <c r="C317" s="79"/>
      <c r="J317" s="90"/>
      <c r="W317" s="47"/>
    </row>
    <row r="318">
      <c r="B318" s="79"/>
      <c r="C318" s="79"/>
      <c r="J318" s="90"/>
      <c r="W318" s="47"/>
    </row>
    <row r="319">
      <c r="B319" s="79"/>
      <c r="C319" s="79"/>
      <c r="J319" s="90"/>
      <c r="W319" s="47"/>
    </row>
    <row r="320">
      <c r="B320" s="79"/>
      <c r="C320" s="79"/>
      <c r="J320" s="90"/>
      <c r="W320" s="47"/>
    </row>
    <row r="321">
      <c r="B321" s="79"/>
      <c r="C321" s="79"/>
      <c r="J321" s="90"/>
      <c r="W321" s="47"/>
    </row>
    <row r="322">
      <c r="B322" s="79"/>
      <c r="C322" s="79"/>
      <c r="J322" s="90"/>
      <c r="W322" s="47"/>
    </row>
    <row r="323">
      <c r="B323" s="79"/>
      <c r="C323" s="79"/>
      <c r="J323" s="90"/>
      <c r="W323" s="47"/>
    </row>
    <row r="324">
      <c r="B324" s="79"/>
      <c r="C324" s="79"/>
      <c r="J324" s="90"/>
      <c r="W324" s="47"/>
    </row>
    <row r="325">
      <c r="B325" s="79"/>
      <c r="C325" s="79"/>
      <c r="J325" s="90"/>
      <c r="W325" s="47"/>
    </row>
    <row r="326">
      <c r="B326" s="79"/>
      <c r="C326" s="79"/>
      <c r="J326" s="90"/>
      <c r="W326" s="47"/>
    </row>
    <row r="327">
      <c r="B327" s="79"/>
      <c r="C327" s="79"/>
      <c r="J327" s="90"/>
      <c r="W327" s="47"/>
    </row>
    <row r="328">
      <c r="B328" s="79"/>
      <c r="C328" s="79"/>
      <c r="J328" s="90"/>
      <c r="W328" s="47"/>
    </row>
    <row r="329">
      <c r="B329" s="79"/>
      <c r="C329" s="79"/>
      <c r="J329" s="90"/>
      <c r="W329" s="47"/>
    </row>
    <row r="330">
      <c r="B330" s="79"/>
      <c r="C330" s="79"/>
      <c r="J330" s="90"/>
      <c r="W330" s="47"/>
    </row>
    <row r="331">
      <c r="B331" s="79"/>
      <c r="C331" s="79"/>
      <c r="J331" s="90"/>
      <c r="W331" s="47"/>
    </row>
    <row r="332">
      <c r="B332" s="79"/>
      <c r="C332" s="79"/>
      <c r="J332" s="90"/>
      <c r="W332" s="47"/>
    </row>
    <row r="333">
      <c r="B333" s="79"/>
      <c r="C333" s="79"/>
      <c r="J333" s="90"/>
      <c r="W333" s="47"/>
    </row>
    <row r="334">
      <c r="B334" s="79"/>
      <c r="C334" s="79"/>
      <c r="J334" s="90"/>
      <c r="W334" s="47"/>
    </row>
    <row r="335">
      <c r="B335" s="79"/>
      <c r="C335" s="79"/>
      <c r="J335" s="90"/>
      <c r="W335" s="47"/>
    </row>
    <row r="336">
      <c r="B336" s="79"/>
      <c r="C336" s="79"/>
      <c r="J336" s="90"/>
      <c r="W336" s="47"/>
    </row>
    <row r="337">
      <c r="B337" s="79"/>
      <c r="C337" s="79"/>
      <c r="J337" s="90"/>
      <c r="W337" s="47"/>
    </row>
    <row r="338">
      <c r="B338" s="79"/>
      <c r="C338" s="79"/>
      <c r="J338" s="90"/>
      <c r="W338" s="47"/>
    </row>
    <row r="339">
      <c r="B339" s="79"/>
      <c r="C339" s="79"/>
      <c r="J339" s="90"/>
      <c r="W339" s="47"/>
    </row>
    <row r="340">
      <c r="B340" s="79"/>
      <c r="C340" s="79"/>
      <c r="J340" s="90"/>
      <c r="W340" s="47"/>
    </row>
    <row r="341">
      <c r="B341" s="79"/>
      <c r="C341" s="79"/>
      <c r="J341" s="90"/>
      <c r="W341" s="47"/>
    </row>
    <row r="342">
      <c r="B342" s="79"/>
      <c r="C342" s="79"/>
      <c r="J342" s="90"/>
      <c r="W342" s="47"/>
    </row>
    <row r="343">
      <c r="B343" s="79"/>
      <c r="C343" s="79"/>
      <c r="J343" s="90"/>
      <c r="W343" s="47"/>
    </row>
    <row r="344">
      <c r="B344" s="79"/>
      <c r="C344" s="79"/>
      <c r="J344" s="90"/>
      <c r="W344" s="47"/>
    </row>
    <row r="345">
      <c r="B345" s="79"/>
      <c r="C345" s="79"/>
      <c r="J345" s="90"/>
      <c r="W345" s="47"/>
    </row>
    <row r="346">
      <c r="B346" s="79"/>
      <c r="C346" s="79"/>
      <c r="J346" s="90"/>
      <c r="W346" s="47"/>
    </row>
    <row r="347">
      <c r="B347" s="79"/>
      <c r="C347" s="79"/>
      <c r="J347" s="90"/>
      <c r="W347" s="47"/>
    </row>
    <row r="348">
      <c r="B348" s="79"/>
      <c r="C348" s="79"/>
      <c r="J348" s="90"/>
      <c r="W348" s="47"/>
    </row>
    <row r="349">
      <c r="B349" s="79"/>
      <c r="C349" s="79"/>
      <c r="J349" s="90"/>
      <c r="W349" s="47"/>
    </row>
    <row r="350">
      <c r="B350" s="79"/>
      <c r="C350" s="79"/>
      <c r="J350" s="90"/>
      <c r="W350" s="47"/>
    </row>
    <row r="351">
      <c r="B351" s="79"/>
      <c r="C351" s="79"/>
      <c r="J351" s="90"/>
      <c r="W351" s="47"/>
    </row>
    <row r="352">
      <c r="B352" s="79"/>
      <c r="C352" s="79"/>
      <c r="J352" s="90"/>
      <c r="W352" s="47"/>
    </row>
    <row r="353">
      <c r="B353" s="79"/>
      <c r="C353" s="79"/>
      <c r="J353" s="90"/>
      <c r="W353" s="47"/>
    </row>
    <row r="354">
      <c r="B354" s="79"/>
      <c r="C354" s="79"/>
      <c r="J354" s="90"/>
      <c r="W354" s="47"/>
    </row>
    <row r="355">
      <c r="B355" s="79"/>
      <c r="C355" s="79"/>
      <c r="J355" s="90"/>
      <c r="W355" s="47"/>
    </row>
    <row r="356">
      <c r="B356" s="79"/>
      <c r="C356" s="79"/>
      <c r="J356" s="90"/>
      <c r="W356" s="47"/>
    </row>
    <row r="357">
      <c r="B357" s="79"/>
      <c r="C357" s="79"/>
      <c r="J357" s="90"/>
      <c r="W357" s="47"/>
    </row>
    <row r="358">
      <c r="B358" s="79"/>
      <c r="C358" s="79"/>
      <c r="J358" s="90"/>
      <c r="W358" s="47"/>
    </row>
    <row r="359">
      <c r="B359" s="79"/>
      <c r="C359" s="79"/>
      <c r="J359" s="90"/>
      <c r="W359" s="47"/>
    </row>
    <row r="360">
      <c r="B360" s="79"/>
      <c r="C360" s="79"/>
      <c r="J360" s="90"/>
      <c r="W360" s="47"/>
    </row>
    <row r="361">
      <c r="B361" s="79"/>
      <c r="C361" s="79"/>
      <c r="J361" s="90"/>
      <c r="W361" s="47"/>
    </row>
    <row r="362">
      <c r="B362" s="79"/>
      <c r="C362" s="79"/>
      <c r="J362" s="90"/>
      <c r="W362" s="47"/>
    </row>
    <row r="363">
      <c r="B363" s="79"/>
      <c r="C363" s="79"/>
      <c r="J363" s="90"/>
      <c r="W363" s="47"/>
    </row>
    <row r="364">
      <c r="B364" s="79"/>
      <c r="C364" s="79"/>
      <c r="J364" s="90"/>
      <c r="W364" s="47"/>
    </row>
    <row r="365">
      <c r="B365" s="79"/>
      <c r="C365" s="79"/>
      <c r="J365" s="90"/>
      <c r="W365" s="47"/>
    </row>
    <row r="366">
      <c r="B366" s="79"/>
      <c r="C366" s="79"/>
      <c r="J366" s="90"/>
      <c r="W366" s="47"/>
    </row>
    <row r="367">
      <c r="B367" s="79"/>
      <c r="C367" s="79"/>
      <c r="J367" s="90"/>
      <c r="W367" s="47"/>
    </row>
    <row r="368">
      <c r="B368" s="79"/>
      <c r="C368" s="79"/>
      <c r="J368" s="90"/>
      <c r="W368" s="47"/>
    </row>
    <row r="369">
      <c r="B369" s="79"/>
      <c r="C369" s="79"/>
      <c r="J369" s="90"/>
      <c r="W369" s="47"/>
    </row>
    <row r="370">
      <c r="B370" s="79"/>
      <c r="C370" s="79"/>
      <c r="J370" s="90"/>
      <c r="W370" s="47"/>
    </row>
    <row r="371">
      <c r="B371" s="79"/>
      <c r="C371" s="79"/>
      <c r="J371" s="90"/>
      <c r="W371" s="47"/>
    </row>
    <row r="372">
      <c r="B372" s="79"/>
      <c r="C372" s="79"/>
      <c r="J372" s="90"/>
      <c r="W372" s="47"/>
    </row>
    <row r="373">
      <c r="B373" s="79"/>
      <c r="C373" s="79"/>
      <c r="J373" s="90"/>
      <c r="W373" s="47"/>
    </row>
    <row r="374">
      <c r="B374" s="79"/>
      <c r="C374" s="79"/>
      <c r="J374" s="90"/>
      <c r="W374" s="47"/>
    </row>
    <row r="375">
      <c r="B375" s="79"/>
      <c r="C375" s="79"/>
      <c r="J375" s="90"/>
      <c r="W375" s="47"/>
    </row>
    <row r="376">
      <c r="B376" s="79"/>
      <c r="C376" s="79"/>
      <c r="J376" s="90"/>
      <c r="W376" s="47"/>
    </row>
    <row r="377">
      <c r="B377" s="79"/>
      <c r="C377" s="79"/>
      <c r="J377" s="90"/>
      <c r="W377" s="47"/>
    </row>
    <row r="378">
      <c r="B378" s="79"/>
      <c r="C378" s="79"/>
      <c r="J378" s="90"/>
      <c r="W378" s="47"/>
    </row>
    <row r="379">
      <c r="B379" s="79"/>
      <c r="C379" s="79"/>
      <c r="J379" s="90"/>
      <c r="W379" s="47"/>
    </row>
    <row r="380">
      <c r="B380" s="79"/>
      <c r="C380" s="79"/>
      <c r="J380" s="90"/>
      <c r="W380" s="47"/>
    </row>
    <row r="381">
      <c r="B381" s="79"/>
      <c r="C381" s="79"/>
      <c r="J381" s="90"/>
      <c r="W381" s="47"/>
    </row>
    <row r="382">
      <c r="B382" s="79"/>
      <c r="C382" s="79"/>
      <c r="J382" s="90"/>
      <c r="W382" s="47"/>
    </row>
    <row r="383">
      <c r="B383" s="79"/>
      <c r="C383" s="79"/>
      <c r="J383" s="90"/>
      <c r="W383" s="47"/>
    </row>
    <row r="384">
      <c r="B384" s="79"/>
      <c r="C384" s="79"/>
      <c r="J384" s="90"/>
      <c r="W384" s="47"/>
    </row>
    <row r="385">
      <c r="B385" s="79"/>
      <c r="C385" s="79"/>
      <c r="J385" s="90"/>
      <c r="W385" s="47"/>
    </row>
    <row r="386">
      <c r="B386" s="79"/>
      <c r="C386" s="79"/>
      <c r="J386" s="90"/>
      <c r="W386" s="47"/>
    </row>
    <row r="387">
      <c r="B387" s="79"/>
      <c r="C387" s="79"/>
      <c r="J387" s="90"/>
      <c r="W387" s="47"/>
    </row>
    <row r="388">
      <c r="B388" s="79"/>
      <c r="C388" s="79"/>
      <c r="J388" s="90"/>
      <c r="W388" s="47"/>
    </row>
    <row r="389">
      <c r="B389" s="79"/>
      <c r="C389" s="79"/>
      <c r="J389" s="90"/>
      <c r="W389" s="47"/>
    </row>
    <row r="390">
      <c r="B390" s="79"/>
      <c r="C390" s="79"/>
      <c r="J390" s="90"/>
      <c r="W390" s="47"/>
    </row>
    <row r="391">
      <c r="B391" s="79"/>
      <c r="C391" s="79"/>
      <c r="J391" s="90"/>
      <c r="W391" s="47"/>
    </row>
    <row r="392">
      <c r="B392" s="79"/>
      <c r="C392" s="79"/>
      <c r="J392" s="90"/>
      <c r="W392" s="47"/>
    </row>
    <row r="393">
      <c r="B393" s="79"/>
      <c r="C393" s="79"/>
      <c r="J393" s="90"/>
      <c r="W393" s="47"/>
    </row>
    <row r="394">
      <c r="B394" s="79"/>
      <c r="C394" s="79"/>
      <c r="J394" s="90"/>
      <c r="W394" s="47"/>
    </row>
    <row r="395">
      <c r="B395" s="79"/>
      <c r="C395" s="79"/>
      <c r="J395" s="90"/>
      <c r="W395" s="47"/>
    </row>
    <row r="396">
      <c r="B396" s="79"/>
      <c r="C396" s="79"/>
      <c r="J396" s="90"/>
      <c r="W396" s="47"/>
    </row>
    <row r="397">
      <c r="B397" s="79"/>
      <c r="C397" s="79"/>
      <c r="J397" s="90"/>
      <c r="W397" s="47"/>
    </row>
    <row r="398">
      <c r="B398" s="79"/>
      <c r="C398" s="79"/>
      <c r="J398" s="90"/>
      <c r="W398" s="47"/>
    </row>
    <row r="399">
      <c r="B399" s="79"/>
      <c r="C399" s="79"/>
      <c r="J399" s="90"/>
      <c r="W399" s="47"/>
    </row>
    <row r="400">
      <c r="B400" s="79"/>
      <c r="C400" s="79"/>
      <c r="J400" s="90"/>
      <c r="W400" s="47"/>
    </row>
    <row r="401">
      <c r="B401" s="79"/>
      <c r="C401" s="79"/>
      <c r="J401" s="90"/>
      <c r="W401" s="47"/>
    </row>
    <row r="402">
      <c r="B402" s="79"/>
      <c r="C402" s="79"/>
      <c r="J402" s="90"/>
      <c r="W402" s="47"/>
    </row>
    <row r="403">
      <c r="B403" s="79"/>
      <c r="C403" s="79"/>
      <c r="J403" s="90"/>
      <c r="W403" s="47"/>
    </row>
    <row r="404">
      <c r="B404" s="79"/>
      <c r="C404" s="79"/>
      <c r="J404" s="90"/>
      <c r="W404" s="47"/>
    </row>
    <row r="405">
      <c r="B405" s="79"/>
      <c r="C405" s="79"/>
      <c r="J405" s="90"/>
      <c r="W405" s="47"/>
    </row>
    <row r="406">
      <c r="B406" s="79"/>
      <c r="C406" s="79"/>
      <c r="J406" s="90"/>
      <c r="W406" s="47"/>
    </row>
    <row r="407">
      <c r="B407" s="79"/>
      <c r="C407" s="79"/>
      <c r="J407" s="90"/>
      <c r="W407" s="47"/>
    </row>
    <row r="408">
      <c r="B408" s="79"/>
      <c r="C408" s="79"/>
      <c r="J408" s="90"/>
      <c r="W408" s="47"/>
    </row>
    <row r="409">
      <c r="B409" s="79"/>
      <c r="C409" s="79"/>
      <c r="J409" s="90"/>
      <c r="W409" s="47"/>
    </row>
    <row r="410">
      <c r="B410" s="79"/>
      <c r="C410" s="79"/>
      <c r="J410" s="90"/>
      <c r="W410" s="47"/>
    </row>
    <row r="411">
      <c r="B411" s="79"/>
      <c r="C411" s="79"/>
      <c r="J411" s="90"/>
      <c r="W411" s="47"/>
    </row>
    <row r="412">
      <c r="B412" s="79"/>
      <c r="C412" s="79"/>
      <c r="J412" s="90"/>
      <c r="W412" s="47"/>
    </row>
    <row r="413">
      <c r="B413" s="79"/>
      <c r="C413" s="79"/>
      <c r="J413" s="90"/>
      <c r="W413" s="47"/>
    </row>
    <row r="414">
      <c r="B414" s="79"/>
      <c r="C414" s="79"/>
      <c r="J414" s="90"/>
      <c r="W414" s="47"/>
    </row>
    <row r="415">
      <c r="B415" s="79"/>
      <c r="C415" s="79"/>
      <c r="J415" s="90"/>
      <c r="W415" s="47"/>
    </row>
    <row r="416">
      <c r="B416" s="79"/>
      <c r="C416" s="79"/>
      <c r="J416" s="90"/>
      <c r="W416" s="47"/>
    </row>
    <row r="417">
      <c r="B417" s="79"/>
      <c r="C417" s="79"/>
      <c r="J417" s="90"/>
      <c r="W417" s="47"/>
    </row>
    <row r="418">
      <c r="B418" s="79"/>
      <c r="C418" s="79"/>
      <c r="J418" s="90"/>
      <c r="W418" s="47"/>
    </row>
    <row r="419">
      <c r="B419" s="79"/>
      <c r="C419" s="79"/>
      <c r="J419" s="90"/>
      <c r="W419" s="47"/>
    </row>
    <row r="420">
      <c r="B420" s="79"/>
      <c r="C420" s="79"/>
      <c r="J420" s="90"/>
      <c r="W420" s="47"/>
    </row>
    <row r="421">
      <c r="B421" s="79"/>
      <c r="C421" s="79"/>
      <c r="J421" s="90"/>
      <c r="W421" s="47"/>
    </row>
    <row r="422">
      <c r="B422" s="79"/>
      <c r="C422" s="79"/>
      <c r="J422" s="90"/>
      <c r="W422" s="47"/>
    </row>
    <row r="423">
      <c r="B423" s="79"/>
      <c r="C423" s="79"/>
      <c r="J423" s="90"/>
      <c r="W423" s="47"/>
    </row>
    <row r="424">
      <c r="B424" s="79"/>
      <c r="C424" s="79"/>
      <c r="J424" s="90"/>
      <c r="W424" s="47"/>
    </row>
    <row r="425">
      <c r="B425" s="79"/>
      <c r="C425" s="79"/>
      <c r="J425" s="90"/>
      <c r="W425" s="47"/>
    </row>
    <row r="426">
      <c r="B426" s="79"/>
      <c r="C426" s="79"/>
      <c r="J426" s="90"/>
      <c r="W426" s="47"/>
    </row>
    <row r="427">
      <c r="B427" s="79"/>
      <c r="C427" s="79"/>
      <c r="J427" s="90"/>
      <c r="W427" s="47"/>
    </row>
    <row r="428">
      <c r="B428" s="79"/>
      <c r="C428" s="79"/>
      <c r="J428" s="90"/>
      <c r="W428" s="47"/>
    </row>
    <row r="429">
      <c r="B429" s="79"/>
      <c r="C429" s="79"/>
      <c r="J429" s="90"/>
      <c r="W429" s="47"/>
    </row>
    <row r="430">
      <c r="B430" s="79"/>
      <c r="C430" s="79"/>
      <c r="J430" s="90"/>
      <c r="W430" s="47"/>
    </row>
    <row r="431">
      <c r="B431" s="79"/>
      <c r="C431" s="79"/>
      <c r="J431" s="90"/>
      <c r="W431" s="47"/>
    </row>
    <row r="432">
      <c r="B432" s="79"/>
      <c r="C432" s="79"/>
      <c r="J432" s="90"/>
      <c r="W432" s="47"/>
    </row>
    <row r="433">
      <c r="B433" s="79"/>
      <c r="C433" s="79"/>
      <c r="J433" s="90"/>
      <c r="W433" s="47"/>
    </row>
    <row r="434">
      <c r="B434" s="79"/>
      <c r="C434" s="79"/>
      <c r="J434" s="90"/>
      <c r="W434" s="47"/>
    </row>
    <row r="435">
      <c r="B435" s="79"/>
      <c r="C435" s="79"/>
      <c r="J435" s="90"/>
      <c r="W435" s="47"/>
    </row>
    <row r="436">
      <c r="B436" s="79"/>
      <c r="C436" s="79"/>
      <c r="J436" s="90"/>
      <c r="W436" s="47"/>
    </row>
    <row r="437">
      <c r="B437" s="79"/>
      <c r="C437" s="79"/>
      <c r="J437" s="90"/>
      <c r="W437" s="47"/>
    </row>
    <row r="438">
      <c r="B438" s="79"/>
      <c r="C438" s="79"/>
      <c r="J438" s="90"/>
      <c r="W438" s="47"/>
    </row>
    <row r="439">
      <c r="B439" s="79"/>
      <c r="C439" s="79"/>
      <c r="J439" s="90"/>
      <c r="W439" s="47"/>
    </row>
    <row r="440">
      <c r="B440" s="79"/>
      <c r="C440" s="79"/>
      <c r="J440" s="90"/>
      <c r="W440" s="47"/>
    </row>
    <row r="441">
      <c r="B441" s="79"/>
      <c r="C441" s="79"/>
      <c r="J441" s="90"/>
      <c r="W441" s="47"/>
    </row>
    <row r="442">
      <c r="B442" s="79"/>
      <c r="C442" s="79"/>
      <c r="J442" s="90"/>
      <c r="W442" s="47"/>
    </row>
    <row r="443">
      <c r="B443" s="79"/>
      <c r="C443" s="79"/>
      <c r="J443" s="90"/>
      <c r="W443" s="47"/>
    </row>
    <row r="444">
      <c r="B444" s="79"/>
      <c r="C444" s="79"/>
      <c r="J444" s="90"/>
      <c r="W444" s="47"/>
    </row>
    <row r="445">
      <c r="B445" s="79"/>
      <c r="C445" s="79"/>
      <c r="J445" s="90"/>
      <c r="W445" s="47"/>
    </row>
    <row r="446">
      <c r="B446" s="79"/>
      <c r="C446" s="79"/>
      <c r="J446" s="90"/>
      <c r="W446" s="47"/>
    </row>
    <row r="447">
      <c r="B447" s="79"/>
      <c r="C447" s="79"/>
      <c r="J447" s="90"/>
      <c r="W447" s="47"/>
    </row>
    <row r="448">
      <c r="B448" s="79"/>
      <c r="C448" s="79"/>
      <c r="J448" s="90"/>
      <c r="W448" s="47"/>
    </row>
    <row r="449">
      <c r="B449" s="79"/>
      <c r="C449" s="79"/>
      <c r="J449" s="90"/>
      <c r="W449" s="47"/>
    </row>
    <row r="450">
      <c r="B450" s="79"/>
      <c r="C450" s="79"/>
      <c r="J450" s="90"/>
      <c r="W450" s="47"/>
    </row>
    <row r="451">
      <c r="B451" s="79"/>
      <c r="C451" s="79"/>
      <c r="J451" s="90"/>
      <c r="W451" s="47"/>
    </row>
    <row r="452">
      <c r="B452" s="79"/>
      <c r="C452" s="79"/>
      <c r="J452" s="90"/>
      <c r="W452" s="47"/>
    </row>
    <row r="453">
      <c r="B453" s="79"/>
      <c r="C453" s="79"/>
      <c r="J453" s="90"/>
      <c r="W453" s="47"/>
    </row>
    <row r="454">
      <c r="B454" s="79"/>
      <c r="C454" s="79"/>
      <c r="J454" s="90"/>
      <c r="W454" s="47"/>
    </row>
    <row r="455">
      <c r="B455" s="79"/>
      <c r="C455" s="79"/>
      <c r="J455" s="90"/>
      <c r="W455" s="47"/>
    </row>
    <row r="456">
      <c r="B456" s="79"/>
      <c r="C456" s="79"/>
      <c r="J456" s="90"/>
      <c r="W456" s="47"/>
    </row>
    <row r="457">
      <c r="B457" s="79"/>
      <c r="C457" s="79"/>
      <c r="J457" s="90"/>
      <c r="W457" s="47"/>
    </row>
    <row r="458">
      <c r="B458" s="79"/>
      <c r="C458" s="79"/>
      <c r="J458" s="90"/>
      <c r="W458" s="47"/>
    </row>
    <row r="459">
      <c r="B459" s="79"/>
      <c r="C459" s="79"/>
      <c r="J459" s="90"/>
      <c r="W459" s="47"/>
    </row>
    <row r="460">
      <c r="B460" s="79"/>
      <c r="C460" s="79"/>
      <c r="J460" s="90"/>
      <c r="W460" s="47"/>
    </row>
    <row r="461">
      <c r="B461" s="79"/>
      <c r="C461" s="79"/>
      <c r="J461" s="90"/>
      <c r="W461" s="47"/>
    </row>
    <row r="462">
      <c r="B462" s="79"/>
      <c r="C462" s="79"/>
      <c r="J462" s="90"/>
      <c r="W462" s="47"/>
    </row>
    <row r="463">
      <c r="B463" s="79"/>
      <c r="C463" s="79"/>
      <c r="J463" s="90"/>
      <c r="W463" s="47"/>
    </row>
    <row r="464">
      <c r="B464" s="79"/>
      <c r="C464" s="79"/>
      <c r="J464" s="90"/>
      <c r="W464" s="47"/>
    </row>
    <row r="465">
      <c r="B465" s="79"/>
      <c r="C465" s="79"/>
      <c r="J465" s="90"/>
      <c r="W465" s="47"/>
    </row>
    <row r="466">
      <c r="B466" s="79"/>
      <c r="C466" s="79"/>
      <c r="J466" s="90"/>
      <c r="W466" s="47"/>
    </row>
    <row r="467">
      <c r="B467" s="79"/>
      <c r="C467" s="79"/>
      <c r="J467" s="90"/>
      <c r="W467" s="47"/>
    </row>
    <row r="468">
      <c r="B468" s="79"/>
      <c r="C468" s="79"/>
      <c r="J468" s="90"/>
      <c r="W468" s="47"/>
    </row>
    <row r="469">
      <c r="B469" s="79"/>
      <c r="C469" s="79"/>
      <c r="J469" s="90"/>
      <c r="W469" s="47"/>
    </row>
    <row r="470">
      <c r="B470" s="79"/>
      <c r="C470" s="79"/>
      <c r="J470" s="90"/>
      <c r="W470" s="47"/>
    </row>
    <row r="471">
      <c r="B471" s="79"/>
      <c r="C471" s="79"/>
      <c r="J471" s="90"/>
      <c r="W471" s="47"/>
    </row>
    <row r="472">
      <c r="B472" s="79"/>
      <c r="C472" s="79"/>
      <c r="J472" s="90"/>
      <c r="W472" s="47"/>
    </row>
    <row r="473">
      <c r="B473" s="79"/>
      <c r="C473" s="79"/>
      <c r="J473" s="90"/>
      <c r="W473" s="47"/>
    </row>
    <row r="474">
      <c r="B474" s="79"/>
      <c r="C474" s="79"/>
      <c r="J474" s="90"/>
      <c r="W474" s="47"/>
    </row>
    <row r="475">
      <c r="B475" s="79"/>
      <c r="C475" s="79"/>
      <c r="J475" s="90"/>
      <c r="W475" s="47"/>
    </row>
    <row r="476">
      <c r="B476" s="79"/>
      <c r="C476" s="79"/>
      <c r="J476" s="90"/>
      <c r="W476" s="47"/>
    </row>
    <row r="477">
      <c r="B477" s="79"/>
      <c r="C477" s="79"/>
      <c r="J477" s="90"/>
      <c r="W477" s="47"/>
    </row>
    <row r="478">
      <c r="B478" s="79"/>
      <c r="C478" s="79"/>
      <c r="J478" s="90"/>
      <c r="W478" s="47"/>
    </row>
    <row r="479">
      <c r="B479" s="79"/>
      <c r="C479" s="79"/>
      <c r="J479" s="90"/>
      <c r="W479" s="47"/>
    </row>
    <row r="480">
      <c r="B480" s="79"/>
      <c r="C480" s="79"/>
      <c r="J480" s="90"/>
      <c r="W480" s="47"/>
    </row>
    <row r="481">
      <c r="B481" s="79"/>
      <c r="C481" s="79"/>
      <c r="J481" s="90"/>
      <c r="W481" s="47"/>
    </row>
    <row r="482">
      <c r="B482" s="79"/>
      <c r="C482" s="79"/>
      <c r="J482" s="90"/>
      <c r="W482" s="47"/>
    </row>
    <row r="483">
      <c r="B483" s="79"/>
      <c r="C483" s="79"/>
      <c r="J483" s="90"/>
      <c r="W483" s="47"/>
    </row>
    <row r="484">
      <c r="B484" s="79"/>
      <c r="C484" s="79"/>
      <c r="J484" s="90"/>
      <c r="W484" s="47"/>
    </row>
    <row r="485">
      <c r="B485" s="79"/>
      <c r="C485" s="79"/>
      <c r="J485" s="90"/>
      <c r="W485" s="47"/>
    </row>
    <row r="486">
      <c r="B486" s="79"/>
      <c r="C486" s="79"/>
      <c r="J486" s="90"/>
      <c r="W486" s="47"/>
    </row>
    <row r="487">
      <c r="B487" s="79"/>
      <c r="C487" s="79"/>
      <c r="J487" s="90"/>
      <c r="W487" s="47"/>
    </row>
    <row r="488">
      <c r="B488" s="79"/>
      <c r="C488" s="79"/>
      <c r="J488" s="90"/>
      <c r="W488" s="47"/>
    </row>
    <row r="489">
      <c r="B489" s="79"/>
      <c r="C489" s="79"/>
      <c r="J489" s="90"/>
      <c r="W489" s="47"/>
    </row>
    <row r="490">
      <c r="B490" s="79"/>
      <c r="C490" s="79"/>
      <c r="J490" s="90"/>
      <c r="W490" s="47"/>
    </row>
    <row r="491">
      <c r="B491" s="79"/>
      <c r="C491" s="79"/>
      <c r="J491" s="90"/>
      <c r="W491" s="47"/>
    </row>
    <row r="492">
      <c r="B492" s="79"/>
      <c r="C492" s="79"/>
      <c r="J492" s="90"/>
      <c r="W492" s="47"/>
    </row>
    <row r="493">
      <c r="B493" s="79"/>
      <c r="C493" s="79"/>
      <c r="J493" s="90"/>
      <c r="W493" s="47"/>
    </row>
    <row r="494">
      <c r="B494" s="79"/>
      <c r="C494" s="79"/>
      <c r="J494" s="90"/>
      <c r="W494" s="47"/>
    </row>
    <row r="495">
      <c r="B495" s="79"/>
      <c r="C495" s="79"/>
      <c r="J495" s="90"/>
      <c r="W495" s="47"/>
    </row>
    <row r="496">
      <c r="B496" s="79"/>
      <c r="C496" s="79"/>
      <c r="J496" s="90"/>
      <c r="W496" s="47"/>
    </row>
    <row r="497">
      <c r="B497" s="79"/>
      <c r="C497" s="79"/>
      <c r="J497" s="90"/>
      <c r="W497" s="47"/>
    </row>
    <row r="498">
      <c r="B498" s="79"/>
      <c r="C498" s="79"/>
      <c r="J498" s="90"/>
      <c r="W498" s="47"/>
    </row>
    <row r="499">
      <c r="B499" s="79"/>
      <c r="C499" s="79"/>
      <c r="J499" s="90"/>
      <c r="W499" s="47"/>
    </row>
    <row r="500">
      <c r="B500" s="79"/>
      <c r="C500" s="79"/>
      <c r="J500" s="90"/>
      <c r="W500" s="47"/>
    </row>
    <row r="501">
      <c r="B501" s="79"/>
      <c r="C501" s="79"/>
      <c r="J501" s="90"/>
      <c r="W501" s="47"/>
    </row>
    <row r="502">
      <c r="B502" s="79"/>
      <c r="C502" s="79"/>
      <c r="J502" s="90"/>
      <c r="W502" s="47"/>
    </row>
    <row r="503">
      <c r="B503" s="79"/>
      <c r="C503" s="79"/>
      <c r="J503" s="90"/>
      <c r="W503" s="47"/>
    </row>
    <row r="504">
      <c r="B504" s="79"/>
      <c r="C504" s="79"/>
      <c r="J504" s="90"/>
      <c r="W504" s="47"/>
    </row>
    <row r="505">
      <c r="B505" s="79"/>
      <c r="C505" s="79"/>
      <c r="J505" s="90"/>
      <c r="W505" s="47"/>
    </row>
    <row r="506">
      <c r="B506" s="79"/>
      <c r="C506" s="79"/>
      <c r="J506" s="90"/>
      <c r="W506" s="47"/>
    </row>
    <row r="507">
      <c r="B507" s="79"/>
      <c r="C507" s="79"/>
      <c r="J507" s="90"/>
      <c r="W507" s="47"/>
    </row>
    <row r="508">
      <c r="B508" s="79"/>
      <c r="C508" s="79"/>
      <c r="J508" s="90"/>
      <c r="W508" s="47"/>
    </row>
    <row r="509">
      <c r="B509" s="79"/>
      <c r="C509" s="79"/>
      <c r="J509" s="90"/>
      <c r="W509" s="47"/>
    </row>
    <row r="510">
      <c r="B510" s="79"/>
      <c r="C510" s="79"/>
      <c r="J510" s="90"/>
      <c r="W510" s="47"/>
    </row>
    <row r="511">
      <c r="B511" s="79"/>
      <c r="C511" s="79"/>
      <c r="J511" s="90"/>
      <c r="W511" s="47"/>
    </row>
    <row r="512">
      <c r="B512" s="79"/>
      <c r="C512" s="79"/>
      <c r="J512" s="90"/>
      <c r="W512" s="47"/>
    </row>
    <row r="513">
      <c r="B513" s="79"/>
      <c r="C513" s="79"/>
      <c r="J513" s="90"/>
      <c r="W513" s="47"/>
    </row>
    <row r="514">
      <c r="B514" s="79"/>
      <c r="C514" s="79"/>
      <c r="J514" s="90"/>
      <c r="W514" s="47"/>
    </row>
    <row r="515">
      <c r="B515" s="79"/>
      <c r="C515" s="79"/>
      <c r="J515" s="90"/>
      <c r="W515" s="47"/>
    </row>
    <row r="516">
      <c r="B516" s="79"/>
      <c r="C516" s="79"/>
      <c r="J516" s="90"/>
      <c r="W516" s="47"/>
    </row>
    <row r="517">
      <c r="B517" s="79"/>
      <c r="C517" s="79"/>
      <c r="J517" s="90"/>
      <c r="W517" s="47"/>
    </row>
    <row r="518">
      <c r="B518" s="79"/>
      <c r="C518" s="79"/>
      <c r="J518" s="90"/>
      <c r="W518" s="47"/>
    </row>
    <row r="519">
      <c r="B519" s="79"/>
      <c r="C519" s="79"/>
      <c r="J519" s="90"/>
      <c r="W519" s="47"/>
    </row>
    <row r="520">
      <c r="B520" s="79"/>
      <c r="C520" s="79"/>
      <c r="J520" s="90"/>
      <c r="W520" s="47"/>
    </row>
    <row r="521">
      <c r="B521" s="79"/>
      <c r="C521" s="79"/>
      <c r="J521" s="90"/>
      <c r="W521" s="47"/>
    </row>
    <row r="522">
      <c r="B522" s="79"/>
      <c r="C522" s="79"/>
      <c r="J522" s="90"/>
      <c r="W522" s="47"/>
    </row>
    <row r="523">
      <c r="B523" s="79"/>
      <c r="C523" s="79"/>
      <c r="J523" s="90"/>
      <c r="W523" s="47"/>
    </row>
    <row r="524">
      <c r="B524" s="79"/>
      <c r="C524" s="79"/>
      <c r="J524" s="90"/>
      <c r="W524" s="47"/>
    </row>
    <row r="525">
      <c r="B525" s="79"/>
      <c r="C525" s="79"/>
      <c r="J525" s="90"/>
      <c r="W525" s="47"/>
    </row>
    <row r="526">
      <c r="B526" s="79"/>
      <c r="C526" s="79"/>
      <c r="J526" s="90"/>
      <c r="W526" s="47"/>
    </row>
    <row r="527">
      <c r="B527" s="79"/>
      <c r="C527" s="79"/>
      <c r="J527" s="90"/>
      <c r="W527" s="47"/>
    </row>
    <row r="528">
      <c r="B528" s="79"/>
      <c r="C528" s="79"/>
      <c r="J528" s="90"/>
      <c r="W528" s="47"/>
    </row>
    <row r="529">
      <c r="B529" s="79"/>
      <c r="C529" s="79"/>
      <c r="J529" s="90"/>
      <c r="W529" s="47"/>
    </row>
    <row r="530">
      <c r="B530" s="79"/>
      <c r="C530" s="79"/>
      <c r="J530" s="90"/>
      <c r="W530" s="47"/>
    </row>
    <row r="531">
      <c r="B531" s="79"/>
      <c r="C531" s="79"/>
      <c r="J531" s="90"/>
      <c r="W531" s="47"/>
    </row>
    <row r="532">
      <c r="B532" s="79"/>
      <c r="C532" s="79"/>
      <c r="J532" s="90"/>
      <c r="W532" s="47"/>
    </row>
    <row r="533">
      <c r="B533" s="79"/>
      <c r="C533" s="79"/>
      <c r="J533" s="90"/>
      <c r="W533" s="47"/>
    </row>
    <row r="534">
      <c r="B534" s="79"/>
      <c r="C534" s="79"/>
      <c r="J534" s="90"/>
      <c r="W534" s="47"/>
    </row>
    <row r="535">
      <c r="B535" s="79"/>
      <c r="C535" s="79"/>
      <c r="J535" s="90"/>
      <c r="W535" s="47"/>
    </row>
    <row r="536">
      <c r="B536" s="79"/>
      <c r="C536" s="79"/>
      <c r="J536" s="90"/>
      <c r="W536" s="47"/>
    </row>
    <row r="537">
      <c r="B537" s="79"/>
      <c r="C537" s="79"/>
      <c r="J537" s="90"/>
      <c r="W537" s="47"/>
    </row>
    <row r="538">
      <c r="B538" s="79"/>
      <c r="C538" s="79"/>
      <c r="J538" s="90"/>
      <c r="W538" s="47"/>
    </row>
    <row r="539">
      <c r="B539" s="79"/>
      <c r="C539" s="79"/>
      <c r="J539" s="90"/>
      <c r="W539" s="47"/>
    </row>
    <row r="540">
      <c r="B540" s="79"/>
      <c r="C540" s="79"/>
      <c r="J540" s="90"/>
      <c r="W540" s="47"/>
    </row>
    <row r="541">
      <c r="B541" s="79"/>
      <c r="C541" s="79"/>
      <c r="J541" s="90"/>
      <c r="W541" s="47"/>
    </row>
    <row r="542">
      <c r="B542" s="79"/>
      <c r="C542" s="79"/>
      <c r="J542" s="90"/>
      <c r="W542" s="47"/>
    </row>
    <row r="543">
      <c r="B543" s="79"/>
      <c r="C543" s="79"/>
      <c r="J543" s="90"/>
      <c r="W543" s="47"/>
    </row>
    <row r="544">
      <c r="B544" s="79"/>
      <c r="C544" s="79"/>
      <c r="J544" s="90"/>
      <c r="W544" s="47"/>
    </row>
    <row r="545">
      <c r="B545" s="79"/>
      <c r="C545" s="79"/>
      <c r="J545" s="90"/>
      <c r="W545" s="47"/>
    </row>
    <row r="546">
      <c r="B546" s="79"/>
      <c r="C546" s="79"/>
      <c r="J546" s="90"/>
      <c r="W546" s="47"/>
    </row>
    <row r="547">
      <c r="B547" s="79"/>
      <c r="C547" s="79"/>
      <c r="J547" s="90"/>
      <c r="W547" s="47"/>
    </row>
    <row r="548">
      <c r="B548" s="79"/>
      <c r="C548" s="79"/>
      <c r="J548" s="90"/>
      <c r="W548" s="47"/>
    </row>
    <row r="549">
      <c r="B549" s="79"/>
      <c r="C549" s="79"/>
      <c r="J549" s="90"/>
      <c r="W549" s="47"/>
    </row>
    <row r="550">
      <c r="B550" s="79"/>
      <c r="C550" s="79"/>
      <c r="J550" s="90"/>
      <c r="W550" s="47"/>
    </row>
    <row r="551">
      <c r="B551" s="79"/>
      <c r="C551" s="79"/>
      <c r="J551" s="90"/>
      <c r="W551" s="47"/>
    </row>
    <row r="552">
      <c r="B552" s="79"/>
      <c r="C552" s="79"/>
      <c r="J552" s="90"/>
      <c r="W552" s="47"/>
    </row>
    <row r="553">
      <c r="B553" s="79"/>
      <c r="C553" s="79"/>
      <c r="J553" s="90"/>
      <c r="W553" s="47"/>
    </row>
    <row r="554">
      <c r="B554" s="79"/>
      <c r="C554" s="79"/>
      <c r="J554" s="90"/>
      <c r="W554" s="47"/>
    </row>
    <row r="555">
      <c r="B555" s="79"/>
      <c r="C555" s="79"/>
      <c r="J555" s="90"/>
      <c r="W555" s="47"/>
    </row>
    <row r="556">
      <c r="B556" s="79"/>
      <c r="C556" s="79"/>
      <c r="J556" s="90"/>
      <c r="W556" s="47"/>
    </row>
    <row r="557">
      <c r="B557" s="79"/>
      <c r="C557" s="79"/>
      <c r="J557" s="90"/>
      <c r="W557" s="47"/>
    </row>
    <row r="558">
      <c r="B558" s="79"/>
      <c r="C558" s="79"/>
      <c r="J558" s="90"/>
      <c r="W558" s="47"/>
    </row>
    <row r="559">
      <c r="B559" s="79"/>
      <c r="C559" s="79"/>
      <c r="J559" s="90"/>
      <c r="W559" s="47"/>
    </row>
    <row r="560">
      <c r="B560" s="79"/>
      <c r="C560" s="79"/>
      <c r="J560" s="90"/>
      <c r="W560" s="47"/>
    </row>
    <row r="561">
      <c r="B561" s="79"/>
      <c r="C561" s="79"/>
      <c r="J561" s="90"/>
      <c r="W561" s="47"/>
    </row>
    <row r="562">
      <c r="B562" s="79"/>
      <c r="C562" s="79"/>
      <c r="J562" s="90"/>
      <c r="W562" s="47"/>
    </row>
    <row r="563">
      <c r="B563" s="79"/>
      <c r="C563" s="79"/>
      <c r="J563" s="90"/>
      <c r="W563" s="47"/>
    </row>
    <row r="564">
      <c r="B564" s="79"/>
      <c r="C564" s="79"/>
      <c r="J564" s="90"/>
      <c r="W564" s="47"/>
    </row>
    <row r="565">
      <c r="B565" s="79"/>
      <c r="C565" s="79"/>
      <c r="J565" s="90"/>
      <c r="W565" s="47"/>
    </row>
    <row r="566">
      <c r="B566" s="79"/>
      <c r="C566" s="79"/>
      <c r="J566" s="90"/>
      <c r="W566" s="47"/>
    </row>
    <row r="567">
      <c r="B567" s="79"/>
      <c r="C567" s="79"/>
      <c r="J567" s="90"/>
      <c r="W567" s="47"/>
    </row>
    <row r="568">
      <c r="B568" s="79"/>
      <c r="C568" s="79"/>
      <c r="J568" s="90"/>
      <c r="W568" s="47"/>
    </row>
    <row r="569">
      <c r="B569" s="79"/>
      <c r="C569" s="79"/>
      <c r="J569" s="90"/>
      <c r="W569" s="47"/>
    </row>
    <row r="570">
      <c r="B570" s="79"/>
      <c r="C570" s="79"/>
      <c r="J570" s="90"/>
      <c r="W570" s="47"/>
    </row>
    <row r="571">
      <c r="B571" s="79"/>
      <c r="C571" s="79"/>
      <c r="J571" s="90"/>
      <c r="W571" s="47"/>
    </row>
    <row r="572">
      <c r="B572" s="79"/>
      <c r="C572" s="79"/>
      <c r="J572" s="90"/>
      <c r="W572" s="47"/>
    </row>
    <row r="573">
      <c r="B573" s="79"/>
      <c r="C573" s="79"/>
      <c r="J573" s="90"/>
      <c r="W573" s="47"/>
    </row>
    <row r="574">
      <c r="B574" s="79"/>
      <c r="C574" s="79"/>
      <c r="J574" s="90"/>
      <c r="W574" s="47"/>
    </row>
    <row r="575">
      <c r="B575" s="79"/>
      <c r="C575" s="79"/>
      <c r="J575" s="90"/>
      <c r="W575" s="47"/>
    </row>
    <row r="576">
      <c r="B576" s="79"/>
      <c r="C576" s="79"/>
      <c r="J576" s="90"/>
      <c r="W576" s="47"/>
    </row>
    <row r="577">
      <c r="B577" s="79"/>
      <c r="C577" s="79"/>
      <c r="J577" s="90"/>
      <c r="W577" s="47"/>
    </row>
    <row r="578">
      <c r="B578" s="79"/>
      <c r="C578" s="79"/>
      <c r="J578" s="90"/>
      <c r="W578" s="47"/>
    </row>
    <row r="579">
      <c r="B579" s="79"/>
      <c r="C579" s="79"/>
      <c r="J579" s="90"/>
      <c r="W579" s="47"/>
    </row>
    <row r="580">
      <c r="B580" s="79"/>
      <c r="C580" s="79"/>
      <c r="J580" s="90"/>
      <c r="W580" s="47"/>
    </row>
    <row r="581">
      <c r="B581" s="79"/>
      <c r="C581" s="79"/>
      <c r="J581" s="90"/>
      <c r="W581" s="47"/>
    </row>
    <row r="582">
      <c r="B582" s="79"/>
      <c r="C582" s="79"/>
      <c r="J582" s="90"/>
      <c r="W582" s="47"/>
    </row>
    <row r="583">
      <c r="B583" s="79"/>
      <c r="C583" s="79"/>
      <c r="J583" s="90"/>
      <c r="W583" s="47"/>
    </row>
    <row r="584">
      <c r="B584" s="79"/>
      <c r="C584" s="79"/>
      <c r="J584" s="90"/>
      <c r="W584" s="47"/>
    </row>
    <row r="585">
      <c r="B585" s="79"/>
      <c r="C585" s="79"/>
      <c r="J585" s="90"/>
      <c r="W585" s="47"/>
    </row>
    <row r="586">
      <c r="B586" s="79"/>
      <c r="C586" s="79"/>
      <c r="J586" s="90"/>
      <c r="W586" s="47"/>
    </row>
    <row r="587">
      <c r="B587" s="79"/>
      <c r="C587" s="79"/>
      <c r="J587" s="90"/>
      <c r="W587" s="47"/>
    </row>
    <row r="588">
      <c r="B588" s="79"/>
      <c r="C588" s="79"/>
      <c r="J588" s="90"/>
      <c r="W588" s="47"/>
    </row>
    <row r="589">
      <c r="B589" s="79"/>
      <c r="C589" s="79"/>
      <c r="J589" s="90"/>
      <c r="W589" s="47"/>
    </row>
    <row r="590">
      <c r="B590" s="79"/>
      <c r="C590" s="79"/>
      <c r="J590" s="90"/>
      <c r="W590" s="47"/>
    </row>
    <row r="591">
      <c r="B591" s="79"/>
      <c r="C591" s="79"/>
      <c r="J591" s="90"/>
      <c r="W591" s="47"/>
    </row>
    <row r="592">
      <c r="B592" s="79"/>
      <c r="C592" s="79"/>
      <c r="J592" s="90"/>
      <c r="W592" s="47"/>
    </row>
    <row r="593">
      <c r="B593" s="79"/>
      <c r="C593" s="79"/>
      <c r="J593" s="90"/>
      <c r="W593" s="47"/>
    </row>
    <row r="594">
      <c r="B594" s="79"/>
      <c r="C594" s="79"/>
      <c r="J594" s="90"/>
      <c r="W594" s="47"/>
    </row>
    <row r="595">
      <c r="B595" s="79"/>
      <c r="C595" s="79"/>
      <c r="J595" s="90"/>
      <c r="W595" s="47"/>
    </row>
    <row r="596">
      <c r="B596" s="79"/>
      <c r="C596" s="79"/>
      <c r="J596" s="90"/>
      <c r="W596" s="47"/>
    </row>
    <row r="597">
      <c r="B597" s="79"/>
      <c r="C597" s="79"/>
      <c r="J597" s="90"/>
      <c r="W597" s="47"/>
    </row>
    <row r="598">
      <c r="B598" s="79"/>
      <c r="C598" s="79"/>
      <c r="J598" s="90"/>
      <c r="W598" s="47"/>
    </row>
    <row r="599">
      <c r="B599" s="79"/>
      <c r="C599" s="79"/>
      <c r="J599" s="90"/>
      <c r="W599" s="47"/>
    </row>
    <row r="600">
      <c r="B600" s="79"/>
      <c r="C600" s="79"/>
      <c r="J600" s="90"/>
      <c r="W600" s="47"/>
    </row>
    <row r="601">
      <c r="B601" s="79"/>
      <c r="C601" s="79"/>
      <c r="J601" s="90"/>
      <c r="W601" s="47"/>
    </row>
    <row r="602">
      <c r="B602" s="79"/>
      <c r="C602" s="79"/>
      <c r="J602" s="90"/>
      <c r="W602" s="47"/>
    </row>
    <row r="603">
      <c r="B603" s="79"/>
      <c r="C603" s="79"/>
      <c r="J603" s="90"/>
      <c r="W603" s="47"/>
    </row>
    <row r="604">
      <c r="B604" s="79"/>
      <c r="C604" s="79"/>
      <c r="J604" s="90"/>
      <c r="W604" s="47"/>
    </row>
    <row r="605">
      <c r="B605" s="79"/>
      <c r="C605" s="79"/>
      <c r="J605" s="90"/>
      <c r="W605" s="47"/>
    </row>
    <row r="606">
      <c r="B606" s="79"/>
      <c r="C606" s="79"/>
      <c r="J606" s="90"/>
      <c r="W606" s="47"/>
    </row>
    <row r="607">
      <c r="B607" s="79"/>
      <c r="C607" s="79"/>
      <c r="J607" s="90"/>
      <c r="W607" s="47"/>
    </row>
    <row r="608">
      <c r="B608" s="79"/>
      <c r="C608" s="79"/>
      <c r="J608" s="90"/>
      <c r="W608" s="47"/>
    </row>
    <row r="609">
      <c r="B609" s="79"/>
      <c r="C609" s="79"/>
      <c r="J609" s="90"/>
      <c r="W609" s="47"/>
    </row>
    <row r="610">
      <c r="B610" s="79"/>
      <c r="C610" s="79"/>
      <c r="J610" s="90"/>
      <c r="W610" s="47"/>
    </row>
    <row r="611">
      <c r="B611" s="79"/>
      <c r="C611" s="79"/>
      <c r="J611" s="90"/>
      <c r="W611" s="47"/>
    </row>
    <row r="612">
      <c r="B612" s="79"/>
      <c r="C612" s="79"/>
      <c r="J612" s="90"/>
      <c r="W612" s="47"/>
    </row>
    <row r="613">
      <c r="B613" s="79"/>
      <c r="C613" s="79"/>
      <c r="J613" s="90"/>
      <c r="W613" s="47"/>
    </row>
    <row r="614">
      <c r="B614" s="79"/>
      <c r="C614" s="79"/>
      <c r="J614" s="90"/>
      <c r="W614" s="47"/>
    </row>
    <row r="615">
      <c r="B615" s="79"/>
      <c r="C615" s="79"/>
      <c r="J615" s="90"/>
      <c r="W615" s="47"/>
    </row>
    <row r="616">
      <c r="B616" s="79"/>
      <c r="C616" s="79"/>
      <c r="J616" s="90"/>
      <c r="W616" s="47"/>
    </row>
    <row r="617">
      <c r="B617" s="79"/>
      <c r="C617" s="79"/>
      <c r="J617" s="90"/>
      <c r="W617" s="47"/>
    </row>
    <row r="618">
      <c r="B618" s="79"/>
      <c r="C618" s="79"/>
      <c r="J618" s="90"/>
      <c r="W618" s="47"/>
    </row>
    <row r="619">
      <c r="B619" s="79"/>
      <c r="C619" s="79"/>
      <c r="J619" s="90"/>
      <c r="W619" s="47"/>
    </row>
    <row r="620">
      <c r="B620" s="79"/>
      <c r="C620" s="79"/>
      <c r="J620" s="90"/>
      <c r="W620" s="47"/>
    </row>
    <row r="621">
      <c r="B621" s="79"/>
      <c r="C621" s="79"/>
      <c r="J621" s="90"/>
      <c r="W621" s="47"/>
    </row>
    <row r="622">
      <c r="B622" s="79"/>
      <c r="C622" s="79"/>
      <c r="J622" s="90"/>
      <c r="W622" s="47"/>
    </row>
    <row r="623">
      <c r="B623" s="79"/>
      <c r="C623" s="79"/>
      <c r="J623" s="90"/>
      <c r="W623" s="47"/>
    </row>
    <row r="624">
      <c r="B624" s="79"/>
      <c r="C624" s="79"/>
      <c r="J624" s="90"/>
      <c r="W624" s="47"/>
    </row>
    <row r="625">
      <c r="B625" s="79"/>
      <c r="C625" s="79"/>
      <c r="J625" s="90"/>
      <c r="W625" s="47"/>
    </row>
    <row r="626">
      <c r="B626" s="79"/>
      <c r="C626" s="79"/>
      <c r="J626" s="90"/>
      <c r="W626" s="47"/>
    </row>
    <row r="627">
      <c r="B627" s="79"/>
      <c r="C627" s="79"/>
      <c r="J627" s="90"/>
      <c r="W627" s="47"/>
    </row>
    <row r="628">
      <c r="B628" s="79"/>
      <c r="C628" s="79"/>
      <c r="J628" s="90"/>
      <c r="W628" s="47"/>
    </row>
    <row r="629">
      <c r="B629" s="79"/>
      <c r="C629" s="79"/>
      <c r="J629" s="90"/>
      <c r="W629" s="47"/>
    </row>
    <row r="630">
      <c r="B630" s="79"/>
      <c r="C630" s="79"/>
      <c r="J630" s="90"/>
      <c r="W630" s="47"/>
    </row>
    <row r="631">
      <c r="B631" s="79"/>
      <c r="C631" s="79"/>
      <c r="J631" s="90"/>
      <c r="W631" s="47"/>
    </row>
    <row r="632">
      <c r="B632" s="79"/>
      <c r="C632" s="79"/>
      <c r="J632" s="90"/>
      <c r="W632" s="47"/>
    </row>
    <row r="633">
      <c r="B633" s="79"/>
      <c r="C633" s="79"/>
      <c r="J633" s="90"/>
      <c r="W633" s="47"/>
    </row>
    <row r="634">
      <c r="B634" s="79"/>
      <c r="C634" s="79"/>
      <c r="J634" s="90"/>
      <c r="W634" s="47"/>
    </row>
    <row r="635">
      <c r="B635" s="79"/>
      <c r="C635" s="79"/>
      <c r="J635" s="90"/>
      <c r="W635" s="47"/>
    </row>
    <row r="636">
      <c r="B636" s="79"/>
      <c r="C636" s="79"/>
      <c r="J636" s="90"/>
      <c r="W636" s="47"/>
    </row>
    <row r="637">
      <c r="B637" s="79"/>
      <c r="C637" s="79"/>
      <c r="J637" s="90"/>
      <c r="W637" s="47"/>
    </row>
    <row r="638">
      <c r="B638" s="79"/>
      <c r="C638" s="79"/>
      <c r="J638" s="90"/>
      <c r="W638" s="47"/>
    </row>
    <row r="639">
      <c r="B639" s="79"/>
      <c r="C639" s="79"/>
      <c r="J639" s="90"/>
      <c r="W639" s="47"/>
    </row>
    <row r="640">
      <c r="B640" s="79"/>
      <c r="C640" s="79"/>
      <c r="J640" s="90"/>
      <c r="W640" s="47"/>
    </row>
    <row r="641">
      <c r="B641" s="79"/>
      <c r="C641" s="79"/>
      <c r="J641" s="90"/>
      <c r="W641" s="47"/>
    </row>
    <row r="642">
      <c r="B642" s="79"/>
      <c r="C642" s="79"/>
      <c r="J642" s="90"/>
      <c r="W642" s="47"/>
    </row>
    <row r="643">
      <c r="B643" s="79"/>
      <c r="C643" s="79"/>
      <c r="J643" s="90"/>
      <c r="W643" s="47"/>
    </row>
    <row r="644">
      <c r="B644" s="79"/>
      <c r="C644" s="79"/>
      <c r="J644" s="90"/>
      <c r="W644" s="47"/>
    </row>
    <row r="645">
      <c r="B645" s="79"/>
      <c r="C645" s="79"/>
      <c r="J645" s="90"/>
      <c r="W645" s="47"/>
    </row>
    <row r="646">
      <c r="B646" s="79"/>
      <c r="C646" s="79"/>
      <c r="J646" s="90"/>
      <c r="W646" s="47"/>
    </row>
    <row r="647">
      <c r="B647" s="79"/>
      <c r="C647" s="79"/>
      <c r="J647" s="90"/>
      <c r="W647" s="47"/>
    </row>
    <row r="648">
      <c r="B648" s="79"/>
      <c r="C648" s="79"/>
      <c r="J648" s="90"/>
      <c r="W648" s="47"/>
    </row>
    <row r="649">
      <c r="B649" s="79"/>
      <c r="C649" s="79"/>
      <c r="J649" s="90"/>
      <c r="W649" s="47"/>
    </row>
    <row r="650">
      <c r="B650" s="79"/>
      <c r="C650" s="79"/>
      <c r="J650" s="90"/>
      <c r="W650" s="47"/>
    </row>
    <row r="651">
      <c r="B651" s="79"/>
      <c r="C651" s="79"/>
      <c r="J651" s="90"/>
      <c r="W651" s="47"/>
    </row>
    <row r="652">
      <c r="B652" s="79"/>
      <c r="C652" s="79"/>
      <c r="J652" s="90"/>
      <c r="W652" s="47"/>
    </row>
    <row r="653">
      <c r="B653" s="79"/>
      <c r="C653" s="79"/>
      <c r="J653" s="90"/>
      <c r="W653" s="47"/>
    </row>
    <row r="654">
      <c r="B654" s="79"/>
      <c r="C654" s="79"/>
      <c r="J654" s="90"/>
      <c r="W654" s="47"/>
    </row>
    <row r="655">
      <c r="B655" s="79"/>
      <c r="C655" s="79"/>
      <c r="J655" s="90"/>
      <c r="W655" s="47"/>
    </row>
    <row r="656">
      <c r="B656" s="79"/>
      <c r="C656" s="79"/>
      <c r="J656" s="90"/>
      <c r="W656" s="47"/>
    </row>
    <row r="657">
      <c r="B657" s="79"/>
      <c r="C657" s="79"/>
      <c r="J657" s="90"/>
      <c r="W657" s="47"/>
    </row>
    <row r="658">
      <c r="B658" s="79"/>
      <c r="C658" s="79"/>
      <c r="J658" s="90"/>
      <c r="W658" s="47"/>
    </row>
    <row r="659">
      <c r="B659" s="79"/>
      <c r="C659" s="79"/>
      <c r="J659" s="90"/>
      <c r="W659" s="47"/>
    </row>
    <row r="660">
      <c r="B660" s="79"/>
      <c r="C660" s="79"/>
      <c r="J660" s="90"/>
      <c r="W660" s="47"/>
    </row>
    <row r="661">
      <c r="B661" s="79"/>
      <c r="C661" s="79"/>
      <c r="J661" s="90"/>
      <c r="W661" s="47"/>
    </row>
    <row r="662">
      <c r="B662" s="79"/>
      <c r="C662" s="79"/>
      <c r="J662" s="90"/>
      <c r="W662" s="47"/>
    </row>
    <row r="663">
      <c r="B663" s="79"/>
      <c r="C663" s="79"/>
      <c r="J663" s="90"/>
      <c r="W663" s="47"/>
    </row>
    <row r="664">
      <c r="B664" s="79"/>
      <c r="C664" s="79"/>
      <c r="J664" s="90"/>
      <c r="W664" s="47"/>
    </row>
    <row r="665">
      <c r="B665" s="79"/>
      <c r="C665" s="79"/>
      <c r="J665" s="90"/>
      <c r="W665" s="47"/>
    </row>
    <row r="666">
      <c r="B666" s="79"/>
      <c r="C666" s="79"/>
      <c r="J666" s="90"/>
      <c r="W666" s="47"/>
    </row>
    <row r="667">
      <c r="B667" s="79"/>
      <c r="C667" s="79"/>
      <c r="J667" s="90"/>
      <c r="W667" s="47"/>
    </row>
    <row r="668">
      <c r="B668" s="79"/>
      <c r="C668" s="79"/>
      <c r="J668" s="90"/>
      <c r="W668" s="47"/>
    </row>
    <row r="669">
      <c r="B669" s="79"/>
      <c r="C669" s="79"/>
      <c r="J669" s="90"/>
      <c r="W669" s="47"/>
    </row>
    <row r="670">
      <c r="B670" s="79"/>
      <c r="C670" s="79"/>
      <c r="J670" s="90"/>
      <c r="W670" s="47"/>
    </row>
    <row r="671">
      <c r="B671" s="79"/>
      <c r="C671" s="79"/>
      <c r="J671" s="90"/>
      <c r="W671" s="47"/>
    </row>
    <row r="672">
      <c r="B672" s="79"/>
      <c r="C672" s="79"/>
      <c r="J672" s="90"/>
      <c r="W672" s="47"/>
    </row>
    <row r="673">
      <c r="B673" s="79"/>
      <c r="C673" s="79"/>
      <c r="J673" s="90"/>
      <c r="W673" s="47"/>
    </row>
    <row r="674">
      <c r="B674" s="79"/>
      <c r="C674" s="79"/>
      <c r="J674" s="90"/>
      <c r="W674" s="47"/>
    </row>
    <row r="675">
      <c r="B675" s="79"/>
      <c r="C675" s="79"/>
      <c r="J675" s="90"/>
      <c r="W675" s="47"/>
    </row>
    <row r="676">
      <c r="B676" s="79"/>
      <c r="C676" s="79"/>
      <c r="J676" s="90"/>
      <c r="W676" s="47"/>
    </row>
    <row r="677">
      <c r="B677" s="79"/>
      <c r="C677" s="79"/>
      <c r="J677" s="90"/>
      <c r="W677" s="47"/>
    </row>
    <row r="678">
      <c r="B678" s="79"/>
      <c r="C678" s="79"/>
      <c r="J678" s="90"/>
      <c r="W678" s="47"/>
    </row>
    <row r="679">
      <c r="B679" s="79"/>
      <c r="C679" s="79"/>
      <c r="J679" s="90"/>
      <c r="W679" s="47"/>
    </row>
    <row r="680">
      <c r="B680" s="79"/>
      <c r="C680" s="79"/>
      <c r="J680" s="90"/>
      <c r="W680" s="47"/>
    </row>
    <row r="681">
      <c r="B681" s="79"/>
      <c r="C681" s="79"/>
      <c r="J681" s="90"/>
      <c r="W681" s="47"/>
    </row>
    <row r="682">
      <c r="B682" s="79"/>
      <c r="C682" s="79"/>
      <c r="J682" s="90"/>
      <c r="W682" s="47"/>
    </row>
    <row r="683">
      <c r="B683" s="79"/>
      <c r="C683" s="79"/>
      <c r="J683" s="90"/>
      <c r="W683" s="47"/>
    </row>
    <row r="684">
      <c r="B684" s="79"/>
      <c r="C684" s="79"/>
      <c r="J684" s="90"/>
      <c r="W684" s="47"/>
    </row>
    <row r="685">
      <c r="B685" s="79"/>
      <c r="C685" s="79"/>
      <c r="J685" s="90"/>
      <c r="W685" s="47"/>
    </row>
    <row r="686">
      <c r="B686" s="79"/>
      <c r="C686" s="79"/>
      <c r="J686" s="90"/>
      <c r="W686" s="47"/>
    </row>
    <row r="687">
      <c r="B687" s="79"/>
      <c r="C687" s="79"/>
      <c r="J687" s="90"/>
      <c r="W687" s="47"/>
    </row>
    <row r="688">
      <c r="B688" s="79"/>
      <c r="C688" s="79"/>
      <c r="J688" s="90"/>
      <c r="W688" s="47"/>
    </row>
    <row r="689">
      <c r="B689" s="79"/>
      <c r="C689" s="79"/>
      <c r="J689" s="90"/>
      <c r="W689" s="47"/>
    </row>
    <row r="690">
      <c r="B690" s="79"/>
      <c r="C690" s="79"/>
      <c r="J690" s="90"/>
      <c r="W690" s="47"/>
    </row>
    <row r="691">
      <c r="B691" s="79"/>
      <c r="C691" s="79"/>
      <c r="J691" s="90"/>
      <c r="W691" s="47"/>
    </row>
    <row r="692">
      <c r="B692" s="79"/>
      <c r="C692" s="79"/>
      <c r="J692" s="90"/>
      <c r="W692" s="47"/>
    </row>
    <row r="693">
      <c r="B693" s="79"/>
      <c r="C693" s="79"/>
      <c r="J693" s="90"/>
      <c r="W693" s="47"/>
    </row>
    <row r="694">
      <c r="B694" s="79"/>
      <c r="C694" s="79"/>
      <c r="J694" s="90"/>
      <c r="W694" s="47"/>
    </row>
    <row r="695">
      <c r="B695" s="79"/>
      <c r="C695" s="79"/>
      <c r="J695" s="90"/>
      <c r="W695" s="47"/>
    </row>
    <row r="696">
      <c r="B696" s="79"/>
      <c r="C696" s="79"/>
      <c r="J696" s="90"/>
      <c r="W696" s="47"/>
    </row>
    <row r="697">
      <c r="B697" s="79"/>
      <c r="C697" s="79"/>
      <c r="J697" s="90"/>
      <c r="W697" s="47"/>
    </row>
    <row r="698">
      <c r="B698" s="79"/>
      <c r="C698" s="79"/>
      <c r="J698" s="90"/>
      <c r="W698" s="47"/>
    </row>
    <row r="699">
      <c r="B699" s="79"/>
      <c r="C699" s="79"/>
      <c r="J699" s="90"/>
      <c r="W699" s="47"/>
    </row>
    <row r="700">
      <c r="B700" s="79"/>
      <c r="C700" s="79"/>
      <c r="J700" s="90"/>
      <c r="W700" s="47"/>
    </row>
    <row r="701">
      <c r="B701" s="79"/>
      <c r="C701" s="79"/>
      <c r="J701" s="90"/>
      <c r="W701" s="47"/>
    </row>
    <row r="702">
      <c r="B702" s="79"/>
      <c r="C702" s="79"/>
      <c r="J702" s="90"/>
      <c r="W702" s="47"/>
    </row>
    <row r="703">
      <c r="B703" s="79"/>
      <c r="C703" s="79"/>
      <c r="J703" s="90"/>
      <c r="W703" s="47"/>
    </row>
    <row r="704">
      <c r="B704" s="79"/>
      <c r="C704" s="79"/>
      <c r="J704" s="90"/>
      <c r="W704" s="47"/>
    </row>
    <row r="705">
      <c r="B705" s="79"/>
      <c r="C705" s="79"/>
      <c r="J705" s="90"/>
      <c r="W705" s="47"/>
    </row>
    <row r="706">
      <c r="B706" s="79"/>
      <c r="C706" s="79"/>
      <c r="J706" s="90"/>
      <c r="W706" s="47"/>
    </row>
    <row r="707">
      <c r="B707" s="79"/>
      <c r="C707" s="79"/>
      <c r="J707" s="90"/>
      <c r="W707" s="47"/>
    </row>
    <row r="708">
      <c r="B708" s="79"/>
      <c r="C708" s="79"/>
      <c r="J708" s="90"/>
      <c r="W708" s="47"/>
    </row>
    <row r="709">
      <c r="B709" s="79"/>
      <c r="C709" s="79"/>
      <c r="J709" s="90"/>
      <c r="W709" s="47"/>
    </row>
    <row r="710">
      <c r="B710" s="79"/>
      <c r="C710" s="79"/>
      <c r="J710" s="90"/>
      <c r="W710" s="47"/>
    </row>
    <row r="711">
      <c r="B711" s="79"/>
      <c r="C711" s="79"/>
      <c r="J711" s="90"/>
      <c r="W711" s="47"/>
    </row>
    <row r="712">
      <c r="B712" s="79"/>
      <c r="C712" s="79"/>
      <c r="J712" s="90"/>
      <c r="W712" s="47"/>
    </row>
    <row r="713">
      <c r="B713" s="79"/>
      <c r="C713" s="79"/>
      <c r="J713" s="90"/>
      <c r="W713" s="47"/>
    </row>
    <row r="714">
      <c r="B714" s="79"/>
      <c r="C714" s="79"/>
      <c r="J714" s="90"/>
      <c r="W714" s="47"/>
    </row>
    <row r="715">
      <c r="B715" s="79"/>
      <c r="C715" s="79"/>
      <c r="J715" s="90"/>
      <c r="W715" s="47"/>
    </row>
    <row r="716">
      <c r="B716" s="79"/>
      <c r="C716" s="79"/>
      <c r="J716" s="90"/>
      <c r="W716" s="47"/>
    </row>
    <row r="717">
      <c r="B717" s="79"/>
      <c r="C717" s="79"/>
      <c r="J717" s="90"/>
      <c r="W717" s="47"/>
    </row>
    <row r="718">
      <c r="B718" s="79"/>
      <c r="C718" s="79"/>
      <c r="J718" s="90"/>
      <c r="W718" s="47"/>
    </row>
    <row r="719">
      <c r="B719" s="79"/>
      <c r="C719" s="79"/>
      <c r="J719" s="90"/>
      <c r="W719" s="47"/>
    </row>
    <row r="720">
      <c r="B720" s="79"/>
      <c r="C720" s="79"/>
      <c r="J720" s="90"/>
      <c r="W720" s="47"/>
    </row>
    <row r="721">
      <c r="B721" s="79"/>
      <c r="C721" s="79"/>
      <c r="J721" s="90"/>
      <c r="W721" s="47"/>
    </row>
    <row r="722">
      <c r="B722" s="79"/>
      <c r="C722" s="79"/>
      <c r="J722" s="90"/>
      <c r="W722" s="47"/>
    </row>
    <row r="723">
      <c r="B723" s="79"/>
      <c r="C723" s="79"/>
      <c r="J723" s="90"/>
      <c r="W723" s="47"/>
    </row>
    <row r="724">
      <c r="B724" s="79"/>
      <c r="C724" s="79"/>
      <c r="J724" s="90"/>
      <c r="W724" s="47"/>
    </row>
    <row r="725">
      <c r="B725" s="79"/>
      <c r="C725" s="79"/>
      <c r="J725" s="90"/>
      <c r="W725" s="47"/>
    </row>
    <row r="726">
      <c r="B726" s="79"/>
      <c r="C726" s="79"/>
      <c r="J726" s="90"/>
      <c r="W726" s="47"/>
    </row>
    <row r="727">
      <c r="B727" s="79"/>
      <c r="C727" s="79"/>
      <c r="J727" s="90"/>
      <c r="W727" s="47"/>
    </row>
    <row r="728">
      <c r="B728" s="79"/>
      <c r="C728" s="79"/>
      <c r="J728" s="90"/>
      <c r="W728" s="47"/>
    </row>
    <row r="729">
      <c r="B729" s="79"/>
      <c r="C729" s="79"/>
      <c r="J729" s="90"/>
      <c r="W729" s="47"/>
    </row>
    <row r="730">
      <c r="B730" s="79"/>
      <c r="C730" s="79"/>
      <c r="J730" s="90"/>
      <c r="W730" s="47"/>
    </row>
    <row r="731">
      <c r="B731" s="79"/>
      <c r="C731" s="79"/>
      <c r="J731" s="90"/>
      <c r="W731" s="47"/>
    </row>
    <row r="732">
      <c r="B732" s="79"/>
      <c r="C732" s="79"/>
      <c r="J732" s="90"/>
      <c r="W732" s="47"/>
    </row>
    <row r="733">
      <c r="B733" s="79"/>
      <c r="C733" s="79"/>
      <c r="J733" s="90"/>
      <c r="W733" s="47"/>
    </row>
    <row r="734">
      <c r="B734" s="79"/>
      <c r="C734" s="79"/>
      <c r="J734" s="90"/>
      <c r="W734" s="47"/>
    </row>
    <row r="735">
      <c r="B735" s="79"/>
      <c r="C735" s="79"/>
      <c r="J735" s="90"/>
      <c r="W735" s="47"/>
    </row>
    <row r="736">
      <c r="B736" s="79"/>
      <c r="C736" s="79"/>
      <c r="J736" s="90"/>
      <c r="W736" s="47"/>
    </row>
    <row r="737">
      <c r="B737" s="79"/>
      <c r="C737" s="79"/>
      <c r="J737" s="90"/>
      <c r="W737" s="47"/>
    </row>
    <row r="738">
      <c r="B738" s="79"/>
      <c r="C738" s="79"/>
      <c r="J738" s="90"/>
      <c r="W738" s="47"/>
    </row>
    <row r="739">
      <c r="B739" s="79"/>
      <c r="C739" s="79"/>
      <c r="J739" s="90"/>
      <c r="W739" s="47"/>
    </row>
    <row r="740">
      <c r="B740" s="79"/>
      <c r="C740" s="79"/>
      <c r="J740" s="90"/>
      <c r="W740" s="47"/>
    </row>
    <row r="741">
      <c r="B741" s="79"/>
      <c r="C741" s="79"/>
      <c r="J741" s="90"/>
      <c r="W741" s="47"/>
    </row>
    <row r="742">
      <c r="B742" s="79"/>
      <c r="C742" s="79"/>
      <c r="J742" s="90"/>
      <c r="W742" s="47"/>
    </row>
    <row r="743">
      <c r="B743" s="79"/>
      <c r="C743" s="79"/>
      <c r="J743" s="90"/>
      <c r="W743" s="47"/>
    </row>
    <row r="744">
      <c r="B744" s="79"/>
      <c r="C744" s="79"/>
      <c r="J744" s="90"/>
      <c r="W744" s="47"/>
    </row>
    <row r="745">
      <c r="B745" s="79"/>
      <c r="C745" s="79"/>
      <c r="J745" s="90"/>
      <c r="W745" s="47"/>
    </row>
    <row r="746">
      <c r="B746" s="79"/>
      <c r="C746" s="79"/>
      <c r="J746" s="90"/>
      <c r="W746" s="47"/>
    </row>
    <row r="747">
      <c r="B747" s="79"/>
      <c r="C747" s="79"/>
      <c r="J747" s="90"/>
      <c r="W747" s="47"/>
    </row>
    <row r="748">
      <c r="B748" s="79"/>
      <c r="C748" s="79"/>
      <c r="J748" s="90"/>
      <c r="W748" s="47"/>
    </row>
    <row r="749">
      <c r="B749" s="79"/>
      <c r="C749" s="79"/>
      <c r="J749" s="90"/>
      <c r="W749" s="47"/>
    </row>
    <row r="750">
      <c r="B750" s="79"/>
      <c r="C750" s="79"/>
      <c r="J750" s="90"/>
      <c r="W750" s="47"/>
    </row>
    <row r="751">
      <c r="B751" s="79"/>
      <c r="C751" s="79"/>
      <c r="J751" s="90"/>
      <c r="W751" s="47"/>
    </row>
    <row r="752">
      <c r="B752" s="79"/>
      <c r="C752" s="79"/>
      <c r="J752" s="90"/>
      <c r="W752" s="47"/>
    </row>
    <row r="753">
      <c r="B753" s="79"/>
      <c r="C753" s="79"/>
      <c r="J753" s="90"/>
      <c r="W753" s="47"/>
    </row>
    <row r="754">
      <c r="B754" s="79"/>
      <c r="C754" s="79"/>
      <c r="J754" s="90"/>
      <c r="W754" s="47"/>
    </row>
    <row r="755">
      <c r="B755" s="79"/>
      <c r="C755" s="79"/>
      <c r="J755" s="90"/>
      <c r="W755" s="47"/>
    </row>
    <row r="756">
      <c r="B756" s="79"/>
      <c r="C756" s="79"/>
      <c r="J756" s="90"/>
      <c r="W756" s="47"/>
    </row>
    <row r="757">
      <c r="B757" s="79"/>
      <c r="C757" s="79"/>
      <c r="J757" s="90"/>
      <c r="W757" s="47"/>
    </row>
    <row r="758">
      <c r="B758" s="79"/>
      <c r="C758" s="79"/>
      <c r="J758" s="90"/>
      <c r="W758" s="47"/>
    </row>
    <row r="759">
      <c r="B759" s="79"/>
      <c r="C759" s="79"/>
      <c r="J759" s="90"/>
      <c r="W759" s="47"/>
    </row>
    <row r="760">
      <c r="B760" s="79"/>
      <c r="C760" s="79"/>
      <c r="J760" s="90"/>
      <c r="W760" s="47"/>
    </row>
    <row r="761">
      <c r="B761" s="79"/>
      <c r="C761" s="79"/>
      <c r="J761" s="90"/>
      <c r="W761" s="47"/>
    </row>
    <row r="762">
      <c r="B762" s="79"/>
      <c r="C762" s="79"/>
      <c r="J762" s="90"/>
      <c r="W762" s="47"/>
    </row>
    <row r="763">
      <c r="B763" s="79"/>
      <c r="C763" s="79"/>
      <c r="J763" s="90"/>
      <c r="W763" s="47"/>
    </row>
    <row r="764">
      <c r="B764" s="79"/>
      <c r="C764" s="79"/>
      <c r="J764" s="90"/>
      <c r="W764" s="47"/>
    </row>
    <row r="765">
      <c r="B765" s="79"/>
      <c r="C765" s="79"/>
      <c r="J765" s="90"/>
      <c r="W765" s="47"/>
    </row>
    <row r="766">
      <c r="B766" s="79"/>
      <c r="C766" s="79"/>
      <c r="J766" s="90"/>
      <c r="W766" s="47"/>
    </row>
    <row r="767">
      <c r="B767" s="79"/>
      <c r="C767" s="79"/>
      <c r="J767" s="90"/>
      <c r="W767" s="47"/>
    </row>
    <row r="768">
      <c r="B768" s="79"/>
      <c r="C768" s="79"/>
      <c r="J768" s="90"/>
      <c r="W768" s="47"/>
    </row>
    <row r="769">
      <c r="B769" s="79"/>
      <c r="C769" s="79"/>
      <c r="J769" s="90"/>
      <c r="W769" s="47"/>
    </row>
    <row r="770">
      <c r="B770" s="79"/>
      <c r="C770" s="79"/>
      <c r="J770" s="90"/>
      <c r="W770" s="47"/>
    </row>
    <row r="771">
      <c r="B771" s="79"/>
      <c r="C771" s="79"/>
      <c r="J771" s="90"/>
      <c r="W771" s="47"/>
    </row>
    <row r="772">
      <c r="B772" s="79"/>
      <c r="C772" s="79"/>
      <c r="J772" s="90"/>
      <c r="W772" s="47"/>
    </row>
    <row r="773">
      <c r="B773" s="79"/>
      <c r="C773" s="79"/>
      <c r="J773" s="90"/>
      <c r="W773" s="47"/>
    </row>
    <row r="774">
      <c r="B774" s="79"/>
      <c r="C774" s="79"/>
      <c r="J774" s="90"/>
      <c r="W774" s="47"/>
    </row>
    <row r="775">
      <c r="B775" s="79"/>
      <c r="C775" s="79"/>
      <c r="J775" s="90"/>
      <c r="W775" s="47"/>
    </row>
    <row r="776">
      <c r="B776" s="79"/>
      <c r="C776" s="79"/>
      <c r="J776" s="90"/>
      <c r="W776" s="47"/>
    </row>
    <row r="777">
      <c r="B777" s="79"/>
      <c r="C777" s="79"/>
      <c r="J777" s="90"/>
      <c r="W777" s="47"/>
    </row>
    <row r="778">
      <c r="B778" s="79"/>
      <c r="C778" s="79"/>
      <c r="J778" s="90"/>
      <c r="W778" s="47"/>
    </row>
    <row r="779">
      <c r="B779" s="79"/>
      <c r="C779" s="79"/>
      <c r="J779" s="90"/>
      <c r="W779" s="47"/>
    </row>
    <row r="780">
      <c r="B780" s="79"/>
      <c r="C780" s="79"/>
      <c r="J780" s="90"/>
      <c r="W780" s="47"/>
    </row>
    <row r="781">
      <c r="B781" s="79"/>
      <c r="C781" s="79"/>
      <c r="J781" s="90"/>
      <c r="W781" s="47"/>
    </row>
    <row r="782">
      <c r="B782" s="79"/>
      <c r="C782" s="79"/>
      <c r="J782" s="90"/>
      <c r="W782" s="47"/>
    </row>
    <row r="783">
      <c r="B783" s="79"/>
      <c r="C783" s="79"/>
      <c r="J783" s="90"/>
      <c r="W783" s="47"/>
    </row>
    <row r="784">
      <c r="B784" s="79"/>
      <c r="C784" s="79"/>
      <c r="J784" s="90"/>
      <c r="W784" s="47"/>
    </row>
    <row r="785">
      <c r="B785" s="79"/>
      <c r="C785" s="79"/>
      <c r="J785" s="90"/>
      <c r="W785" s="47"/>
    </row>
    <row r="786">
      <c r="B786" s="79"/>
      <c r="C786" s="79"/>
      <c r="J786" s="90"/>
      <c r="W786" s="47"/>
    </row>
    <row r="787">
      <c r="B787" s="79"/>
      <c r="C787" s="79"/>
      <c r="J787" s="90"/>
      <c r="W787" s="47"/>
    </row>
    <row r="788">
      <c r="B788" s="79"/>
      <c r="C788" s="79"/>
      <c r="J788" s="90"/>
      <c r="W788" s="47"/>
    </row>
    <row r="789">
      <c r="B789" s="79"/>
      <c r="C789" s="79"/>
      <c r="J789" s="90"/>
      <c r="W789" s="47"/>
    </row>
    <row r="790">
      <c r="B790" s="79"/>
      <c r="C790" s="79"/>
      <c r="J790" s="90"/>
      <c r="W790" s="47"/>
    </row>
    <row r="791">
      <c r="B791" s="79"/>
      <c r="C791" s="79"/>
      <c r="J791" s="90"/>
      <c r="W791" s="47"/>
    </row>
    <row r="792">
      <c r="B792" s="79"/>
      <c r="C792" s="79"/>
      <c r="J792" s="90"/>
      <c r="W792" s="47"/>
    </row>
    <row r="793">
      <c r="B793" s="79"/>
      <c r="C793" s="79"/>
      <c r="J793" s="90"/>
      <c r="W793" s="47"/>
    </row>
    <row r="794">
      <c r="B794" s="79"/>
      <c r="C794" s="79"/>
      <c r="J794" s="90"/>
      <c r="W794" s="47"/>
    </row>
    <row r="795">
      <c r="B795" s="79"/>
      <c r="C795" s="79"/>
      <c r="J795" s="90"/>
      <c r="W795" s="47"/>
    </row>
    <row r="796">
      <c r="B796" s="79"/>
      <c r="C796" s="79"/>
      <c r="J796" s="90"/>
      <c r="W796" s="47"/>
    </row>
    <row r="797">
      <c r="B797" s="79"/>
      <c r="C797" s="79"/>
      <c r="J797" s="90"/>
      <c r="W797" s="47"/>
    </row>
    <row r="798">
      <c r="B798" s="79"/>
      <c r="C798" s="79"/>
      <c r="J798" s="90"/>
      <c r="W798" s="47"/>
    </row>
    <row r="799">
      <c r="B799" s="79"/>
      <c r="C799" s="79"/>
      <c r="J799" s="90"/>
      <c r="W799" s="47"/>
    </row>
    <row r="800">
      <c r="B800" s="79"/>
      <c r="C800" s="79"/>
      <c r="J800" s="90"/>
      <c r="W800" s="47"/>
    </row>
    <row r="801">
      <c r="B801" s="79"/>
      <c r="C801" s="79"/>
      <c r="J801" s="90"/>
      <c r="W801" s="47"/>
    </row>
    <row r="802">
      <c r="B802" s="79"/>
      <c r="C802" s="79"/>
      <c r="J802" s="90"/>
      <c r="W802" s="47"/>
    </row>
    <row r="803">
      <c r="B803" s="79"/>
      <c r="C803" s="79"/>
      <c r="J803" s="90"/>
      <c r="W803" s="47"/>
    </row>
    <row r="804">
      <c r="B804" s="79"/>
      <c r="C804" s="79"/>
      <c r="J804" s="90"/>
      <c r="W804" s="47"/>
    </row>
    <row r="805">
      <c r="B805" s="79"/>
      <c r="C805" s="79"/>
      <c r="J805" s="90"/>
      <c r="W805" s="47"/>
    </row>
    <row r="806">
      <c r="B806" s="79"/>
      <c r="C806" s="79"/>
      <c r="J806" s="90"/>
      <c r="W806" s="47"/>
    </row>
    <row r="807">
      <c r="B807" s="79"/>
      <c r="C807" s="79"/>
      <c r="J807" s="90"/>
      <c r="W807" s="47"/>
    </row>
    <row r="808">
      <c r="B808" s="79"/>
      <c r="C808" s="79"/>
      <c r="J808" s="90"/>
      <c r="W808" s="47"/>
    </row>
    <row r="809">
      <c r="B809" s="79"/>
      <c r="C809" s="79"/>
      <c r="J809" s="90"/>
      <c r="W809" s="47"/>
    </row>
    <row r="810">
      <c r="B810" s="79"/>
      <c r="C810" s="79"/>
      <c r="J810" s="90"/>
      <c r="W810" s="47"/>
    </row>
    <row r="811">
      <c r="B811" s="79"/>
      <c r="C811" s="79"/>
      <c r="J811" s="90"/>
      <c r="W811" s="47"/>
    </row>
    <row r="812">
      <c r="B812" s="79"/>
      <c r="C812" s="79"/>
      <c r="J812" s="90"/>
      <c r="W812" s="47"/>
    </row>
    <row r="813">
      <c r="B813" s="79"/>
      <c r="C813" s="79"/>
      <c r="J813" s="90"/>
      <c r="W813" s="47"/>
    </row>
    <row r="814">
      <c r="B814" s="79"/>
      <c r="C814" s="79"/>
      <c r="J814" s="90"/>
      <c r="W814" s="47"/>
    </row>
    <row r="815">
      <c r="B815" s="79"/>
      <c r="C815" s="79"/>
      <c r="J815" s="90"/>
      <c r="W815" s="47"/>
    </row>
    <row r="816">
      <c r="B816" s="79"/>
      <c r="C816" s="79"/>
      <c r="J816" s="90"/>
      <c r="W816" s="47"/>
    </row>
    <row r="817">
      <c r="B817" s="79"/>
      <c r="C817" s="79"/>
      <c r="J817" s="90"/>
      <c r="W817" s="47"/>
    </row>
    <row r="818">
      <c r="B818" s="79"/>
      <c r="C818" s="79"/>
      <c r="J818" s="90"/>
      <c r="W818" s="47"/>
    </row>
    <row r="819">
      <c r="B819" s="79"/>
      <c r="C819" s="79"/>
      <c r="J819" s="90"/>
      <c r="W819" s="47"/>
    </row>
    <row r="820">
      <c r="B820" s="79"/>
      <c r="C820" s="79"/>
      <c r="J820" s="90"/>
      <c r="W820" s="47"/>
    </row>
    <row r="821">
      <c r="B821" s="79"/>
      <c r="C821" s="79"/>
      <c r="J821" s="90"/>
      <c r="W821" s="47"/>
    </row>
    <row r="822">
      <c r="B822" s="79"/>
      <c r="C822" s="79"/>
      <c r="J822" s="90"/>
      <c r="W822" s="47"/>
    </row>
    <row r="823">
      <c r="B823" s="79"/>
      <c r="C823" s="79"/>
      <c r="J823" s="90"/>
      <c r="W823" s="47"/>
    </row>
    <row r="824">
      <c r="B824" s="79"/>
      <c r="C824" s="79"/>
      <c r="J824" s="90"/>
      <c r="W824" s="47"/>
    </row>
    <row r="825">
      <c r="B825" s="79"/>
      <c r="C825" s="79"/>
      <c r="J825" s="90"/>
      <c r="W825" s="47"/>
    </row>
    <row r="826">
      <c r="B826" s="79"/>
      <c r="C826" s="79"/>
      <c r="J826" s="90"/>
      <c r="W826" s="47"/>
    </row>
    <row r="827">
      <c r="B827" s="79"/>
      <c r="C827" s="79"/>
      <c r="J827" s="90"/>
      <c r="W827" s="47"/>
    </row>
    <row r="828">
      <c r="B828" s="79"/>
      <c r="C828" s="79"/>
      <c r="J828" s="90"/>
      <c r="W828" s="47"/>
    </row>
    <row r="829">
      <c r="B829" s="79"/>
      <c r="C829" s="79"/>
      <c r="J829" s="90"/>
      <c r="W829" s="47"/>
    </row>
    <row r="830">
      <c r="B830" s="79"/>
      <c r="C830" s="79"/>
      <c r="J830" s="90"/>
      <c r="W830" s="47"/>
    </row>
    <row r="831">
      <c r="B831" s="79"/>
      <c r="C831" s="79"/>
      <c r="J831" s="90"/>
      <c r="W831" s="47"/>
    </row>
    <row r="832">
      <c r="B832" s="79"/>
      <c r="C832" s="79"/>
      <c r="J832" s="90"/>
      <c r="W832" s="47"/>
    </row>
    <row r="833">
      <c r="B833" s="79"/>
      <c r="C833" s="79"/>
      <c r="J833" s="90"/>
      <c r="W833" s="47"/>
    </row>
    <row r="834">
      <c r="B834" s="79"/>
      <c r="C834" s="79"/>
      <c r="J834" s="90"/>
      <c r="W834" s="47"/>
    </row>
    <row r="835">
      <c r="B835" s="79"/>
      <c r="C835" s="79"/>
      <c r="J835" s="90"/>
      <c r="W835" s="47"/>
    </row>
    <row r="836">
      <c r="B836" s="79"/>
      <c r="C836" s="79"/>
      <c r="J836" s="90"/>
      <c r="W836" s="47"/>
    </row>
    <row r="837">
      <c r="B837" s="79"/>
      <c r="C837" s="79"/>
      <c r="J837" s="90"/>
      <c r="W837" s="47"/>
    </row>
    <row r="838">
      <c r="B838" s="79"/>
      <c r="C838" s="79"/>
      <c r="J838" s="90"/>
      <c r="W838" s="47"/>
    </row>
    <row r="839">
      <c r="B839" s="79"/>
      <c r="C839" s="79"/>
      <c r="J839" s="90"/>
      <c r="W839" s="47"/>
    </row>
    <row r="840">
      <c r="B840" s="79"/>
      <c r="C840" s="79"/>
      <c r="J840" s="90"/>
      <c r="W840" s="47"/>
    </row>
    <row r="841">
      <c r="B841" s="79"/>
      <c r="C841" s="79"/>
      <c r="J841" s="90"/>
      <c r="W841" s="47"/>
    </row>
    <row r="842">
      <c r="B842" s="79"/>
      <c r="C842" s="79"/>
      <c r="J842" s="90"/>
      <c r="W842" s="47"/>
    </row>
    <row r="843">
      <c r="B843" s="79"/>
      <c r="C843" s="79"/>
      <c r="J843" s="90"/>
      <c r="W843" s="47"/>
    </row>
    <row r="844">
      <c r="B844" s="79"/>
      <c r="C844" s="79"/>
      <c r="J844" s="90"/>
      <c r="W844" s="47"/>
    </row>
    <row r="845">
      <c r="B845" s="79"/>
      <c r="C845" s="79"/>
      <c r="J845" s="90"/>
      <c r="W845" s="47"/>
    </row>
    <row r="846">
      <c r="B846" s="79"/>
      <c r="C846" s="79"/>
      <c r="J846" s="90"/>
      <c r="W846" s="47"/>
    </row>
    <row r="847">
      <c r="B847" s="79"/>
      <c r="C847" s="79"/>
      <c r="J847" s="90"/>
      <c r="W847" s="47"/>
    </row>
    <row r="848">
      <c r="B848" s="79"/>
      <c r="C848" s="79"/>
      <c r="J848" s="90"/>
      <c r="W848" s="47"/>
    </row>
    <row r="849">
      <c r="B849" s="79"/>
      <c r="C849" s="79"/>
      <c r="J849" s="90"/>
      <c r="W849" s="47"/>
    </row>
    <row r="850">
      <c r="B850" s="79"/>
      <c r="C850" s="79"/>
      <c r="J850" s="90"/>
      <c r="W850" s="47"/>
    </row>
    <row r="851">
      <c r="B851" s="79"/>
      <c r="C851" s="79"/>
      <c r="J851" s="90"/>
      <c r="W851" s="47"/>
    </row>
    <row r="852">
      <c r="B852" s="79"/>
      <c r="C852" s="79"/>
      <c r="J852" s="90"/>
      <c r="W852" s="47"/>
    </row>
    <row r="853">
      <c r="B853" s="79"/>
      <c r="C853" s="79"/>
      <c r="J853" s="90"/>
      <c r="W853" s="47"/>
    </row>
    <row r="854">
      <c r="B854" s="79"/>
      <c r="C854" s="79"/>
      <c r="J854" s="90"/>
      <c r="W854" s="47"/>
    </row>
    <row r="855">
      <c r="B855" s="79"/>
      <c r="C855" s="79"/>
      <c r="J855" s="90"/>
      <c r="W855" s="47"/>
    </row>
    <row r="856">
      <c r="B856" s="79"/>
      <c r="C856" s="79"/>
      <c r="J856" s="90"/>
      <c r="W856" s="47"/>
    </row>
    <row r="857">
      <c r="B857" s="79"/>
      <c r="C857" s="79"/>
      <c r="J857" s="90"/>
      <c r="W857" s="47"/>
    </row>
    <row r="858">
      <c r="B858" s="79"/>
      <c r="C858" s="79"/>
      <c r="J858" s="90"/>
      <c r="W858" s="47"/>
    </row>
    <row r="859">
      <c r="B859" s="79"/>
      <c r="C859" s="79"/>
      <c r="J859" s="90"/>
      <c r="W859" s="47"/>
    </row>
    <row r="860">
      <c r="B860" s="79"/>
      <c r="C860" s="79"/>
      <c r="J860" s="90"/>
      <c r="W860" s="47"/>
    </row>
    <row r="861">
      <c r="B861" s="79"/>
      <c r="C861" s="79"/>
      <c r="J861" s="90"/>
      <c r="W861" s="47"/>
    </row>
    <row r="862">
      <c r="B862" s="79"/>
      <c r="C862" s="79"/>
      <c r="J862" s="90"/>
      <c r="W862" s="47"/>
    </row>
    <row r="863">
      <c r="B863" s="79"/>
      <c r="C863" s="79"/>
      <c r="J863" s="90"/>
      <c r="W863" s="47"/>
    </row>
    <row r="864">
      <c r="B864" s="79"/>
      <c r="C864" s="79"/>
      <c r="J864" s="90"/>
      <c r="W864" s="47"/>
    </row>
    <row r="865">
      <c r="B865" s="79"/>
      <c r="C865" s="79"/>
      <c r="J865" s="90"/>
      <c r="W865" s="47"/>
    </row>
    <row r="866">
      <c r="B866" s="79"/>
      <c r="C866" s="79"/>
      <c r="J866" s="90"/>
      <c r="W866" s="47"/>
    </row>
    <row r="867">
      <c r="B867" s="79"/>
      <c r="C867" s="79"/>
      <c r="J867" s="90"/>
      <c r="W867" s="47"/>
    </row>
    <row r="868">
      <c r="B868" s="79"/>
      <c r="C868" s="79"/>
      <c r="J868" s="90"/>
      <c r="W868" s="47"/>
    </row>
    <row r="869">
      <c r="B869" s="79"/>
      <c r="C869" s="79"/>
      <c r="J869" s="90"/>
      <c r="W869" s="47"/>
    </row>
    <row r="870">
      <c r="B870" s="79"/>
      <c r="C870" s="79"/>
      <c r="J870" s="90"/>
      <c r="W870" s="47"/>
    </row>
    <row r="871">
      <c r="B871" s="79"/>
      <c r="C871" s="79"/>
      <c r="J871" s="90"/>
      <c r="W871" s="47"/>
    </row>
    <row r="872">
      <c r="B872" s="79"/>
      <c r="C872" s="79"/>
      <c r="J872" s="90"/>
      <c r="W872" s="47"/>
    </row>
    <row r="873">
      <c r="B873" s="79"/>
      <c r="C873" s="79"/>
      <c r="J873" s="90"/>
      <c r="W873" s="47"/>
    </row>
    <row r="874">
      <c r="B874" s="79"/>
      <c r="C874" s="79"/>
      <c r="J874" s="90"/>
      <c r="W874" s="47"/>
    </row>
    <row r="875">
      <c r="B875" s="79"/>
      <c r="C875" s="79"/>
      <c r="J875" s="90"/>
      <c r="W875" s="47"/>
    </row>
    <row r="876">
      <c r="B876" s="79"/>
      <c r="C876" s="79"/>
      <c r="J876" s="90"/>
      <c r="W876" s="47"/>
    </row>
    <row r="877">
      <c r="B877" s="79"/>
      <c r="C877" s="79"/>
      <c r="J877" s="90"/>
      <c r="W877" s="47"/>
    </row>
    <row r="878">
      <c r="B878" s="79"/>
      <c r="C878" s="79"/>
      <c r="J878" s="90"/>
      <c r="W878" s="47"/>
    </row>
    <row r="879">
      <c r="B879" s="79"/>
      <c r="C879" s="79"/>
      <c r="J879" s="90"/>
      <c r="W879" s="47"/>
    </row>
    <row r="880">
      <c r="B880" s="79"/>
      <c r="C880" s="79"/>
      <c r="J880" s="90"/>
      <c r="W880" s="47"/>
    </row>
    <row r="881">
      <c r="B881" s="79"/>
      <c r="C881" s="79"/>
      <c r="J881" s="90"/>
      <c r="W881" s="47"/>
    </row>
    <row r="882">
      <c r="B882" s="79"/>
      <c r="C882" s="79"/>
      <c r="J882" s="90"/>
      <c r="W882" s="47"/>
    </row>
    <row r="883">
      <c r="B883" s="79"/>
      <c r="C883" s="79"/>
      <c r="J883" s="90"/>
      <c r="W883" s="47"/>
    </row>
    <row r="884">
      <c r="B884" s="79"/>
      <c r="C884" s="79"/>
      <c r="J884" s="90"/>
      <c r="W884" s="47"/>
    </row>
    <row r="885">
      <c r="B885" s="79"/>
      <c r="C885" s="79"/>
      <c r="J885" s="90"/>
      <c r="W885" s="47"/>
    </row>
    <row r="886">
      <c r="B886" s="79"/>
      <c r="C886" s="79"/>
      <c r="J886" s="90"/>
      <c r="W886" s="47"/>
    </row>
    <row r="887">
      <c r="B887" s="79"/>
      <c r="C887" s="79"/>
      <c r="J887" s="90"/>
      <c r="W887" s="47"/>
    </row>
    <row r="888">
      <c r="B888" s="79"/>
      <c r="C888" s="79"/>
      <c r="J888" s="90"/>
      <c r="W888" s="47"/>
    </row>
    <row r="889">
      <c r="B889" s="79"/>
      <c r="C889" s="79"/>
      <c r="J889" s="90"/>
      <c r="W889" s="47"/>
    </row>
    <row r="890">
      <c r="B890" s="79"/>
      <c r="C890" s="79"/>
      <c r="J890" s="90"/>
      <c r="W890" s="47"/>
    </row>
    <row r="891">
      <c r="B891" s="79"/>
      <c r="C891" s="79"/>
      <c r="J891" s="90"/>
      <c r="W891" s="47"/>
    </row>
    <row r="892">
      <c r="B892" s="79"/>
      <c r="C892" s="79"/>
      <c r="J892" s="90"/>
      <c r="W892" s="47"/>
    </row>
    <row r="893">
      <c r="B893" s="79"/>
      <c r="C893" s="79"/>
      <c r="J893" s="90"/>
      <c r="W893" s="47"/>
    </row>
    <row r="894">
      <c r="B894" s="79"/>
      <c r="C894" s="79"/>
      <c r="J894" s="90"/>
      <c r="W894" s="47"/>
    </row>
    <row r="895">
      <c r="B895" s="79"/>
      <c r="C895" s="79"/>
      <c r="J895" s="90"/>
      <c r="W895" s="47"/>
    </row>
    <row r="896">
      <c r="B896" s="79"/>
      <c r="C896" s="79"/>
      <c r="J896" s="90"/>
      <c r="W896" s="47"/>
    </row>
    <row r="897">
      <c r="B897" s="79"/>
      <c r="C897" s="79"/>
      <c r="J897" s="90"/>
      <c r="W897" s="47"/>
    </row>
    <row r="898">
      <c r="B898" s="79"/>
      <c r="C898" s="79"/>
      <c r="J898" s="90"/>
      <c r="W898" s="47"/>
    </row>
    <row r="899">
      <c r="B899" s="79"/>
      <c r="C899" s="79"/>
      <c r="J899" s="90"/>
      <c r="W899" s="47"/>
    </row>
    <row r="900">
      <c r="B900" s="79"/>
      <c r="C900" s="79"/>
      <c r="J900" s="90"/>
      <c r="W900" s="47"/>
    </row>
    <row r="901">
      <c r="B901" s="79"/>
      <c r="C901" s="79"/>
      <c r="J901" s="90"/>
      <c r="W901" s="47"/>
    </row>
    <row r="902">
      <c r="B902" s="79"/>
      <c r="C902" s="79"/>
      <c r="J902" s="90"/>
      <c r="W902" s="47"/>
    </row>
    <row r="903">
      <c r="B903" s="79"/>
      <c r="C903" s="79"/>
      <c r="J903" s="90"/>
      <c r="W903" s="47"/>
    </row>
    <row r="904">
      <c r="B904" s="79"/>
      <c r="C904" s="79"/>
      <c r="J904" s="90"/>
      <c r="W904" s="47"/>
    </row>
    <row r="905">
      <c r="B905" s="79"/>
      <c r="C905" s="79"/>
      <c r="J905" s="90"/>
      <c r="W905" s="47"/>
    </row>
    <row r="906">
      <c r="B906" s="79"/>
      <c r="C906" s="79"/>
      <c r="J906" s="90"/>
      <c r="W906" s="47"/>
    </row>
    <row r="907">
      <c r="B907" s="79"/>
      <c r="C907" s="79"/>
      <c r="J907" s="90"/>
      <c r="W907" s="47"/>
    </row>
    <row r="908">
      <c r="B908" s="79"/>
      <c r="C908" s="79"/>
      <c r="J908" s="90"/>
      <c r="W908" s="47"/>
    </row>
    <row r="909">
      <c r="B909" s="79"/>
      <c r="C909" s="79"/>
      <c r="J909" s="90"/>
      <c r="W909" s="47"/>
    </row>
    <row r="910">
      <c r="B910" s="79"/>
      <c r="C910" s="79"/>
      <c r="J910" s="90"/>
      <c r="W910" s="47"/>
    </row>
    <row r="911">
      <c r="B911" s="79"/>
      <c r="C911" s="79"/>
      <c r="J911" s="90"/>
      <c r="W911" s="47"/>
    </row>
    <row r="912">
      <c r="B912" s="79"/>
      <c r="C912" s="79"/>
      <c r="J912" s="90"/>
      <c r="W912" s="47"/>
    </row>
    <row r="913">
      <c r="B913" s="79"/>
      <c r="C913" s="79"/>
      <c r="J913" s="90"/>
      <c r="W913" s="47"/>
    </row>
    <row r="914">
      <c r="B914" s="79"/>
      <c r="C914" s="79"/>
      <c r="J914" s="90"/>
      <c r="W914" s="47"/>
    </row>
    <row r="915">
      <c r="B915" s="79"/>
      <c r="C915" s="79"/>
      <c r="J915" s="90"/>
      <c r="W915" s="47"/>
    </row>
    <row r="916">
      <c r="B916" s="79"/>
      <c r="C916" s="79"/>
      <c r="J916" s="90"/>
      <c r="W916" s="47"/>
    </row>
    <row r="917">
      <c r="B917" s="79"/>
      <c r="C917" s="79"/>
      <c r="J917" s="90"/>
      <c r="W917" s="47"/>
    </row>
    <row r="918">
      <c r="B918" s="79"/>
      <c r="C918" s="79"/>
      <c r="J918" s="90"/>
      <c r="W918" s="47"/>
    </row>
    <row r="919">
      <c r="B919" s="79"/>
      <c r="C919" s="79"/>
      <c r="J919" s="90"/>
      <c r="W919" s="47"/>
    </row>
    <row r="920">
      <c r="B920" s="79"/>
      <c r="C920" s="79"/>
      <c r="J920" s="90"/>
      <c r="W920" s="47"/>
    </row>
    <row r="921">
      <c r="B921" s="79"/>
      <c r="C921" s="79"/>
      <c r="J921" s="90"/>
      <c r="W921" s="47"/>
    </row>
    <row r="922">
      <c r="B922" s="79"/>
      <c r="C922" s="79"/>
      <c r="J922" s="90"/>
      <c r="W922" s="47"/>
    </row>
    <row r="923">
      <c r="B923" s="79"/>
      <c r="C923" s="79"/>
      <c r="J923" s="90"/>
      <c r="W923" s="47"/>
    </row>
    <row r="924">
      <c r="B924" s="79"/>
      <c r="C924" s="79"/>
      <c r="J924" s="90"/>
      <c r="W924" s="47"/>
    </row>
    <row r="925">
      <c r="B925" s="79"/>
      <c r="C925" s="79"/>
      <c r="J925" s="90"/>
      <c r="W925" s="47"/>
    </row>
    <row r="926">
      <c r="B926" s="79"/>
      <c r="C926" s="79"/>
      <c r="J926" s="90"/>
      <c r="W926" s="47"/>
    </row>
    <row r="927">
      <c r="B927" s="79"/>
      <c r="C927" s="79"/>
      <c r="J927" s="90"/>
      <c r="W927" s="47"/>
    </row>
    <row r="928">
      <c r="B928" s="79"/>
      <c r="C928" s="79"/>
      <c r="J928" s="90"/>
      <c r="W928" s="47"/>
    </row>
    <row r="929">
      <c r="B929" s="79"/>
      <c r="C929" s="79"/>
      <c r="J929" s="90"/>
      <c r="W929" s="47"/>
    </row>
    <row r="930">
      <c r="B930" s="79"/>
      <c r="C930" s="79"/>
      <c r="J930" s="90"/>
      <c r="W930" s="47"/>
    </row>
    <row r="931">
      <c r="B931" s="79"/>
      <c r="C931" s="79"/>
      <c r="J931" s="90"/>
      <c r="W931" s="47"/>
    </row>
    <row r="932">
      <c r="B932" s="79"/>
      <c r="C932" s="79"/>
      <c r="J932" s="90"/>
      <c r="W932" s="47"/>
    </row>
    <row r="933">
      <c r="B933" s="79"/>
      <c r="C933" s="79"/>
      <c r="J933" s="90"/>
      <c r="W933" s="47"/>
    </row>
    <row r="934">
      <c r="B934" s="79"/>
      <c r="C934" s="79"/>
      <c r="J934" s="90"/>
      <c r="W934" s="47"/>
    </row>
    <row r="935">
      <c r="B935" s="79"/>
      <c r="C935" s="79"/>
      <c r="J935" s="90"/>
      <c r="W935" s="47"/>
    </row>
    <row r="936">
      <c r="B936" s="79"/>
      <c r="C936" s="79"/>
      <c r="J936" s="90"/>
      <c r="W936" s="47"/>
    </row>
    <row r="937">
      <c r="B937" s="79"/>
      <c r="C937" s="79"/>
      <c r="J937" s="90"/>
      <c r="W937" s="47"/>
    </row>
    <row r="938">
      <c r="B938" s="79"/>
      <c r="C938" s="79"/>
      <c r="J938" s="90"/>
      <c r="W938" s="47"/>
    </row>
    <row r="939">
      <c r="B939" s="79"/>
      <c r="C939" s="79"/>
      <c r="J939" s="90"/>
      <c r="W939" s="47"/>
    </row>
    <row r="940">
      <c r="B940" s="79"/>
      <c r="C940" s="79"/>
      <c r="J940" s="90"/>
      <c r="W940" s="47"/>
    </row>
    <row r="941">
      <c r="B941" s="79"/>
      <c r="C941" s="79"/>
      <c r="J941" s="90"/>
      <c r="W941" s="47"/>
    </row>
    <row r="942">
      <c r="B942" s="79"/>
      <c r="C942" s="79"/>
      <c r="J942" s="90"/>
      <c r="W942" s="47"/>
    </row>
    <row r="943">
      <c r="B943" s="79"/>
      <c r="C943" s="79"/>
      <c r="J943" s="90"/>
      <c r="W943" s="47"/>
    </row>
    <row r="944">
      <c r="B944" s="79"/>
      <c r="C944" s="79"/>
      <c r="J944" s="90"/>
      <c r="W944" s="47"/>
    </row>
    <row r="945">
      <c r="B945" s="79"/>
      <c r="C945" s="79"/>
      <c r="J945" s="90"/>
      <c r="W945" s="47"/>
    </row>
    <row r="946">
      <c r="B946" s="79"/>
      <c r="C946" s="79"/>
      <c r="J946" s="90"/>
      <c r="W946" s="47"/>
    </row>
    <row r="947">
      <c r="B947" s="79"/>
      <c r="C947" s="79"/>
      <c r="J947" s="90"/>
      <c r="W947" s="47"/>
    </row>
    <row r="948">
      <c r="B948" s="79"/>
      <c r="C948" s="79"/>
      <c r="J948" s="90"/>
      <c r="W948" s="47"/>
    </row>
    <row r="949">
      <c r="B949" s="79"/>
      <c r="C949" s="79"/>
      <c r="J949" s="90"/>
      <c r="W949" s="47"/>
    </row>
    <row r="950">
      <c r="B950" s="79"/>
      <c r="C950" s="79"/>
      <c r="J950" s="90"/>
      <c r="W950" s="47"/>
    </row>
    <row r="951">
      <c r="B951" s="79"/>
      <c r="C951" s="79"/>
      <c r="J951" s="90"/>
      <c r="W951" s="47"/>
    </row>
    <row r="952">
      <c r="B952" s="79"/>
      <c r="C952" s="79"/>
      <c r="J952" s="90"/>
      <c r="W952" s="47"/>
    </row>
    <row r="953">
      <c r="B953" s="79"/>
      <c r="C953" s="79"/>
      <c r="J953" s="90"/>
      <c r="W953" s="47"/>
    </row>
    <row r="954">
      <c r="B954" s="79"/>
      <c r="C954" s="79"/>
      <c r="J954" s="90"/>
      <c r="W954" s="47"/>
    </row>
    <row r="955">
      <c r="B955" s="79"/>
      <c r="C955" s="79"/>
      <c r="J955" s="90"/>
      <c r="W955" s="47"/>
    </row>
    <row r="956">
      <c r="B956" s="79"/>
      <c r="C956" s="79"/>
      <c r="J956" s="90"/>
      <c r="W956" s="47"/>
    </row>
    <row r="957">
      <c r="B957" s="79"/>
      <c r="C957" s="79"/>
      <c r="J957" s="90"/>
      <c r="W957" s="47"/>
    </row>
    <row r="958">
      <c r="B958" s="79"/>
      <c r="C958" s="79"/>
      <c r="J958" s="90"/>
      <c r="W958" s="47"/>
    </row>
    <row r="959">
      <c r="B959" s="79"/>
      <c r="C959" s="79"/>
      <c r="J959" s="90"/>
      <c r="W959" s="47"/>
    </row>
    <row r="960">
      <c r="B960" s="79"/>
      <c r="C960" s="79"/>
      <c r="J960" s="90"/>
      <c r="W960" s="47"/>
    </row>
    <row r="961">
      <c r="B961" s="79"/>
      <c r="C961" s="79"/>
      <c r="J961" s="90"/>
      <c r="W961" s="47"/>
    </row>
    <row r="962">
      <c r="B962" s="79"/>
      <c r="C962" s="79"/>
      <c r="J962" s="90"/>
      <c r="W962" s="47"/>
    </row>
    <row r="963">
      <c r="B963" s="79"/>
      <c r="C963" s="79"/>
      <c r="J963" s="90"/>
      <c r="W963" s="47"/>
    </row>
    <row r="964">
      <c r="B964" s="79"/>
      <c r="C964" s="79"/>
      <c r="J964" s="90"/>
      <c r="W964" s="47"/>
    </row>
    <row r="965">
      <c r="B965" s="79"/>
      <c r="C965" s="79"/>
      <c r="J965" s="90"/>
      <c r="W965" s="47"/>
    </row>
    <row r="966">
      <c r="B966" s="79"/>
      <c r="C966" s="79"/>
      <c r="J966" s="90"/>
      <c r="W966" s="47"/>
    </row>
    <row r="967">
      <c r="B967" s="79"/>
      <c r="C967" s="79"/>
      <c r="J967" s="90"/>
      <c r="W967" s="47"/>
    </row>
    <row r="968">
      <c r="B968" s="79"/>
      <c r="C968" s="79"/>
      <c r="J968" s="90"/>
      <c r="W968" s="47"/>
    </row>
    <row r="969">
      <c r="B969" s="79"/>
      <c r="C969" s="79"/>
      <c r="J969" s="90"/>
      <c r="W969" s="47"/>
    </row>
    <row r="970">
      <c r="B970" s="79"/>
      <c r="C970" s="79"/>
      <c r="J970" s="90"/>
      <c r="W970" s="47"/>
    </row>
    <row r="971">
      <c r="B971" s="79"/>
      <c r="C971" s="79"/>
      <c r="J971" s="90"/>
      <c r="W971" s="47"/>
    </row>
    <row r="972">
      <c r="B972" s="79"/>
      <c r="C972" s="79"/>
      <c r="J972" s="90"/>
      <c r="W972" s="47"/>
    </row>
    <row r="973">
      <c r="B973" s="79"/>
      <c r="C973" s="79"/>
      <c r="J973" s="90"/>
      <c r="W973" s="47"/>
    </row>
    <row r="974">
      <c r="B974" s="79"/>
      <c r="C974" s="79"/>
      <c r="J974" s="90"/>
      <c r="W974" s="47"/>
    </row>
    <row r="975">
      <c r="B975" s="79"/>
      <c r="C975" s="79"/>
      <c r="J975" s="90"/>
      <c r="W975" s="47"/>
    </row>
    <row r="976">
      <c r="B976" s="79"/>
      <c r="C976" s="79"/>
      <c r="J976" s="90"/>
      <c r="W976" s="47"/>
    </row>
    <row r="977">
      <c r="B977" s="79"/>
      <c r="C977" s="79"/>
      <c r="J977" s="90"/>
      <c r="W977" s="47"/>
    </row>
    <row r="978">
      <c r="B978" s="79"/>
      <c r="C978" s="79"/>
      <c r="J978" s="90"/>
      <c r="W978" s="47"/>
    </row>
    <row r="979">
      <c r="B979" s="79"/>
      <c r="C979" s="79"/>
      <c r="J979" s="90"/>
      <c r="W979" s="47"/>
    </row>
    <row r="980">
      <c r="B980" s="79"/>
      <c r="C980" s="79"/>
      <c r="J980" s="90"/>
      <c r="W980" s="47"/>
    </row>
    <row r="981">
      <c r="B981" s="79"/>
      <c r="C981" s="79"/>
      <c r="J981" s="90"/>
      <c r="W981" s="47"/>
    </row>
    <row r="982">
      <c r="B982" s="79"/>
      <c r="C982" s="79"/>
      <c r="J982" s="90"/>
      <c r="W982" s="47"/>
    </row>
    <row r="983">
      <c r="B983" s="79"/>
      <c r="C983" s="79"/>
      <c r="J983" s="90"/>
      <c r="W983" s="47"/>
    </row>
    <row r="984">
      <c r="B984" s="79"/>
      <c r="C984" s="79"/>
      <c r="J984" s="90"/>
      <c r="W984" s="47"/>
    </row>
    <row r="985">
      <c r="B985" s="79"/>
      <c r="C985" s="79"/>
      <c r="J985" s="90"/>
      <c r="W985" s="47"/>
    </row>
    <row r="986">
      <c r="B986" s="79"/>
      <c r="C986" s="79"/>
      <c r="J986" s="90"/>
      <c r="W986" s="47"/>
    </row>
    <row r="987">
      <c r="B987" s="79"/>
      <c r="C987" s="79"/>
      <c r="J987" s="90"/>
      <c r="W987" s="47"/>
    </row>
    <row r="988">
      <c r="B988" s="79"/>
      <c r="C988" s="79"/>
      <c r="J988" s="90"/>
      <c r="W988" s="47"/>
    </row>
    <row r="989">
      <c r="B989" s="79"/>
      <c r="C989" s="79"/>
      <c r="J989" s="90"/>
      <c r="W989" s="47"/>
    </row>
    <row r="990">
      <c r="B990" s="79"/>
      <c r="C990" s="79"/>
      <c r="J990" s="90"/>
      <c r="W990" s="47"/>
    </row>
    <row r="991">
      <c r="B991" s="79"/>
      <c r="C991" s="79"/>
      <c r="J991" s="90"/>
      <c r="W991" s="47"/>
    </row>
    <row r="992">
      <c r="B992" s="79"/>
      <c r="C992" s="79"/>
      <c r="J992" s="90"/>
      <c r="W992" s="47"/>
    </row>
    <row r="993">
      <c r="B993" s="79"/>
      <c r="C993" s="79"/>
      <c r="J993" s="90"/>
      <c r="W993" s="47"/>
    </row>
    <row r="994">
      <c r="B994" s="79"/>
      <c r="C994" s="79"/>
      <c r="J994" s="90"/>
      <c r="W994" s="47"/>
    </row>
    <row r="995">
      <c r="B995" s="79"/>
      <c r="C995" s="79"/>
      <c r="J995" s="90"/>
      <c r="W995" s="47"/>
    </row>
    <row r="996">
      <c r="B996" s="79"/>
      <c r="C996" s="79"/>
      <c r="J996" s="90"/>
      <c r="W996" s="47"/>
    </row>
    <row r="997">
      <c r="B997" s="79"/>
      <c r="C997" s="79"/>
      <c r="J997" s="90"/>
      <c r="W997" s="47"/>
    </row>
    <row r="998">
      <c r="B998" s="79"/>
      <c r="C998" s="79"/>
      <c r="J998" s="90"/>
      <c r="W998" s="47"/>
    </row>
    <row r="999">
      <c r="B999" s="79"/>
      <c r="C999" s="79"/>
      <c r="J999" s="90"/>
      <c r="W999" s="47"/>
    </row>
    <row r="1000">
      <c r="B1000" s="79"/>
      <c r="C1000" s="79"/>
      <c r="J1000" s="90"/>
      <c r="W1000" s="47"/>
    </row>
    <row r="1001">
      <c r="B1001" s="79"/>
      <c r="C1001" s="79"/>
      <c r="J1001" s="90"/>
      <c r="W1001" s="47"/>
    </row>
    <row r="1002">
      <c r="B1002" s="79"/>
      <c r="C1002" s="79"/>
      <c r="J1002" s="90"/>
      <c r="W1002" s="4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8" width="14.43"/>
  </cols>
  <sheetData>
    <row r="1">
      <c r="A1" s="5" t="s">
        <v>2</v>
      </c>
      <c r="B1" s="2" t="s">
        <v>273</v>
      </c>
      <c r="C1" s="2" t="s">
        <v>302</v>
      </c>
      <c r="D1" s="38" t="s">
        <v>264</v>
      </c>
      <c r="E1" s="38" t="s">
        <v>265</v>
      </c>
      <c r="F1" s="38" t="s">
        <v>266</v>
      </c>
      <c r="G1" s="38" t="s">
        <v>404</v>
      </c>
      <c r="H1" s="38" t="s">
        <v>405</v>
      </c>
      <c r="I1" s="38" t="s">
        <v>406</v>
      </c>
      <c r="J1" s="38" t="s">
        <v>407</v>
      </c>
      <c r="K1" s="38" t="s">
        <v>304</v>
      </c>
      <c r="L1" s="38" t="s">
        <v>408</v>
      </c>
      <c r="M1" s="38" t="s">
        <v>464</v>
      </c>
      <c r="N1" s="38" t="s">
        <v>409</v>
      </c>
      <c r="O1" s="38" t="s">
        <v>467</v>
      </c>
      <c r="P1" s="38" t="s">
        <v>411</v>
      </c>
      <c r="R1" s="1"/>
    </row>
    <row r="2">
      <c r="A2" s="5" t="s">
        <v>99</v>
      </c>
      <c r="B2" s="26">
        <v>2.0</v>
      </c>
      <c r="C2" s="58">
        <v>10.0</v>
      </c>
      <c r="D2" s="38" t="s">
        <v>468</v>
      </c>
      <c r="E2" s="38" t="s">
        <v>250</v>
      </c>
      <c r="F2" s="38">
        <v>1.0</v>
      </c>
      <c r="G2" s="38">
        <v>60.0</v>
      </c>
      <c r="H2" s="38" t="s">
        <v>250</v>
      </c>
      <c r="I2" s="38">
        <v>1.0</v>
      </c>
      <c r="J2" s="38" t="s">
        <v>429</v>
      </c>
      <c r="K2" s="38" t="s">
        <v>426</v>
      </c>
      <c r="L2" s="81">
        <v>10.0</v>
      </c>
      <c r="M2" s="81" t="s">
        <v>285</v>
      </c>
      <c r="N2" s="81">
        <v>1.0</v>
      </c>
      <c r="O2" s="81">
        <v>0.0</v>
      </c>
      <c r="P2" s="80">
        <f t="shared" ref="P2:P18" si="1">(L2-N2)*O2</f>
        <v>0</v>
      </c>
      <c r="Q2" s="80"/>
      <c r="R2" s="81"/>
    </row>
    <row r="3">
      <c r="A3" s="5" t="s">
        <v>100</v>
      </c>
      <c r="B3" s="26">
        <v>3.0</v>
      </c>
      <c r="C3" s="58">
        <v>10.0</v>
      </c>
      <c r="D3" s="38">
        <v>4.0</v>
      </c>
      <c r="E3" s="38" t="s">
        <v>251</v>
      </c>
      <c r="F3" s="38">
        <v>1.0</v>
      </c>
      <c r="G3" s="38">
        <v>60.0</v>
      </c>
      <c r="H3" s="38" t="s">
        <v>250</v>
      </c>
      <c r="I3" s="38">
        <v>1.0</v>
      </c>
      <c r="J3" s="38" t="s">
        <v>430</v>
      </c>
      <c r="K3" s="38" t="s">
        <v>426</v>
      </c>
      <c r="L3" s="81">
        <v>10.0</v>
      </c>
      <c r="M3" s="81" t="s">
        <v>285</v>
      </c>
      <c r="N3" s="81">
        <v>1.0</v>
      </c>
      <c r="O3" s="81">
        <v>0.0</v>
      </c>
      <c r="P3" s="80">
        <f t="shared" si="1"/>
        <v>0</v>
      </c>
      <c r="Q3" s="80"/>
      <c r="R3" s="81"/>
    </row>
    <row r="4">
      <c r="A4" s="5" t="s">
        <v>104</v>
      </c>
      <c r="B4" s="26">
        <v>5.0</v>
      </c>
      <c r="C4" s="58">
        <v>10.0</v>
      </c>
      <c r="D4" s="38">
        <v>4.0</v>
      </c>
      <c r="E4" s="38" t="s">
        <v>252</v>
      </c>
      <c r="F4" s="38">
        <v>1.0</v>
      </c>
      <c r="G4" s="38">
        <v>60.0</v>
      </c>
      <c r="H4" s="38" t="s">
        <v>250</v>
      </c>
      <c r="I4" s="38">
        <v>1.0</v>
      </c>
      <c r="J4" s="38" t="s">
        <v>432</v>
      </c>
      <c r="K4" s="38" t="s">
        <v>426</v>
      </c>
      <c r="L4" s="81">
        <v>10.0</v>
      </c>
      <c r="M4" s="81" t="s">
        <v>285</v>
      </c>
      <c r="N4" s="81">
        <v>1.0</v>
      </c>
      <c r="O4" s="81">
        <v>0.134</v>
      </c>
      <c r="P4" s="80">
        <f t="shared" si="1"/>
        <v>1.206</v>
      </c>
      <c r="Q4" s="80"/>
      <c r="R4" s="82"/>
    </row>
    <row r="5">
      <c r="A5" s="2" t="s">
        <v>106</v>
      </c>
      <c r="B5" s="26">
        <v>6.0</v>
      </c>
      <c r="C5" s="58">
        <v>10.0</v>
      </c>
      <c r="D5" s="38">
        <v>4.0</v>
      </c>
      <c r="E5" s="38" t="s">
        <v>253</v>
      </c>
      <c r="F5" s="38">
        <v>1.0</v>
      </c>
      <c r="G5" s="38">
        <v>60.0</v>
      </c>
      <c r="H5" s="38" t="s">
        <v>250</v>
      </c>
      <c r="I5" s="38">
        <v>1.0</v>
      </c>
      <c r="J5" s="38" t="s">
        <v>433</v>
      </c>
      <c r="K5" s="38" t="s">
        <v>426</v>
      </c>
      <c r="L5" s="81">
        <v>10.0</v>
      </c>
      <c r="M5" s="81" t="s">
        <v>285</v>
      </c>
      <c r="N5" s="81">
        <v>1.0</v>
      </c>
      <c r="O5" s="81">
        <v>0.192</v>
      </c>
      <c r="P5" s="80">
        <f t="shared" si="1"/>
        <v>1.728</v>
      </c>
      <c r="Q5" s="80"/>
      <c r="R5" s="81"/>
    </row>
    <row r="6">
      <c r="A6" s="5" t="s">
        <v>116</v>
      </c>
      <c r="B6" s="26">
        <v>7.0</v>
      </c>
      <c r="C6" s="58">
        <v>10.0</v>
      </c>
      <c r="D6" s="38">
        <v>4.0</v>
      </c>
      <c r="E6" s="38" t="s">
        <v>254</v>
      </c>
      <c r="F6" s="38">
        <v>1.0</v>
      </c>
      <c r="G6" s="38">
        <v>60.0</v>
      </c>
      <c r="H6" s="38" t="s">
        <v>250</v>
      </c>
      <c r="I6" s="38">
        <v>1.0</v>
      </c>
      <c r="J6" s="38" t="s">
        <v>434</v>
      </c>
      <c r="K6" s="38" t="s">
        <v>426</v>
      </c>
      <c r="L6" s="81">
        <v>10.0</v>
      </c>
      <c r="M6" s="81" t="s">
        <v>285</v>
      </c>
      <c r="N6" s="81">
        <v>1.0</v>
      </c>
      <c r="O6" s="81">
        <v>0.188</v>
      </c>
      <c r="P6" s="80">
        <f t="shared" si="1"/>
        <v>1.692</v>
      </c>
      <c r="Q6" s="80"/>
      <c r="R6" s="81"/>
    </row>
    <row r="7">
      <c r="A7" s="5" t="s">
        <v>134</v>
      </c>
      <c r="B7" s="26">
        <v>8.0</v>
      </c>
      <c r="C7" s="58">
        <v>10.0</v>
      </c>
      <c r="D7" s="38">
        <v>4.0</v>
      </c>
      <c r="E7" s="38" t="s">
        <v>255</v>
      </c>
      <c r="F7" s="38">
        <v>1.0</v>
      </c>
      <c r="G7" s="38">
        <v>60.0</v>
      </c>
      <c r="H7" s="38" t="s">
        <v>250</v>
      </c>
      <c r="I7" s="38">
        <v>1.0</v>
      </c>
      <c r="J7" s="38" t="s">
        <v>435</v>
      </c>
      <c r="K7" s="38" t="s">
        <v>426</v>
      </c>
      <c r="L7" s="81">
        <v>10.0</v>
      </c>
      <c r="M7" s="81" t="s">
        <v>285</v>
      </c>
      <c r="N7" s="81">
        <v>1.0</v>
      </c>
      <c r="O7" s="81">
        <v>0.178</v>
      </c>
      <c r="P7" s="80">
        <f t="shared" si="1"/>
        <v>1.602</v>
      </c>
      <c r="Q7" s="80"/>
      <c r="R7" s="81"/>
    </row>
    <row r="8">
      <c r="A8" s="5" t="s">
        <v>149</v>
      </c>
      <c r="B8" s="26">
        <v>9.0</v>
      </c>
      <c r="C8" s="58">
        <v>10.0</v>
      </c>
      <c r="D8" s="38">
        <v>4.0</v>
      </c>
      <c r="E8" s="38" t="s">
        <v>256</v>
      </c>
      <c r="F8" s="38">
        <v>1.0</v>
      </c>
      <c r="G8" s="38">
        <v>60.0</v>
      </c>
      <c r="H8" s="38" t="s">
        <v>250</v>
      </c>
      <c r="I8" s="38">
        <v>1.0</v>
      </c>
      <c r="J8" s="38" t="s">
        <v>436</v>
      </c>
      <c r="K8" s="38" t="s">
        <v>426</v>
      </c>
      <c r="L8" s="81">
        <v>10.0</v>
      </c>
      <c r="M8" s="81" t="s">
        <v>285</v>
      </c>
      <c r="N8" s="81">
        <v>1.0</v>
      </c>
      <c r="O8" s="81">
        <v>0.514</v>
      </c>
      <c r="P8" s="80">
        <f t="shared" si="1"/>
        <v>4.626</v>
      </c>
      <c r="Q8" s="80"/>
      <c r="R8" s="81"/>
    </row>
    <row r="9">
      <c r="A9" s="2" t="s">
        <v>157</v>
      </c>
      <c r="B9" s="26">
        <v>10.0</v>
      </c>
      <c r="C9" s="58">
        <v>10.0</v>
      </c>
      <c r="D9" s="38">
        <v>4.0</v>
      </c>
      <c r="E9" s="38" t="s">
        <v>257</v>
      </c>
      <c r="F9" s="38">
        <v>1.0</v>
      </c>
      <c r="G9" s="38">
        <v>60.0</v>
      </c>
      <c r="H9" s="38" t="s">
        <v>250</v>
      </c>
      <c r="I9" s="38">
        <v>1.0</v>
      </c>
      <c r="J9" s="38" t="s">
        <v>437</v>
      </c>
      <c r="K9" s="38" t="s">
        <v>426</v>
      </c>
      <c r="L9" s="81">
        <v>10.0</v>
      </c>
      <c r="M9" s="81" t="s">
        <v>285</v>
      </c>
      <c r="N9" s="81">
        <v>1.0</v>
      </c>
      <c r="O9" s="81">
        <v>0.298</v>
      </c>
      <c r="P9" s="80">
        <f t="shared" si="1"/>
        <v>2.682</v>
      </c>
      <c r="Q9" s="80"/>
      <c r="R9" s="81"/>
    </row>
    <row r="10">
      <c r="A10" s="5" t="s">
        <v>163</v>
      </c>
      <c r="B10" s="26">
        <v>12.0</v>
      </c>
      <c r="C10" s="58">
        <v>10.0</v>
      </c>
      <c r="D10" s="38">
        <v>4.0</v>
      </c>
      <c r="E10" s="38" t="s">
        <v>250</v>
      </c>
      <c r="F10" s="38">
        <v>2.0</v>
      </c>
      <c r="G10" s="38">
        <v>60.0</v>
      </c>
      <c r="H10" s="38" t="s">
        <v>250</v>
      </c>
      <c r="I10" s="38">
        <v>2.0</v>
      </c>
      <c r="J10" s="38" t="s">
        <v>429</v>
      </c>
      <c r="K10" s="38" t="s">
        <v>426</v>
      </c>
      <c r="L10" s="81">
        <v>10.0</v>
      </c>
      <c r="M10" s="81" t="s">
        <v>285</v>
      </c>
      <c r="N10" s="81">
        <v>1.0</v>
      </c>
      <c r="O10" s="81">
        <v>0.188</v>
      </c>
      <c r="P10" s="80">
        <f t="shared" si="1"/>
        <v>1.692</v>
      </c>
      <c r="Q10" s="80"/>
      <c r="R10" s="81"/>
    </row>
    <row r="11">
      <c r="A11" s="2" t="s">
        <v>166</v>
      </c>
      <c r="B11" s="26">
        <v>13.0</v>
      </c>
      <c r="C11" s="58">
        <v>10.0</v>
      </c>
      <c r="D11" s="38">
        <v>4.0</v>
      </c>
      <c r="E11" s="38" t="s">
        <v>251</v>
      </c>
      <c r="F11" s="38">
        <v>2.0</v>
      </c>
      <c r="G11" s="38">
        <v>60.0</v>
      </c>
      <c r="H11" s="38" t="s">
        <v>250</v>
      </c>
      <c r="I11" s="38">
        <v>2.0</v>
      </c>
      <c r="J11" s="38" t="s">
        <v>430</v>
      </c>
      <c r="K11" s="38" t="s">
        <v>426</v>
      </c>
      <c r="L11" s="81">
        <v>10.0</v>
      </c>
      <c r="M11" s="81" t="s">
        <v>285</v>
      </c>
      <c r="N11" s="81">
        <v>1.0</v>
      </c>
      <c r="O11" s="81">
        <v>0.134</v>
      </c>
      <c r="P11" s="80">
        <f t="shared" si="1"/>
        <v>1.206</v>
      </c>
      <c r="Q11" s="80"/>
      <c r="R11" s="81"/>
    </row>
    <row r="12">
      <c r="A12" s="5" t="s">
        <v>175</v>
      </c>
      <c r="B12" s="26">
        <v>14.0</v>
      </c>
      <c r="C12" s="58">
        <v>10.0</v>
      </c>
      <c r="D12" s="38">
        <v>4.0</v>
      </c>
      <c r="E12" s="38" t="s">
        <v>252</v>
      </c>
      <c r="F12" s="38">
        <v>2.0</v>
      </c>
      <c r="G12" s="38">
        <v>60.0</v>
      </c>
      <c r="H12" s="38" t="s">
        <v>250</v>
      </c>
      <c r="I12" s="38">
        <v>2.0</v>
      </c>
      <c r="J12" s="38" t="s">
        <v>431</v>
      </c>
      <c r="K12" s="38" t="s">
        <v>426</v>
      </c>
      <c r="L12" s="81">
        <v>10.0</v>
      </c>
      <c r="M12" s="81" t="s">
        <v>285</v>
      </c>
      <c r="N12" s="81">
        <v>1.0</v>
      </c>
      <c r="O12" s="81">
        <v>0.122</v>
      </c>
      <c r="P12" s="80">
        <f t="shared" si="1"/>
        <v>1.098</v>
      </c>
      <c r="Q12" s="80"/>
      <c r="R12" s="81"/>
    </row>
    <row r="13">
      <c r="A13" s="5" t="s">
        <v>206</v>
      </c>
      <c r="B13" s="26">
        <v>15.0</v>
      </c>
      <c r="C13" s="58">
        <v>10.0</v>
      </c>
      <c r="D13" s="38">
        <v>4.0</v>
      </c>
      <c r="E13" s="38" t="s">
        <v>253</v>
      </c>
      <c r="F13" s="38">
        <v>2.0</v>
      </c>
      <c r="G13" s="38">
        <v>60.0</v>
      </c>
      <c r="H13" s="38" t="s">
        <v>250</v>
      </c>
      <c r="I13" s="38">
        <v>2.0</v>
      </c>
      <c r="J13" s="38" t="s">
        <v>432</v>
      </c>
      <c r="K13" s="38" t="s">
        <v>426</v>
      </c>
      <c r="L13" s="81">
        <v>10.0</v>
      </c>
      <c r="M13" s="81" t="s">
        <v>285</v>
      </c>
      <c r="N13" s="81">
        <v>1.0</v>
      </c>
      <c r="O13" s="81">
        <v>0.13</v>
      </c>
      <c r="P13" s="80">
        <f t="shared" si="1"/>
        <v>1.17</v>
      </c>
      <c r="Q13" s="80"/>
      <c r="R13" s="81"/>
    </row>
    <row r="14">
      <c r="A14" s="2" t="s">
        <v>218</v>
      </c>
      <c r="B14" s="26">
        <v>16.0</v>
      </c>
      <c r="C14" s="58">
        <v>10.0</v>
      </c>
      <c r="D14" s="38">
        <v>4.0</v>
      </c>
      <c r="E14" s="38" t="s">
        <v>254</v>
      </c>
      <c r="F14" s="38">
        <v>2.0</v>
      </c>
      <c r="G14" s="38">
        <v>60.0</v>
      </c>
      <c r="H14" s="38" t="s">
        <v>250</v>
      </c>
      <c r="I14" s="38">
        <v>2.0</v>
      </c>
      <c r="J14" s="38" t="s">
        <v>433</v>
      </c>
      <c r="K14" s="38" t="s">
        <v>426</v>
      </c>
      <c r="L14" s="81">
        <v>10.0</v>
      </c>
      <c r="M14" s="81" t="s">
        <v>285</v>
      </c>
      <c r="N14" s="81">
        <v>1.0</v>
      </c>
      <c r="O14" s="81">
        <v>0.112</v>
      </c>
      <c r="P14" s="80">
        <f t="shared" si="1"/>
        <v>1.008</v>
      </c>
      <c r="Q14" s="80"/>
      <c r="R14" s="81"/>
    </row>
    <row r="15">
      <c r="A15" s="5" t="s">
        <v>158</v>
      </c>
      <c r="B15" s="26">
        <v>142.0</v>
      </c>
      <c r="C15" s="58">
        <v>100.0</v>
      </c>
      <c r="D15" s="38">
        <v>4.0</v>
      </c>
      <c r="E15" s="38" t="s">
        <v>251</v>
      </c>
      <c r="F15" s="38">
        <v>3.0</v>
      </c>
      <c r="G15" s="38">
        <v>60.0</v>
      </c>
      <c r="H15" s="38" t="s">
        <v>251</v>
      </c>
      <c r="I15" s="38">
        <v>15.0</v>
      </c>
      <c r="J15" s="38" t="s">
        <v>429</v>
      </c>
      <c r="K15" s="38" t="s">
        <v>440</v>
      </c>
      <c r="L15" s="81">
        <v>10.0</v>
      </c>
      <c r="M15" s="81" t="s">
        <v>285</v>
      </c>
      <c r="N15" s="81">
        <v>1.0</v>
      </c>
      <c r="O15" s="81">
        <v>0.422</v>
      </c>
      <c r="P15" s="80">
        <f t="shared" si="1"/>
        <v>3.798</v>
      </c>
      <c r="Q15" s="80"/>
      <c r="R15" s="81"/>
    </row>
    <row r="16">
      <c r="A16" s="5" t="s">
        <v>248</v>
      </c>
      <c r="B16" s="26">
        <v>144.0</v>
      </c>
      <c r="C16" s="75">
        <v>10.0</v>
      </c>
      <c r="D16" s="38">
        <v>4.0</v>
      </c>
      <c r="E16" s="38" t="s">
        <v>252</v>
      </c>
      <c r="F16" s="38">
        <v>3.0</v>
      </c>
      <c r="G16" s="38">
        <v>60.0</v>
      </c>
      <c r="H16" s="38" t="s">
        <v>251</v>
      </c>
      <c r="I16" s="38">
        <v>15.0</v>
      </c>
      <c r="J16" s="38" t="s">
        <v>431</v>
      </c>
      <c r="K16" s="56" t="s">
        <v>448</v>
      </c>
      <c r="L16" s="81">
        <v>10.0</v>
      </c>
      <c r="M16" s="81" t="s">
        <v>285</v>
      </c>
      <c r="N16" s="81">
        <v>1.0</v>
      </c>
      <c r="O16" s="81">
        <v>0.0</v>
      </c>
      <c r="P16" s="80">
        <f t="shared" si="1"/>
        <v>0</v>
      </c>
      <c r="Q16" s="80"/>
      <c r="R16" s="81"/>
    </row>
    <row r="17">
      <c r="A17" s="2" t="s">
        <v>155</v>
      </c>
      <c r="B17" s="26">
        <v>150.0</v>
      </c>
      <c r="C17" s="58">
        <v>100.0</v>
      </c>
      <c r="D17" s="38">
        <v>4.0</v>
      </c>
      <c r="E17" s="38" t="s">
        <v>253</v>
      </c>
      <c r="F17" s="38">
        <v>3.0</v>
      </c>
      <c r="G17" s="38">
        <v>60.0</v>
      </c>
      <c r="H17" s="38" t="s">
        <v>251</v>
      </c>
      <c r="I17" s="38">
        <v>15.0</v>
      </c>
      <c r="J17" s="38" t="s">
        <v>437</v>
      </c>
      <c r="K17" s="38" t="s">
        <v>440</v>
      </c>
      <c r="L17" s="81">
        <v>10.0</v>
      </c>
      <c r="M17" s="81" t="s">
        <v>285</v>
      </c>
      <c r="N17" s="81">
        <v>1.0</v>
      </c>
      <c r="O17" s="81">
        <v>0.32</v>
      </c>
      <c r="P17" s="80">
        <f t="shared" si="1"/>
        <v>2.88</v>
      </c>
      <c r="Q17" s="80"/>
      <c r="R17" s="81"/>
    </row>
    <row r="18">
      <c r="A18" s="5" t="s">
        <v>103</v>
      </c>
      <c r="B18" s="26">
        <v>4.0</v>
      </c>
      <c r="C18" s="58">
        <v>10.0</v>
      </c>
      <c r="D18" s="38">
        <v>4.0</v>
      </c>
      <c r="E18" s="38" t="s">
        <v>255</v>
      </c>
      <c r="F18" s="38">
        <v>3.0</v>
      </c>
      <c r="G18" s="38">
        <v>60.0</v>
      </c>
      <c r="H18" s="38" t="s">
        <v>250</v>
      </c>
      <c r="I18" s="38">
        <v>1.0</v>
      </c>
      <c r="J18" s="38" t="s">
        <v>431</v>
      </c>
      <c r="K18" s="38" t="s">
        <v>426</v>
      </c>
      <c r="L18" s="81">
        <v>10.0</v>
      </c>
      <c r="M18" s="81" t="s">
        <v>285</v>
      </c>
      <c r="N18" s="81">
        <v>1.0</v>
      </c>
      <c r="O18" s="81">
        <v>0.0</v>
      </c>
      <c r="P18" s="80">
        <f t="shared" si="1"/>
        <v>0</v>
      </c>
      <c r="Q18" s="80"/>
      <c r="R18" s="81"/>
      <c r="S18" s="82"/>
    </row>
    <row r="19">
      <c r="B19" s="5"/>
      <c r="C19" s="26"/>
      <c r="D19" s="58"/>
      <c r="M19" s="81"/>
      <c r="N19" s="81"/>
      <c r="O19" s="81"/>
      <c r="P19" s="81"/>
      <c r="Q19" s="80"/>
      <c r="R19" s="80"/>
      <c r="S19" s="81"/>
      <c r="T19" s="82"/>
      <c r="U19" s="80"/>
      <c r="V19" s="80"/>
      <c r="W19" s="80"/>
      <c r="X19" s="80"/>
      <c r="Y19" s="80"/>
      <c r="Z19" s="80"/>
      <c r="AA19" s="8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86"/>
    <col customWidth="1" hidden="1" min="3" max="8" width="28.86"/>
    <col hidden="1" min="9" max="10" width="14.43"/>
    <col customWidth="1" hidden="1" min="11" max="11" width="24.86"/>
    <col customWidth="1" hidden="1" min="12" max="12" width="11.43"/>
    <col hidden="1" min="13" max="15" width="14.43"/>
    <col customWidth="1" hidden="1" min="19" max="19" width="15.14"/>
    <col customWidth="1" hidden="1" min="20" max="20" width="8.43"/>
    <col customWidth="1" hidden="1" min="21" max="21" width="12.57"/>
  </cols>
  <sheetData>
    <row r="1">
      <c r="A1" s="5" t="s">
        <v>2</v>
      </c>
      <c r="B1" s="2" t="s">
        <v>273</v>
      </c>
      <c r="C1" s="38" t="s">
        <v>408</v>
      </c>
      <c r="D1" s="38" t="s">
        <v>409</v>
      </c>
      <c r="E1" s="38" t="s">
        <v>410</v>
      </c>
      <c r="F1" s="38" t="s">
        <v>411</v>
      </c>
      <c r="G1" s="57" t="s">
        <v>469</v>
      </c>
      <c r="H1" s="38" t="s">
        <v>413</v>
      </c>
      <c r="I1" s="38" t="s">
        <v>470</v>
      </c>
      <c r="J1" s="38" t="s">
        <v>471</v>
      </c>
      <c r="K1" s="38" t="s">
        <v>472</v>
      </c>
      <c r="L1" s="38" t="s">
        <v>406</v>
      </c>
      <c r="M1" s="38" t="s">
        <v>473</v>
      </c>
      <c r="N1" s="38" t="s">
        <v>474</v>
      </c>
      <c r="O1" s="38" t="s">
        <v>475</v>
      </c>
      <c r="P1" s="38" t="s">
        <v>476</v>
      </c>
      <c r="Q1" s="38" t="s">
        <v>477</v>
      </c>
      <c r="R1" s="38" t="s">
        <v>478</v>
      </c>
      <c r="S1" s="38" t="s">
        <v>264</v>
      </c>
      <c r="T1" s="38" t="s">
        <v>265</v>
      </c>
      <c r="U1" s="38" t="s">
        <v>266</v>
      </c>
      <c r="V1" s="38" t="s">
        <v>414</v>
      </c>
      <c r="W1" s="38" t="s">
        <v>415</v>
      </c>
      <c r="X1" s="38" t="s">
        <v>416</v>
      </c>
    </row>
    <row r="2">
      <c r="A2" s="5" t="s">
        <v>84</v>
      </c>
      <c r="B2" s="26">
        <v>1.0</v>
      </c>
      <c r="C2" s="38">
        <v>60.0</v>
      </c>
      <c r="D2" s="38">
        <v>1.0</v>
      </c>
      <c r="E2" s="38">
        <v>0.16</v>
      </c>
      <c r="F2" s="38">
        <f t="shared" ref="F2:F160" si="1">E2*(C2-D2)</f>
        <v>9.44</v>
      </c>
      <c r="G2" s="60">
        <v>10.0</v>
      </c>
      <c r="H2" s="38">
        <f t="shared" ref="H2:H160" si="2">G2*E2</f>
        <v>1.6</v>
      </c>
      <c r="J2" s="39">
        <f t="shared" ref="J2:J160" si="3">(E2*G2)/20</f>
        <v>0.08</v>
      </c>
      <c r="K2" s="39">
        <f t="shared" ref="K2:K160" si="4">J2*10</f>
        <v>0.8</v>
      </c>
      <c r="L2" s="38">
        <v>1.0</v>
      </c>
      <c r="N2" s="38">
        <v>0.005</v>
      </c>
      <c r="O2" s="39">
        <f t="shared" ref="O2:O160" si="5">K2/3</f>
        <v>0.2666666667</v>
      </c>
      <c r="P2" s="79">
        <f t="shared" ref="P2:P160" si="6">(C2-D2-G2)</f>
        <v>49</v>
      </c>
      <c r="Q2" s="62">
        <f t="shared" ref="Q2:Q160" si="7">P2+10</f>
        <v>59</v>
      </c>
      <c r="R2" s="62">
        <f t="shared" ref="R2:R160" si="8">59-Q2</f>
        <v>0</v>
      </c>
      <c r="S2" s="59">
        <v>1.0</v>
      </c>
      <c r="T2" s="59" t="s">
        <v>250</v>
      </c>
      <c r="U2" s="59">
        <v>1.0</v>
      </c>
      <c r="V2" s="38">
        <v>1.0</v>
      </c>
      <c r="W2" s="38" t="s">
        <v>250</v>
      </c>
      <c r="X2" s="38">
        <v>1.0</v>
      </c>
    </row>
    <row r="3">
      <c r="A3" s="5" t="s">
        <v>99</v>
      </c>
      <c r="B3" s="26">
        <v>2.0</v>
      </c>
      <c r="C3" s="38">
        <v>60.0</v>
      </c>
      <c r="D3" s="38">
        <v>1.0</v>
      </c>
      <c r="E3" s="38">
        <v>5.0E-4</v>
      </c>
      <c r="F3" s="38">
        <f t="shared" si="1"/>
        <v>0.0295</v>
      </c>
      <c r="G3" s="57">
        <v>20.0</v>
      </c>
      <c r="H3" s="38">
        <f t="shared" si="2"/>
        <v>0.01</v>
      </c>
      <c r="J3" s="39">
        <f t="shared" si="3"/>
        <v>0.0005</v>
      </c>
      <c r="K3" s="39">
        <f t="shared" si="4"/>
        <v>0.005</v>
      </c>
      <c r="L3" s="38">
        <v>1.0</v>
      </c>
      <c r="N3" s="38">
        <v>0.005</v>
      </c>
      <c r="O3" s="39">
        <f t="shared" si="5"/>
        <v>0.001666666667</v>
      </c>
      <c r="P3" s="79">
        <f t="shared" si="6"/>
        <v>39</v>
      </c>
      <c r="Q3" s="62">
        <f t="shared" si="7"/>
        <v>49</v>
      </c>
      <c r="R3" s="62">
        <f t="shared" si="8"/>
        <v>10</v>
      </c>
      <c r="S3" s="59">
        <v>1.0</v>
      </c>
      <c r="T3" s="59" t="s">
        <v>251</v>
      </c>
      <c r="U3" s="59">
        <v>1.0</v>
      </c>
      <c r="V3" s="38">
        <v>1.0</v>
      </c>
      <c r="W3" s="38" t="s">
        <v>251</v>
      </c>
      <c r="X3" s="38">
        <v>1.0</v>
      </c>
    </row>
    <row r="4">
      <c r="A4" s="5" t="s">
        <v>100</v>
      </c>
      <c r="B4" s="26">
        <v>3.0</v>
      </c>
      <c r="C4" s="38">
        <v>60.0</v>
      </c>
      <c r="D4" s="38">
        <v>1.0</v>
      </c>
      <c r="E4" s="38">
        <v>5.0E-4</v>
      </c>
      <c r="F4" s="38">
        <f t="shared" si="1"/>
        <v>0.0295</v>
      </c>
      <c r="G4" s="57">
        <v>20.0</v>
      </c>
      <c r="H4" s="38">
        <f t="shared" si="2"/>
        <v>0.01</v>
      </c>
      <c r="J4" s="39">
        <f t="shared" si="3"/>
        <v>0.0005</v>
      </c>
      <c r="K4" s="39">
        <f t="shared" si="4"/>
        <v>0.005</v>
      </c>
      <c r="L4" s="38">
        <v>1.0</v>
      </c>
      <c r="N4" s="38">
        <v>0.005</v>
      </c>
      <c r="O4" s="39">
        <f t="shared" si="5"/>
        <v>0.001666666667</v>
      </c>
      <c r="P4" s="79">
        <f t="shared" si="6"/>
        <v>39</v>
      </c>
      <c r="Q4" s="62">
        <f t="shared" si="7"/>
        <v>49</v>
      </c>
      <c r="R4" s="62">
        <f t="shared" si="8"/>
        <v>10</v>
      </c>
      <c r="S4" s="59">
        <v>1.0</v>
      </c>
      <c r="T4" s="59" t="s">
        <v>252</v>
      </c>
      <c r="U4" s="59">
        <v>1.0</v>
      </c>
      <c r="V4" s="38">
        <v>1.0</v>
      </c>
      <c r="W4" s="38" t="s">
        <v>252</v>
      </c>
      <c r="X4" s="38">
        <v>1.0</v>
      </c>
    </row>
    <row r="5">
      <c r="A5" s="5" t="s">
        <v>103</v>
      </c>
      <c r="B5" s="26">
        <v>4.0</v>
      </c>
      <c r="C5" s="38">
        <v>60.0</v>
      </c>
      <c r="D5" s="38">
        <v>1.0</v>
      </c>
      <c r="E5" s="38">
        <v>5.0E-4</v>
      </c>
      <c r="F5" s="38">
        <f t="shared" si="1"/>
        <v>0.0295</v>
      </c>
      <c r="G5" s="57">
        <v>20.0</v>
      </c>
      <c r="H5" s="38">
        <f t="shared" si="2"/>
        <v>0.01</v>
      </c>
      <c r="J5" s="39">
        <f t="shared" si="3"/>
        <v>0.0005</v>
      </c>
      <c r="K5" s="39">
        <f t="shared" si="4"/>
        <v>0.005</v>
      </c>
      <c r="L5" s="38">
        <v>1.0</v>
      </c>
      <c r="N5" s="38">
        <v>0.005</v>
      </c>
      <c r="O5" s="39">
        <f t="shared" si="5"/>
        <v>0.001666666667</v>
      </c>
      <c r="P5" s="79">
        <f t="shared" si="6"/>
        <v>39</v>
      </c>
      <c r="Q5" s="62">
        <f t="shared" si="7"/>
        <v>49</v>
      </c>
      <c r="R5" s="62">
        <f t="shared" si="8"/>
        <v>10</v>
      </c>
      <c r="S5" s="59">
        <v>1.0</v>
      </c>
      <c r="T5" s="59" t="s">
        <v>253</v>
      </c>
      <c r="U5" s="59">
        <v>1.0</v>
      </c>
      <c r="V5" s="38">
        <v>1.0</v>
      </c>
      <c r="W5" s="38" t="s">
        <v>253</v>
      </c>
      <c r="X5" s="38">
        <v>1.0</v>
      </c>
    </row>
    <row r="6">
      <c r="A6" s="5" t="s">
        <v>104</v>
      </c>
      <c r="B6" s="26">
        <v>5.0</v>
      </c>
      <c r="C6" s="38">
        <v>60.0</v>
      </c>
      <c r="D6" s="38">
        <v>1.0</v>
      </c>
      <c r="E6" s="38">
        <v>0.13</v>
      </c>
      <c r="F6" s="38">
        <f t="shared" si="1"/>
        <v>7.67</v>
      </c>
      <c r="G6" s="60">
        <v>10.0</v>
      </c>
      <c r="H6" s="38">
        <f t="shared" si="2"/>
        <v>1.3</v>
      </c>
      <c r="J6" s="39">
        <f t="shared" si="3"/>
        <v>0.065</v>
      </c>
      <c r="K6" s="39">
        <f t="shared" si="4"/>
        <v>0.65</v>
      </c>
      <c r="L6" s="38">
        <v>1.0</v>
      </c>
      <c r="N6" s="38">
        <v>0.005</v>
      </c>
      <c r="O6" s="39">
        <f t="shared" si="5"/>
        <v>0.2166666667</v>
      </c>
      <c r="P6" s="79">
        <f t="shared" si="6"/>
        <v>49</v>
      </c>
      <c r="Q6" s="62">
        <f t="shared" si="7"/>
        <v>59</v>
      </c>
      <c r="R6" s="62">
        <f t="shared" si="8"/>
        <v>0</v>
      </c>
      <c r="S6" s="59">
        <v>1.0</v>
      </c>
      <c r="T6" s="59" t="s">
        <v>254</v>
      </c>
      <c r="U6" s="59">
        <v>1.0</v>
      </c>
      <c r="V6" s="38">
        <v>1.0</v>
      </c>
      <c r="W6" s="38" t="s">
        <v>254</v>
      </c>
      <c r="X6" s="38">
        <v>1.0</v>
      </c>
    </row>
    <row r="7">
      <c r="A7" s="2" t="s">
        <v>106</v>
      </c>
      <c r="B7" s="26">
        <v>6.0</v>
      </c>
      <c r="C7" s="38">
        <v>60.0</v>
      </c>
      <c r="D7" s="38">
        <v>1.0</v>
      </c>
      <c r="E7" s="38">
        <v>5.0E-4</v>
      </c>
      <c r="F7" s="38">
        <f t="shared" si="1"/>
        <v>0.0295</v>
      </c>
      <c r="G7" s="57">
        <v>20.0</v>
      </c>
      <c r="H7" s="38">
        <f t="shared" si="2"/>
        <v>0.01</v>
      </c>
      <c r="J7" s="39">
        <f t="shared" si="3"/>
        <v>0.0005</v>
      </c>
      <c r="K7" s="39">
        <f t="shared" si="4"/>
        <v>0.005</v>
      </c>
      <c r="L7" s="38">
        <v>1.0</v>
      </c>
      <c r="N7" s="38">
        <v>0.005</v>
      </c>
      <c r="O7" s="39">
        <f t="shared" si="5"/>
        <v>0.001666666667</v>
      </c>
      <c r="P7" s="79">
        <f t="shared" si="6"/>
        <v>39</v>
      </c>
      <c r="Q7" s="62">
        <f t="shared" si="7"/>
        <v>49</v>
      </c>
      <c r="R7" s="62">
        <f t="shared" si="8"/>
        <v>10</v>
      </c>
      <c r="S7" s="59">
        <v>1.0</v>
      </c>
      <c r="T7" s="59" t="s">
        <v>255</v>
      </c>
      <c r="U7" s="59">
        <v>1.0</v>
      </c>
      <c r="V7" s="38">
        <v>1.0</v>
      </c>
      <c r="W7" s="38" t="s">
        <v>255</v>
      </c>
      <c r="X7" s="38">
        <v>1.0</v>
      </c>
    </row>
    <row r="8">
      <c r="A8" s="5" t="s">
        <v>116</v>
      </c>
      <c r="B8" s="26">
        <v>7.0</v>
      </c>
      <c r="C8" s="38">
        <v>60.0</v>
      </c>
      <c r="D8" s="38">
        <v>1.0</v>
      </c>
      <c r="E8" s="38">
        <v>5.0E-4</v>
      </c>
      <c r="F8" s="38">
        <f t="shared" si="1"/>
        <v>0.0295</v>
      </c>
      <c r="G8" s="57">
        <v>20.0</v>
      </c>
      <c r="H8" s="38">
        <f t="shared" si="2"/>
        <v>0.01</v>
      </c>
      <c r="J8" s="39">
        <f t="shared" si="3"/>
        <v>0.0005</v>
      </c>
      <c r="K8" s="39">
        <f t="shared" si="4"/>
        <v>0.005</v>
      </c>
      <c r="L8" s="38">
        <v>1.0</v>
      </c>
      <c r="N8" s="38">
        <v>0.005</v>
      </c>
      <c r="O8" s="39">
        <f t="shared" si="5"/>
        <v>0.001666666667</v>
      </c>
      <c r="P8" s="79">
        <f t="shared" si="6"/>
        <v>39</v>
      </c>
      <c r="Q8" s="62">
        <f t="shared" si="7"/>
        <v>49</v>
      </c>
      <c r="R8" s="62">
        <f t="shared" si="8"/>
        <v>10</v>
      </c>
      <c r="S8" s="59">
        <v>1.0</v>
      </c>
      <c r="T8" s="59" t="s">
        <v>256</v>
      </c>
      <c r="U8" s="59">
        <v>1.0</v>
      </c>
      <c r="V8" s="38">
        <v>1.0</v>
      </c>
      <c r="W8" s="38" t="s">
        <v>256</v>
      </c>
      <c r="X8" s="38">
        <v>1.0</v>
      </c>
    </row>
    <row r="9">
      <c r="A9" s="5" t="s">
        <v>134</v>
      </c>
      <c r="B9" s="26">
        <v>8.0</v>
      </c>
      <c r="C9" s="38">
        <v>60.0</v>
      </c>
      <c r="D9" s="38">
        <v>1.0</v>
      </c>
      <c r="E9" s="38">
        <v>5.0E-4</v>
      </c>
      <c r="F9" s="38">
        <f t="shared" si="1"/>
        <v>0.0295</v>
      </c>
      <c r="G9" s="57">
        <v>20.0</v>
      </c>
      <c r="H9" s="38">
        <f t="shared" si="2"/>
        <v>0.01</v>
      </c>
      <c r="J9" s="39">
        <f t="shared" si="3"/>
        <v>0.0005</v>
      </c>
      <c r="K9" s="39">
        <f t="shared" si="4"/>
        <v>0.005</v>
      </c>
      <c r="L9" s="38">
        <v>1.0</v>
      </c>
      <c r="N9" s="38">
        <v>0.005</v>
      </c>
      <c r="O9" s="39">
        <f t="shared" si="5"/>
        <v>0.001666666667</v>
      </c>
      <c r="P9" s="79">
        <f t="shared" si="6"/>
        <v>39</v>
      </c>
      <c r="Q9" s="62">
        <f t="shared" si="7"/>
        <v>49</v>
      </c>
      <c r="R9" s="62">
        <f t="shared" si="8"/>
        <v>10</v>
      </c>
      <c r="S9" s="59">
        <v>1.0</v>
      </c>
      <c r="T9" s="59" t="s">
        <v>257</v>
      </c>
      <c r="U9" s="59">
        <v>1.0</v>
      </c>
      <c r="V9" s="38">
        <v>1.0</v>
      </c>
      <c r="W9" s="38" t="s">
        <v>257</v>
      </c>
      <c r="X9" s="38">
        <v>1.0</v>
      </c>
    </row>
    <row r="10">
      <c r="A10" s="5" t="s">
        <v>149</v>
      </c>
      <c r="B10" s="26">
        <v>9.0</v>
      </c>
      <c r="C10" s="38">
        <v>60.0</v>
      </c>
      <c r="D10" s="38">
        <v>1.0</v>
      </c>
      <c r="E10" s="38">
        <v>5.0E-4</v>
      </c>
      <c r="F10" s="38">
        <f t="shared" si="1"/>
        <v>0.0295</v>
      </c>
      <c r="G10" s="62">
        <v>20.0</v>
      </c>
      <c r="H10" s="38">
        <f t="shared" si="2"/>
        <v>0.01</v>
      </c>
      <c r="J10" s="39">
        <f t="shared" si="3"/>
        <v>0.0005</v>
      </c>
      <c r="K10" s="39">
        <f t="shared" si="4"/>
        <v>0.005</v>
      </c>
      <c r="L10" s="38">
        <v>1.0</v>
      </c>
      <c r="N10" s="38">
        <v>0.005</v>
      </c>
      <c r="O10" s="39">
        <f t="shared" si="5"/>
        <v>0.001666666667</v>
      </c>
      <c r="P10" s="79">
        <f t="shared" si="6"/>
        <v>39</v>
      </c>
      <c r="Q10" s="62">
        <f t="shared" si="7"/>
        <v>49</v>
      </c>
      <c r="R10" s="62">
        <f t="shared" si="8"/>
        <v>10</v>
      </c>
      <c r="S10" s="38">
        <v>1.0</v>
      </c>
      <c r="T10" s="38" t="s">
        <v>250</v>
      </c>
      <c r="U10" s="38">
        <v>2.0</v>
      </c>
      <c r="V10" s="38">
        <v>1.0</v>
      </c>
      <c r="W10" s="38" t="s">
        <v>250</v>
      </c>
      <c r="X10" s="38">
        <v>2.0</v>
      </c>
    </row>
    <row r="11">
      <c r="A11" s="2" t="s">
        <v>157</v>
      </c>
      <c r="B11" s="26">
        <v>10.0</v>
      </c>
      <c r="C11" s="38">
        <v>60.0</v>
      </c>
      <c r="D11" s="38">
        <v>1.0</v>
      </c>
      <c r="E11" s="38">
        <v>5.0E-4</v>
      </c>
      <c r="F11" s="38">
        <f t="shared" si="1"/>
        <v>0.0295</v>
      </c>
      <c r="G11" s="57">
        <v>20.0</v>
      </c>
      <c r="H11" s="38">
        <f t="shared" si="2"/>
        <v>0.01</v>
      </c>
      <c r="J11" s="39">
        <f t="shared" si="3"/>
        <v>0.0005</v>
      </c>
      <c r="K11" s="39">
        <f t="shared" si="4"/>
        <v>0.005</v>
      </c>
      <c r="L11" s="38">
        <v>1.0</v>
      </c>
      <c r="N11" s="38">
        <v>0.005</v>
      </c>
      <c r="O11" s="39">
        <f t="shared" si="5"/>
        <v>0.001666666667</v>
      </c>
      <c r="P11" s="79">
        <f t="shared" si="6"/>
        <v>39</v>
      </c>
      <c r="Q11" s="62">
        <f t="shared" si="7"/>
        <v>49</v>
      </c>
      <c r="R11" s="62">
        <f t="shared" si="8"/>
        <v>10</v>
      </c>
      <c r="S11" s="59">
        <v>1.0</v>
      </c>
      <c r="T11" s="59" t="s">
        <v>251</v>
      </c>
      <c r="U11" s="59">
        <v>2.0</v>
      </c>
      <c r="V11" s="38">
        <v>1.0</v>
      </c>
      <c r="W11" s="38" t="s">
        <v>251</v>
      </c>
      <c r="X11" s="38">
        <v>2.0</v>
      </c>
    </row>
    <row r="12">
      <c r="A12" s="15" t="s">
        <v>162</v>
      </c>
      <c r="B12" s="30">
        <v>11.0</v>
      </c>
      <c r="C12" s="59">
        <v>60.0</v>
      </c>
      <c r="D12" s="59">
        <v>1.0</v>
      </c>
      <c r="E12" s="59">
        <v>6.2</v>
      </c>
      <c r="F12" s="59">
        <f t="shared" si="1"/>
        <v>365.8</v>
      </c>
      <c r="G12" s="65">
        <v>1.0</v>
      </c>
      <c r="H12" s="59">
        <f t="shared" si="2"/>
        <v>6.2</v>
      </c>
      <c r="J12" s="39">
        <f t="shared" si="3"/>
        <v>0.31</v>
      </c>
      <c r="K12" s="39">
        <f t="shared" si="4"/>
        <v>3.1</v>
      </c>
      <c r="L12" s="59">
        <v>2.0</v>
      </c>
      <c r="O12" s="39">
        <f t="shared" si="5"/>
        <v>1.033333333</v>
      </c>
      <c r="P12" s="79">
        <f t="shared" si="6"/>
        <v>58</v>
      </c>
      <c r="Q12" s="62">
        <f t="shared" si="7"/>
        <v>68</v>
      </c>
      <c r="R12" s="62">
        <f t="shared" si="8"/>
        <v>-9</v>
      </c>
      <c r="S12" s="59">
        <v>1.0</v>
      </c>
      <c r="T12" s="59" t="s">
        <v>250</v>
      </c>
      <c r="U12" s="59">
        <v>3.0</v>
      </c>
      <c r="V12" s="59">
        <v>3.0</v>
      </c>
      <c r="W12" s="59" t="s">
        <v>257</v>
      </c>
      <c r="X12" s="59">
        <v>6.0</v>
      </c>
    </row>
    <row r="13">
      <c r="A13" s="5" t="s">
        <v>163</v>
      </c>
      <c r="B13" s="26">
        <v>12.0</v>
      </c>
      <c r="C13" s="38">
        <v>60.0</v>
      </c>
      <c r="D13" s="38">
        <v>1.0</v>
      </c>
      <c r="E13" s="38">
        <v>5.0E-4</v>
      </c>
      <c r="F13" s="38">
        <f t="shared" si="1"/>
        <v>0.0295</v>
      </c>
      <c r="G13" s="57">
        <v>20.0</v>
      </c>
      <c r="H13" s="38">
        <f t="shared" si="2"/>
        <v>0.01</v>
      </c>
      <c r="J13" s="39">
        <f t="shared" si="3"/>
        <v>0.0005</v>
      </c>
      <c r="K13" s="39">
        <f t="shared" si="4"/>
        <v>0.005</v>
      </c>
      <c r="L13" s="38">
        <v>2.0</v>
      </c>
      <c r="O13" s="39">
        <f t="shared" si="5"/>
        <v>0.001666666667</v>
      </c>
      <c r="P13" s="79">
        <f t="shared" si="6"/>
        <v>39</v>
      </c>
      <c r="Q13" s="62">
        <f t="shared" si="7"/>
        <v>49</v>
      </c>
      <c r="R13" s="62">
        <f t="shared" si="8"/>
        <v>10</v>
      </c>
      <c r="S13" s="59">
        <v>1.0</v>
      </c>
      <c r="T13" s="59" t="s">
        <v>251</v>
      </c>
      <c r="U13" s="59">
        <v>3.0</v>
      </c>
      <c r="V13" s="38">
        <v>1.0</v>
      </c>
      <c r="W13" s="38" t="s">
        <v>253</v>
      </c>
      <c r="X13" s="38">
        <v>2.0</v>
      </c>
    </row>
    <row r="14">
      <c r="A14" s="2" t="s">
        <v>166</v>
      </c>
      <c r="B14" s="26">
        <v>13.0</v>
      </c>
      <c r="C14" s="38">
        <v>60.0</v>
      </c>
      <c r="D14" s="38">
        <v>1.0</v>
      </c>
      <c r="E14" s="38">
        <v>5.0E-4</v>
      </c>
      <c r="F14" s="38">
        <f t="shared" si="1"/>
        <v>0.0295</v>
      </c>
      <c r="G14" s="57">
        <v>20.0</v>
      </c>
      <c r="H14" s="38">
        <f t="shared" si="2"/>
        <v>0.01</v>
      </c>
      <c r="J14" s="39">
        <f t="shared" si="3"/>
        <v>0.0005</v>
      </c>
      <c r="K14" s="39">
        <f t="shared" si="4"/>
        <v>0.005</v>
      </c>
      <c r="L14" s="38">
        <v>2.0</v>
      </c>
      <c r="O14" s="39">
        <f t="shared" si="5"/>
        <v>0.001666666667</v>
      </c>
      <c r="P14" s="79">
        <f t="shared" si="6"/>
        <v>39</v>
      </c>
      <c r="Q14" s="62">
        <f t="shared" si="7"/>
        <v>49</v>
      </c>
      <c r="R14" s="62">
        <f t="shared" si="8"/>
        <v>10</v>
      </c>
      <c r="S14" s="59">
        <v>1.0</v>
      </c>
      <c r="T14" s="59" t="s">
        <v>252</v>
      </c>
      <c r="U14" s="59">
        <v>3.0</v>
      </c>
      <c r="V14" s="38">
        <v>1.0</v>
      </c>
      <c r="W14" s="38" t="s">
        <v>254</v>
      </c>
      <c r="X14" s="38">
        <v>2.0</v>
      </c>
    </row>
    <row r="15">
      <c r="A15" s="5" t="s">
        <v>175</v>
      </c>
      <c r="B15" s="26">
        <v>14.0</v>
      </c>
      <c r="C15" s="38">
        <v>60.0</v>
      </c>
      <c r="D15" s="38">
        <v>1.0</v>
      </c>
      <c r="E15" s="38">
        <v>5.0E-4</v>
      </c>
      <c r="F15" s="38">
        <f t="shared" si="1"/>
        <v>0.0295</v>
      </c>
      <c r="G15" s="57">
        <v>20.0</v>
      </c>
      <c r="H15" s="38">
        <f t="shared" si="2"/>
        <v>0.01</v>
      </c>
      <c r="J15" s="39">
        <f t="shared" si="3"/>
        <v>0.0005</v>
      </c>
      <c r="K15" s="39">
        <f t="shared" si="4"/>
        <v>0.005</v>
      </c>
      <c r="L15" s="38">
        <v>2.0</v>
      </c>
      <c r="O15" s="39">
        <f t="shared" si="5"/>
        <v>0.001666666667</v>
      </c>
      <c r="P15" s="79">
        <f t="shared" si="6"/>
        <v>39</v>
      </c>
      <c r="Q15" s="62">
        <f t="shared" si="7"/>
        <v>49</v>
      </c>
      <c r="R15" s="62">
        <f t="shared" si="8"/>
        <v>10</v>
      </c>
      <c r="S15" s="59">
        <v>1.0</v>
      </c>
      <c r="T15" s="59" t="s">
        <v>253</v>
      </c>
      <c r="U15" s="59">
        <v>3.0</v>
      </c>
      <c r="V15" s="38">
        <v>1.0</v>
      </c>
      <c r="W15" s="38" t="s">
        <v>255</v>
      </c>
      <c r="X15" s="38">
        <v>2.0</v>
      </c>
    </row>
    <row r="16">
      <c r="A16" s="5" t="s">
        <v>206</v>
      </c>
      <c r="B16" s="26">
        <v>15.0</v>
      </c>
      <c r="C16" s="38">
        <v>60.0</v>
      </c>
      <c r="D16" s="38">
        <v>1.0</v>
      </c>
      <c r="E16" s="38">
        <v>5.0E-4</v>
      </c>
      <c r="F16" s="38">
        <f t="shared" si="1"/>
        <v>0.0295</v>
      </c>
      <c r="G16" s="57">
        <v>20.0</v>
      </c>
      <c r="H16" s="38">
        <f t="shared" si="2"/>
        <v>0.01</v>
      </c>
      <c r="J16" s="39">
        <f t="shared" si="3"/>
        <v>0.0005</v>
      </c>
      <c r="K16" s="39">
        <f t="shared" si="4"/>
        <v>0.005</v>
      </c>
      <c r="L16" s="38">
        <v>2.0</v>
      </c>
      <c r="O16" s="39">
        <f t="shared" si="5"/>
        <v>0.001666666667</v>
      </c>
      <c r="P16" s="79">
        <f t="shared" si="6"/>
        <v>39</v>
      </c>
      <c r="Q16" s="62">
        <f t="shared" si="7"/>
        <v>49</v>
      </c>
      <c r="R16" s="62">
        <f t="shared" si="8"/>
        <v>10</v>
      </c>
      <c r="S16" s="59">
        <v>1.0</v>
      </c>
      <c r="T16" s="59" t="s">
        <v>254</v>
      </c>
      <c r="U16" s="59">
        <v>3.0</v>
      </c>
      <c r="V16" s="38">
        <v>1.0</v>
      </c>
      <c r="W16" s="38" t="s">
        <v>256</v>
      </c>
      <c r="X16" s="38">
        <v>2.0</v>
      </c>
    </row>
    <row r="17">
      <c r="A17" s="2" t="s">
        <v>218</v>
      </c>
      <c r="B17" s="26">
        <v>16.0</v>
      </c>
      <c r="C17" s="38">
        <v>60.0</v>
      </c>
      <c r="D17" s="38">
        <v>1.0</v>
      </c>
      <c r="E17" s="38">
        <v>5.0E-4</v>
      </c>
      <c r="F17" s="38">
        <f t="shared" si="1"/>
        <v>0.0295</v>
      </c>
      <c r="G17" s="57">
        <v>20.0</v>
      </c>
      <c r="H17" s="38">
        <f t="shared" si="2"/>
        <v>0.01</v>
      </c>
      <c r="J17" s="39">
        <f t="shared" si="3"/>
        <v>0.0005</v>
      </c>
      <c r="K17" s="39">
        <f t="shared" si="4"/>
        <v>0.005</v>
      </c>
      <c r="L17" s="38">
        <v>2.0</v>
      </c>
      <c r="O17" s="39">
        <f t="shared" si="5"/>
        <v>0.001666666667</v>
      </c>
      <c r="P17" s="79">
        <f t="shared" si="6"/>
        <v>39</v>
      </c>
      <c r="Q17" s="62">
        <f t="shared" si="7"/>
        <v>49</v>
      </c>
      <c r="R17" s="62">
        <f t="shared" si="8"/>
        <v>10</v>
      </c>
      <c r="S17" s="59">
        <v>1.0</v>
      </c>
      <c r="T17" s="59" t="s">
        <v>255</v>
      </c>
      <c r="U17" s="59">
        <v>3.0</v>
      </c>
      <c r="V17" s="38">
        <v>1.0</v>
      </c>
      <c r="W17" s="38" t="s">
        <v>257</v>
      </c>
      <c r="X17" s="38">
        <v>2.0</v>
      </c>
    </row>
    <row r="18">
      <c r="A18" s="5" t="s">
        <v>58</v>
      </c>
      <c r="B18" s="26">
        <v>17.0</v>
      </c>
      <c r="C18" s="38">
        <v>60.0</v>
      </c>
      <c r="D18" s="38">
        <v>1.0</v>
      </c>
      <c r="E18" s="38">
        <v>0.476</v>
      </c>
      <c r="F18" s="38">
        <f t="shared" si="1"/>
        <v>28.084</v>
      </c>
      <c r="G18" s="57">
        <v>20.0</v>
      </c>
      <c r="H18" s="38">
        <f t="shared" si="2"/>
        <v>9.52</v>
      </c>
      <c r="J18" s="39">
        <f t="shared" si="3"/>
        <v>0.476</v>
      </c>
      <c r="K18" s="39">
        <f t="shared" si="4"/>
        <v>4.76</v>
      </c>
      <c r="L18" s="38">
        <v>2.0</v>
      </c>
      <c r="O18" s="39">
        <f t="shared" si="5"/>
        <v>1.586666667</v>
      </c>
      <c r="P18" s="79">
        <f t="shared" si="6"/>
        <v>39</v>
      </c>
      <c r="Q18" s="62">
        <f t="shared" si="7"/>
        <v>49</v>
      </c>
      <c r="R18" s="62">
        <f t="shared" si="8"/>
        <v>10</v>
      </c>
      <c r="S18" s="59">
        <v>1.0</v>
      </c>
      <c r="T18" s="59" t="s">
        <v>256</v>
      </c>
      <c r="U18" s="59">
        <v>3.0</v>
      </c>
      <c r="V18" s="38">
        <v>2.0</v>
      </c>
      <c r="W18" s="38" t="s">
        <v>250</v>
      </c>
      <c r="X18" s="38">
        <v>1.0</v>
      </c>
    </row>
    <row r="19">
      <c r="A19" s="5" t="s">
        <v>59</v>
      </c>
      <c r="B19" s="26">
        <v>18.0</v>
      </c>
      <c r="C19" s="38">
        <v>60.0</v>
      </c>
      <c r="D19" s="38">
        <v>1.0</v>
      </c>
      <c r="E19" s="38">
        <v>0.586</v>
      </c>
      <c r="F19" s="38">
        <f t="shared" si="1"/>
        <v>34.574</v>
      </c>
      <c r="G19" s="57">
        <v>20.0</v>
      </c>
      <c r="H19" s="38">
        <f t="shared" si="2"/>
        <v>11.72</v>
      </c>
      <c r="J19" s="39">
        <f t="shared" si="3"/>
        <v>0.586</v>
      </c>
      <c r="K19" s="39">
        <f t="shared" si="4"/>
        <v>5.86</v>
      </c>
      <c r="L19" s="38">
        <v>2.0</v>
      </c>
      <c r="O19" s="39">
        <f t="shared" si="5"/>
        <v>1.953333333</v>
      </c>
      <c r="P19" s="79">
        <f t="shared" si="6"/>
        <v>39</v>
      </c>
      <c r="Q19" s="62">
        <f t="shared" si="7"/>
        <v>49</v>
      </c>
      <c r="R19" s="62">
        <f t="shared" si="8"/>
        <v>10</v>
      </c>
      <c r="S19" s="59">
        <v>1.0</v>
      </c>
      <c r="T19" s="59" t="s">
        <v>257</v>
      </c>
      <c r="U19" s="59">
        <v>3.0</v>
      </c>
      <c r="V19" s="38">
        <v>2.0</v>
      </c>
      <c r="W19" s="38" t="s">
        <v>251</v>
      </c>
      <c r="X19" s="38">
        <v>1.0</v>
      </c>
    </row>
    <row r="20">
      <c r="A20" s="2" t="s">
        <v>55</v>
      </c>
      <c r="B20" s="26">
        <v>19.0</v>
      </c>
      <c r="C20" s="38">
        <v>60.0</v>
      </c>
      <c r="D20" s="38">
        <v>1.0</v>
      </c>
      <c r="E20" s="38">
        <v>0.214</v>
      </c>
      <c r="F20" s="38">
        <f t="shared" si="1"/>
        <v>12.626</v>
      </c>
      <c r="G20" s="57">
        <v>20.0</v>
      </c>
      <c r="H20" s="38">
        <f t="shared" si="2"/>
        <v>4.28</v>
      </c>
      <c r="J20" s="39">
        <f t="shared" si="3"/>
        <v>0.214</v>
      </c>
      <c r="K20" s="39">
        <f t="shared" si="4"/>
        <v>2.14</v>
      </c>
      <c r="L20" s="38">
        <v>2.0</v>
      </c>
      <c r="O20" s="39">
        <f t="shared" si="5"/>
        <v>0.7133333333</v>
      </c>
      <c r="P20" s="79">
        <f t="shared" si="6"/>
        <v>39</v>
      </c>
      <c r="Q20" s="62">
        <f t="shared" si="7"/>
        <v>49</v>
      </c>
      <c r="R20" s="62">
        <f t="shared" si="8"/>
        <v>10</v>
      </c>
      <c r="S20" s="59">
        <v>1.0</v>
      </c>
      <c r="T20" s="59" t="s">
        <v>250</v>
      </c>
      <c r="U20" s="59">
        <v>4.0</v>
      </c>
      <c r="V20" s="38">
        <v>2.0</v>
      </c>
      <c r="W20" s="38" t="s">
        <v>252</v>
      </c>
      <c r="X20" s="38">
        <v>1.0</v>
      </c>
    </row>
    <row r="21">
      <c r="A21" s="2" t="s">
        <v>57</v>
      </c>
      <c r="B21" s="26">
        <v>20.0</v>
      </c>
      <c r="C21" s="38">
        <v>60.0</v>
      </c>
      <c r="D21" s="38">
        <v>1.0</v>
      </c>
      <c r="E21" s="38">
        <v>0.39</v>
      </c>
      <c r="F21" s="38">
        <f t="shared" si="1"/>
        <v>23.01</v>
      </c>
      <c r="G21" s="57">
        <v>20.0</v>
      </c>
      <c r="H21" s="38">
        <f t="shared" si="2"/>
        <v>7.8</v>
      </c>
      <c r="J21" s="39">
        <f t="shared" si="3"/>
        <v>0.39</v>
      </c>
      <c r="K21" s="39">
        <f t="shared" si="4"/>
        <v>3.9</v>
      </c>
      <c r="L21" s="38">
        <v>2.0</v>
      </c>
      <c r="O21" s="39">
        <f t="shared" si="5"/>
        <v>1.3</v>
      </c>
      <c r="P21" s="79">
        <f t="shared" si="6"/>
        <v>39</v>
      </c>
      <c r="Q21" s="62">
        <f t="shared" si="7"/>
        <v>49</v>
      </c>
      <c r="R21" s="62">
        <f t="shared" si="8"/>
        <v>10</v>
      </c>
      <c r="S21" s="59">
        <v>1.0</v>
      </c>
      <c r="T21" s="59" t="s">
        <v>251</v>
      </c>
      <c r="U21" s="59">
        <v>4.0</v>
      </c>
      <c r="V21" s="38">
        <v>2.0</v>
      </c>
      <c r="W21" s="38" t="s">
        <v>253</v>
      </c>
      <c r="X21" s="38">
        <v>1.0</v>
      </c>
    </row>
    <row r="22">
      <c r="A22" s="5" t="s">
        <v>60</v>
      </c>
      <c r="B22" s="26">
        <v>21.0</v>
      </c>
      <c r="C22" s="38">
        <v>60.0</v>
      </c>
      <c r="D22" s="38">
        <v>1.0</v>
      </c>
      <c r="E22" s="38">
        <v>0.354</v>
      </c>
      <c r="F22" s="38">
        <f t="shared" si="1"/>
        <v>20.886</v>
      </c>
      <c r="G22" s="57">
        <v>20.0</v>
      </c>
      <c r="H22" s="38">
        <f t="shared" si="2"/>
        <v>7.08</v>
      </c>
      <c r="J22" s="39">
        <f t="shared" si="3"/>
        <v>0.354</v>
      </c>
      <c r="K22" s="39">
        <f t="shared" si="4"/>
        <v>3.54</v>
      </c>
      <c r="L22" s="38">
        <v>3.0</v>
      </c>
      <c r="O22" s="39">
        <f t="shared" si="5"/>
        <v>1.18</v>
      </c>
      <c r="P22" s="79">
        <f t="shared" si="6"/>
        <v>39</v>
      </c>
      <c r="Q22" s="62">
        <f t="shared" si="7"/>
        <v>49</v>
      </c>
      <c r="R22" s="62">
        <f t="shared" si="8"/>
        <v>10</v>
      </c>
      <c r="S22" s="59">
        <v>1.0</v>
      </c>
      <c r="T22" s="59" t="s">
        <v>250</v>
      </c>
      <c r="U22" s="59">
        <v>5.0</v>
      </c>
      <c r="V22" s="38">
        <v>2.0</v>
      </c>
      <c r="W22" s="38" t="s">
        <v>254</v>
      </c>
      <c r="X22" s="38">
        <v>1.0</v>
      </c>
    </row>
    <row r="23">
      <c r="A23" s="5" t="s">
        <v>61</v>
      </c>
      <c r="B23" s="26">
        <v>22.0</v>
      </c>
      <c r="C23" s="38">
        <v>60.0</v>
      </c>
      <c r="D23" s="38">
        <v>1.0</v>
      </c>
      <c r="E23" s="38">
        <v>0.384</v>
      </c>
      <c r="F23" s="38">
        <f t="shared" si="1"/>
        <v>22.656</v>
      </c>
      <c r="G23" s="57">
        <v>20.0</v>
      </c>
      <c r="H23" s="38">
        <f t="shared" si="2"/>
        <v>7.68</v>
      </c>
      <c r="J23" s="39">
        <f t="shared" si="3"/>
        <v>0.384</v>
      </c>
      <c r="K23" s="39">
        <f t="shared" si="4"/>
        <v>3.84</v>
      </c>
      <c r="L23" s="38">
        <v>3.0</v>
      </c>
      <c r="O23" s="39">
        <f t="shared" si="5"/>
        <v>1.28</v>
      </c>
      <c r="P23" s="79">
        <f t="shared" si="6"/>
        <v>39</v>
      </c>
      <c r="Q23" s="62">
        <f t="shared" si="7"/>
        <v>49</v>
      </c>
      <c r="R23" s="62">
        <f t="shared" si="8"/>
        <v>10</v>
      </c>
      <c r="S23" s="59">
        <v>1.0</v>
      </c>
      <c r="T23" s="59" t="s">
        <v>251</v>
      </c>
      <c r="U23" s="59">
        <v>5.0</v>
      </c>
      <c r="V23" s="38">
        <v>2.0</v>
      </c>
      <c r="W23" s="38" t="s">
        <v>255</v>
      </c>
      <c r="X23" s="38">
        <v>1.0</v>
      </c>
    </row>
    <row r="24">
      <c r="A24" s="5" t="s">
        <v>62</v>
      </c>
      <c r="B24" s="26">
        <v>23.0</v>
      </c>
      <c r="C24" s="38">
        <v>60.0</v>
      </c>
      <c r="D24" s="38">
        <v>1.0</v>
      </c>
      <c r="E24" s="38">
        <v>0.504</v>
      </c>
      <c r="F24" s="38">
        <f t="shared" si="1"/>
        <v>29.736</v>
      </c>
      <c r="G24" s="57">
        <v>20.0</v>
      </c>
      <c r="H24" s="38">
        <f t="shared" si="2"/>
        <v>10.08</v>
      </c>
      <c r="J24" s="39">
        <f t="shared" si="3"/>
        <v>0.504</v>
      </c>
      <c r="K24" s="39">
        <f t="shared" si="4"/>
        <v>5.04</v>
      </c>
      <c r="L24" s="38">
        <v>3.0</v>
      </c>
      <c r="O24" s="39">
        <f t="shared" si="5"/>
        <v>1.68</v>
      </c>
      <c r="P24" s="79">
        <f t="shared" si="6"/>
        <v>39</v>
      </c>
      <c r="Q24" s="62">
        <f t="shared" si="7"/>
        <v>49</v>
      </c>
      <c r="R24" s="62">
        <f t="shared" si="8"/>
        <v>10</v>
      </c>
      <c r="S24" s="59">
        <v>1.0</v>
      </c>
      <c r="T24" s="59" t="s">
        <v>252</v>
      </c>
      <c r="U24" s="59">
        <v>5.0</v>
      </c>
      <c r="V24" s="38">
        <v>2.0</v>
      </c>
      <c r="W24" s="38" t="s">
        <v>256</v>
      </c>
      <c r="X24" s="38">
        <v>1.0</v>
      </c>
    </row>
    <row r="25">
      <c r="A25" s="5" t="s">
        <v>63</v>
      </c>
      <c r="B25" s="26">
        <v>24.0</v>
      </c>
      <c r="C25" s="38">
        <v>60.0</v>
      </c>
      <c r="D25" s="38">
        <v>1.0</v>
      </c>
      <c r="E25" s="38">
        <v>0.364</v>
      </c>
      <c r="F25" s="38">
        <f t="shared" si="1"/>
        <v>21.476</v>
      </c>
      <c r="G25" s="57">
        <v>20.0</v>
      </c>
      <c r="H25" s="38">
        <f t="shared" si="2"/>
        <v>7.28</v>
      </c>
      <c r="J25" s="39">
        <f t="shared" si="3"/>
        <v>0.364</v>
      </c>
      <c r="K25" s="39">
        <f t="shared" si="4"/>
        <v>3.64</v>
      </c>
      <c r="L25" s="38">
        <v>3.0</v>
      </c>
      <c r="O25" s="39">
        <f t="shared" si="5"/>
        <v>1.213333333</v>
      </c>
      <c r="P25" s="79">
        <f t="shared" si="6"/>
        <v>39</v>
      </c>
      <c r="Q25" s="62">
        <f t="shared" si="7"/>
        <v>49</v>
      </c>
      <c r="R25" s="62">
        <f t="shared" si="8"/>
        <v>10</v>
      </c>
      <c r="S25" s="59">
        <v>1.0</v>
      </c>
      <c r="T25" s="59" t="s">
        <v>253</v>
      </c>
      <c r="U25" s="59">
        <v>5.0</v>
      </c>
      <c r="V25" s="38">
        <v>2.0</v>
      </c>
      <c r="W25" s="38" t="s">
        <v>257</v>
      </c>
      <c r="X25" s="38">
        <v>1.0</v>
      </c>
    </row>
    <row r="26">
      <c r="A26" s="5" t="s">
        <v>64</v>
      </c>
      <c r="B26" s="26">
        <v>25.0</v>
      </c>
      <c r="C26" s="38">
        <v>60.0</v>
      </c>
      <c r="D26" s="38">
        <v>1.0</v>
      </c>
      <c r="E26" s="38">
        <v>0.346</v>
      </c>
      <c r="F26" s="38">
        <f t="shared" si="1"/>
        <v>20.414</v>
      </c>
      <c r="G26" s="62">
        <v>20.0</v>
      </c>
      <c r="H26" s="38">
        <f t="shared" si="2"/>
        <v>6.92</v>
      </c>
      <c r="J26" s="39">
        <f t="shared" si="3"/>
        <v>0.346</v>
      </c>
      <c r="K26" s="39">
        <f t="shared" si="4"/>
        <v>3.46</v>
      </c>
      <c r="L26" s="38">
        <v>3.0</v>
      </c>
      <c r="O26" s="39">
        <f t="shared" si="5"/>
        <v>1.153333333</v>
      </c>
      <c r="P26" s="79">
        <f t="shared" si="6"/>
        <v>39</v>
      </c>
      <c r="Q26" s="62">
        <f t="shared" si="7"/>
        <v>49</v>
      </c>
      <c r="R26" s="62">
        <f t="shared" si="8"/>
        <v>10</v>
      </c>
      <c r="S26" s="38">
        <v>1.0</v>
      </c>
      <c r="T26" s="38" t="s">
        <v>254</v>
      </c>
      <c r="U26" s="38">
        <v>5.0</v>
      </c>
      <c r="V26" s="38">
        <v>2.0</v>
      </c>
      <c r="W26" s="38" t="s">
        <v>250</v>
      </c>
      <c r="X26" s="38">
        <v>2.0</v>
      </c>
    </row>
    <row r="27">
      <c r="A27" s="67" t="s">
        <v>65</v>
      </c>
      <c r="B27" s="68">
        <v>26.0</v>
      </c>
      <c r="C27" s="70">
        <v>60.0</v>
      </c>
      <c r="D27" s="70">
        <v>1.0</v>
      </c>
      <c r="E27" s="70">
        <v>5.0E-4</v>
      </c>
      <c r="F27" s="70">
        <f t="shared" si="1"/>
        <v>0.0295</v>
      </c>
      <c r="G27" s="71">
        <v>20.0</v>
      </c>
      <c r="H27" s="70">
        <f t="shared" si="2"/>
        <v>0.01</v>
      </c>
      <c r="J27" s="39">
        <f t="shared" si="3"/>
        <v>0.0005</v>
      </c>
      <c r="K27" s="39">
        <f t="shared" si="4"/>
        <v>0.005</v>
      </c>
      <c r="L27" s="70">
        <v>3.0</v>
      </c>
      <c r="O27" s="39">
        <f t="shared" si="5"/>
        <v>0.001666666667</v>
      </c>
      <c r="P27" s="79">
        <f t="shared" si="6"/>
        <v>39</v>
      </c>
      <c r="Q27" s="62">
        <f t="shared" si="7"/>
        <v>49</v>
      </c>
      <c r="R27" s="62">
        <f t="shared" si="8"/>
        <v>10</v>
      </c>
      <c r="S27" s="70">
        <v>1.0</v>
      </c>
      <c r="T27" s="70" t="s">
        <v>255</v>
      </c>
      <c r="U27" s="70">
        <v>5.0</v>
      </c>
      <c r="V27" s="70">
        <v>1.0</v>
      </c>
      <c r="W27" s="70" t="s">
        <v>250</v>
      </c>
      <c r="X27" s="70">
        <v>3.0</v>
      </c>
    </row>
    <row r="28">
      <c r="A28" s="5" t="s">
        <v>67</v>
      </c>
      <c r="B28" s="26">
        <v>27.0</v>
      </c>
      <c r="C28" s="38">
        <v>60.0</v>
      </c>
      <c r="D28" s="38">
        <v>1.0</v>
      </c>
      <c r="E28" s="38">
        <v>0.576</v>
      </c>
      <c r="F28" s="38">
        <f t="shared" si="1"/>
        <v>33.984</v>
      </c>
      <c r="G28" s="57">
        <v>20.0</v>
      </c>
      <c r="H28" s="38">
        <f t="shared" si="2"/>
        <v>11.52</v>
      </c>
      <c r="J28" s="39">
        <f t="shared" si="3"/>
        <v>0.576</v>
      </c>
      <c r="K28" s="39">
        <f t="shared" si="4"/>
        <v>5.76</v>
      </c>
      <c r="L28" s="38">
        <v>3.0</v>
      </c>
      <c r="O28" s="39">
        <f t="shared" si="5"/>
        <v>1.92</v>
      </c>
      <c r="P28" s="79">
        <f t="shared" si="6"/>
        <v>39</v>
      </c>
      <c r="Q28" s="62">
        <f t="shared" si="7"/>
        <v>49</v>
      </c>
      <c r="R28" s="62">
        <f t="shared" si="8"/>
        <v>10</v>
      </c>
      <c r="S28" s="59">
        <v>1.0</v>
      </c>
      <c r="T28" s="59" t="s">
        <v>256</v>
      </c>
      <c r="U28" s="59">
        <v>5.0</v>
      </c>
      <c r="V28" s="38">
        <v>2.0</v>
      </c>
      <c r="W28" s="38" t="s">
        <v>252</v>
      </c>
      <c r="X28" s="38">
        <v>2.0</v>
      </c>
    </row>
    <row r="29">
      <c r="A29" s="5" t="s">
        <v>68</v>
      </c>
      <c r="B29" s="26">
        <v>28.0</v>
      </c>
      <c r="C29" s="38">
        <v>60.0</v>
      </c>
      <c r="D29" s="38">
        <v>1.0</v>
      </c>
      <c r="E29" s="38">
        <v>0.448</v>
      </c>
      <c r="F29" s="38">
        <f t="shared" si="1"/>
        <v>26.432</v>
      </c>
      <c r="G29" s="57">
        <v>20.0</v>
      </c>
      <c r="H29" s="38">
        <f t="shared" si="2"/>
        <v>8.96</v>
      </c>
      <c r="J29" s="39">
        <f t="shared" si="3"/>
        <v>0.448</v>
      </c>
      <c r="K29" s="39">
        <f t="shared" si="4"/>
        <v>4.48</v>
      </c>
      <c r="L29" s="38">
        <v>3.0</v>
      </c>
      <c r="O29" s="39">
        <f t="shared" si="5"/>
        <v>1.493333333</v>
      </c>
      <c r="P29" s="79">
        <f t="shared" si="6"/>
        <v>39</v>
      </c>
      <c r="Q29" s="62">
        <f t="shared" si="7"/>
        <v>49</v>
      </c>
      <c r="R29" s="62">
        <f t="shared" si="8"/>
        <v>10</v>
      </c>
      <c r="S29" s="59">
        <v>1.0</v>
      </c>
      <c r="T29" s="59" t="s">
        <v>257</v>
      </c>
      <c r="U29" s="59">
        <v>5.0</v>
      </c>
      <c r="V29" s="38">
        <v>2.0</v>
      </c>
      <c r="W29" s="38" t="s">
        <v>253</v>
      </c>
      <c r="X29" s="38">
        <v>2.0</v>
      </c>
    </row>
    <row r="30">
      <c r="A30" s="5" t="s">
        <v>71</v>
      </c>
      <c r="B30" s="26">
        <v>29.0</v>
      </c>
      <c r="C30" s="38">
        <v>60.0</v>
      </c>
      <c r="D30" s="38">
        <v>1.0</v>
      </c>
      <c r="E30" s="38">
        <v>0.38</v>
      </c>
      <c r="F30" s="38">
        <f t="shared" si="1"/>
        <v>22.42</v>
      </c>
      <c r="G30" s="62">
        <v>20.0</v>
      </c>
      <c r="H30" s="38">
        <f t="shared" si="2"/>
        <v>7.6</v>
      </c>
      <c r="J30" s="39">
        <f t="shared" si="3"/>
        <v>0.38</v>
      </c>
      <c r="K30" s="39">
        <f t="shared" si="4"/>
        <v>3.8</v>
      </c>
      <c r="L30" s="38">
        <v>3.0</v>
      </c>
      <c r="O30" s="39">
        <f t="shared" si="5"/>
        <v>1.266666667</v>
      </c>
      <c r="P30" s="79">
        <f t="shared" si="6"/>
        <v>39</v>
      </c>
      <c r="Q30" s="62">
        <f t="shared" si="7"/>
        <v>49</v>
      </c>
      <c r="R30" s="62">
        <f t="shared" si="8"/>
        <v>10</v>
      </c>
      <c r="S30" s="59">
        <v>1.0</v>
      </c>
      <c r="T30" s="59" t="s">
        <v>250</v>
      </c>
      <c r="U30" s="59">
        <v>6.0</v>
      </c>
      <c r="V30" s="38">
        <v>2.0</v>
      </c>
      <c r="W30" s="38" t="s">
        <v>254</v>
      </c>
      <c r="X30" s="38">
        <v>2.0</v>
      </c>
    </row>
    <row r="31">
      <c r="A31" s="14" t="s">
        <v>72</v>
      </c>
      <c r="B31" s="26">
        <v>30.0</v>
      </c>
      <c r="C31" s="38">
        <v>60.0</v>
      </c>
      <c r="D31" s="38">
        <v>1.0</v>
      </c>
      <c r="E31" s="38">
        <v>0.392</v>
      </c>
      <c r="F31" s="38">
        <f t="shared" si="1"/>
        <v>23.128</v>
      </c>
      <c r="G31" s="57">
        <v>20.0</v>
      </c>
      <c r="H31" s="38">
        <f t="shared" si="2"/>
        <v>7.84</v>
      </c>
      <c r="J31" s="39">
        <f t="shared" si="3"/>
        <v>0.392</v>
      </c>
      <c r="K31" s="39">
        <f t="shared" si="4"/>
        <v>3.92</v>
      </c>
      <c r="L31" s="38">
        <v>3.0</v>
      </c>
      <c r="O31" s="39">
        <f t="shared" si="5"/>
        <v>1.306666667</v>
      </c>
      <c r="P31" s="79">
        <f t="shared" si="6"/>
        <v>39</v>
      </c>
      <c r="Q31" s="62">
        <f t="shared" si="7"/>
        <v>49</v>
      </c>
      <c r="R31" s="62">
        <f t="shared" si="8"/>
        <v>10</v>
      </c>
      <c r="S31" s="59">
        <v>1.0</v>
      </c>
      <c r="T31" s="59" t="s">
        <v>251</v>
      </c>
      <c r="U31" s="59">
        <v>6.0</v>
      </c>
      <c r="V31" s="38">
        <v>2.0</v>
      </c>
      <c r="W31" s="38" t="s">
        <v>255</v>
      </c>
      <c r="X31" s="38">
        <v>2.0</v>
      </c>
    </row>
    <row r="32">
      <c r="A32" s="5" t="s">
        <v>73</v>
      </c>
      <c r="B32" s="26">
        <v>31.0</v>
      </c>
      <c r="C32" s="38">
        <v>60.0</v>
      </c>
      <c r="D32" s="38">
        <v>1.0</v>
      </c>
      <c r="E32" s="38">
        <v>0.376</v>
      </c>
      <c r="F32" s="38">
        <f t="shared" si="1"/>
        <v>22.184</v>
      </c>
      <c r="G32" s="57">
        <v>20.0</v>
      </c>
      <c r="H32" s="38">
        <f t="shared" si="2"/>
        <v>7.52</v>
      </c>
      <c r="J32" s="39">
        <f t="shared" si="3"/>
        <v>0.376</v>
      </c>
      <c r="K32" s="39">
        <f t="shared" si="4"/>
        <v>3.76</v>
      </c>
      <c r="L32" s="38">
        <v>4.0</v>
      </c>
      <c r="O32" s="39">
        <f t="shared" si="5"/>
        <v>1.253333333</v>
      </c>
      <c r="P32" s="79">
        <f t="shared" si="6"/>
        <v>39</v>
      </c>
      <c r="Q32" s="62">
        <f t="shared" si="7"/>
        <v>49</v>
      </c>
      <c r="R32" s="62">
        <f t="shared" si="8"/>
        <v>10</v>
      </c>
      <c r="S32" s="59">
        <v>1.0</v>
      </c>
      <c r="T32" s="59" t="s">
        <v>250</v>
      </c>
      <c r="U32" s="59">
        <v>7.0</v>
      </c>
      <c r="V32" s="38">
        <v>2.0</v>
      </c>
      <c r="W32" s="38" t="s">
        <v>256</v>
      </c>
      <c r="X32" s="38">
        <v>2.0</v>
      </c>
    </row>
    <row r="33">
      <c r="A33" s="2" t="s">
        <v>70</v>
      </c>
      <c r="B33" s="26">
        <v>32.0</v>
      </c>
      <c r="C33" s="38">
        <v>60.0</v>
      </c>
      <c r="D33" s="38">
        <v>1.0</v>
      </c>
      <c r="E33" s="38">
        <v>0.326</v>
      </c>
      <c r="F33" s="38">
        <f t="shared" si="1"/>
        <v>19.234</v>
      </c>
      <c r="G33" s="62">
        <v>20.0</v>
      </c>
      <c r="H33" s="38">
        <f t="shared" si="2"/>
        <v>6.52</v>
      </c>
      <c r="J33" s="39">
        <f t="shared" si="3"/>
        <v>0.326</v>
      </c>
      <c r="K33" s="39">
        <f t="shared" si="4"/>
        <v>3.26</v>
      </c>
      <c r="L33" s="38">
        <v>4.0</v>
      </c>
      <c r="O33" s="39">
        <f t="shared" si="5"/>
        <v>1.086666667</v>
      </c>
      <c r="P33" s="79">
        <f t="shared" si="6"/>
        <v>39</v>
      </c>
      <c r="Q33" s="62">
        <f t="shared" si="7"/>
        <v>49</v>
      </c>
      <c r="R33" s="62">
        <f t="shared" si="8"/>
        <v>10</v>
      </c>
      <c r="S33" s="59">
        <v>1.0</v>
      </c>
      <c r="T33" s="59" t="s">
        <v>251</v>
      </c>
      <c r="U33" s="59">
        <v>7.0</v>
      </c>
      <c r="V33" s="38">
        <v>2.0</v>
      </c>
      <c r="W33" s="38" t="s">
        <v>257</v>
      </c>
      <c r="X33" s="38">
        <v>2.0</v>
      </c>
    </row>
    <row r="34">
      <c r="A34" s="5" t="s">
        <v>76</v>
      </c>
      <c r="B34" s="26">
        <v>33.0</v>
      </c>
      <c r="C34" s="38">
        <v>60.0</v>
      </c>
      <c r="D34" s="38">
        <v>1.0</v>
      </c>
      <c r="E34" s="38">
        <v>0.286</v>
      </c>
      <c r="F34" s="38">
        <f t="shared" si="1"/>
        <v>16.874</v>
      </c>
      <c r="G34" s="57">
        <v>20.0</v>
      </c>
      <c r="H34" s="38">
        <f t="shared" si="2"/>
        <v>5.72</v>
      </c>
      <c r="J34" s="39">
        <f t="shared" si="3"/>
        <v>0.286</v>
      </c>
      <c r="K34" s="39">
        <f t="shared" si="4"/>
        <v>2.86</v>
      </c>
      <c r="L34" s="38">
        <v>4.0</v>
      </c>
      <c r="O34" s="39">
        <f t="shared" si="5"/>
        <v>0.9533333333</v>
      </c>
      <c r="P34" s="79">
        <f t="shared" si="6"/>
        <v>39</v>
      </c>
      <c r="Q34" s="62">
        <f t="shared" si="7"/>
        <v>49</v>
      </c>
      <c r="R34" s="62">
        <f t="shared" si="8"/>
        <v>10</v>
      </c>
      <c r="S34" s="59">
        <v>1.0</v>
      </c>
      <c r="T34" s="59" t="s">
        <v>252</v>
      </c>
      <c r="U34" s="59">
        <v>7.0</v>
      </c>
      <c r="V34" s="38">
        <v>2.0</v>
      </c>
      <c r="W34" s="38" t="s">
        <v>250</v>
      </c>
      <c r="X34" s="38">
        <v>3.0</v>
      </c>
    </row>
    <row r="35">
      <c r="A35" s="5" t="s">
        <v>77</v>
      </c>
      <c r="B35" s="26">
        <v>34.0</v>
      </c>
      <c r="C35" s="38">
        <v>60.0</v>
      </c>
      <c r="D35" s="38">
        <v>1.0</v>
      </c>
      <c r="E35" s="38">
        <v>0.554</v>
      </c>
      <c r="F35" s="38">
        <f t="shared" si="1"/>
        <v>32.686</v>
      </c>
      <c r="G35" s="57">
        <v>20.0</v>
      </c>
      <c r="H35" s="38">
        <f t="shared" si="2"/>
        <v>11.08</v>
      </c>
      <c r="J35" s="39">
        <f t="shared" si="3"/>
        <v>0.554</v>
      </c>
      <c r="K35" s="39">
        <f t="shared" si="4"/>
        <v>5.54</v>
      </c>
      <c r="L35" s="38">
        <v>4.0</v>
      </c>
      <c r="O35" s="39">
        <f t="shared" si="5"/>
        <v>1.846666667</v>
      </c>
      <c r="P35" s="79">
        <f t="shared" si="6"/>
        <v>39</v>
      </c>
      <c r="Q35" s="62">
        <f t="shared" si="7"/>
        <v>49</v>
      </c>
      <c r="R35" s="62">
        <f t="shared" si="8"/>
        <v>10</v>
      </c>
      <c r="S35" s="59">
        <v>1.0</v>
      </c>
      <c r="T35" s="59" t="s">
        <v>253</v>
      </c>
      <c r="U35" s="59">
        <v>7.0</v>
      </c>
      <c r="V35" s="38">
        <v>2.0</v>
      </c>
      <c r="W35" s="38" t="s">
        <v>251</v>
      </c>
      <c r="X35" s="38">
        <v>3.0</v>
      </c>
    </row>
    <row r="36">
      <c r="A36" s="5" t="s">
        <v>78</v>
      </c>
      <c r="B36" s="26">
        <v>35.0</v>
      </c>
      <c r="C36" s="38">
        <v>60.0</v>
      </c>
      <c r="D36" s="38">
        <v>1.0</v>
      </c>
      <c r="E36" s="38">
        <v>0.28</v>
      </c>
      <c r="F36" s="38">
        <f t="shared" si="1"/>
        <v>16.52</v>
      </c>
      <c r="G36" s="62">
        <v>20.0</v>
      </c>
      <c r="H36" s="38">
        <f t="shared" si="2"/>
        <v>5.6</v>
      </c>
      <c r="J36" s="39">
        <f t="shared" si="3"/>
        <v>0.28</v>
      </c>
      <c r="K36" s="39">
        <f t="shared" si="4"/>
        <v>2.8</v>
      </c>
      <c r="L36" s="38">
        <v>4.0</v>
      </c>
      <c r="O36" s="39">
        <f t="shared" si="5"/>
        <v>0.9333333333</v>
      </c>
      <c r="P36" s="79">
        <f t="shared" si="6"/>
        <v>39</v>
      </c>
      <c r="Q36" s="62">
        <f t="shared" si="7"/>
        <v>49</v>
      </c>
      <c r="R36" s="62">
        <f t="shared" si="8"/>
        <v>10</v>
      </c>
      <c r="S36" s="59">
        <v>1.0</v>
      </c>
      <c r="T36" s="59" t="s">
        <v>254</v>
      </c>
      <c r="U36" s="59">
        <v>7.0</v>
      </c>
      <c r="V36" s="38">
        <v>2.0</v>
      </c>
      <c r="W36" s="38" t="s">
        <v>252</v>
      </c>
      <c r="X36" s="38">
        <v>3.0</v>
      </c>
    </row>
    <row r="37">
      <c r="A37" s="2" t="s">
        <v>75</v>
      </c>
      <c r="B37" s="26">
        <v>36.0</v>
      </c>
      <c r="C37" s="38">
        <v>60.0</v>
      </c>
      <c r="D37" s="38">
        <v>1.0</v>
      </c>
      <c r="E37" s="38">
        <v>0.32</v>
      </c>
      <c r="F37" s="38">
        <f t="shared" si="1"/>
        <v>18.88</v>
      </c>
      <c r="G37" s="57">
        <v>20.0</v>
      </c>
      <c r="H37" s="38">
        <f t="shared" si="2"/>
        <v>6.4</v>
      </c>
      <c r="J37" s="39">
        <f t="shared" si="3"/>
        <v>0.32</v>
      </c>
      <c r="K37" s="39">
        <f t="shared" si="4"/>
        <v>3.2</v>
      </c>
      <c r="L37" s="38">
        <v>4.0</v>
      </c>
      <c r="O37" s="39">
        <f t="shared" si="5"/>
        <v>1.066666667</v>
      </c>
      <c r="P37" s="79">
        <f t="shared" si="6"/>
        <v>39</v>
      </c>
      <c r="Q37" s="62">
        <f t="shared" si="7"/>
        <v>49</v>
      </c>
      <c r="R37" s="62">
        <f t="shared" si="8"/>
        <v>10</v>
      </c>
      <c r="S37" s="59">
        <v>1.0</v>
      </c>
      <c r="T37" s="59" t="s">
        <v>255</v>
      </c>
      <c r="U37" s="59">
        <v>7.0</v>
      </c>
      <c r="V37" s="38">
        <v>2.0</v>
      </c>
      <c r="W37" s="38" t="s">
        <v>253</v>
      </c>
      <c r="X37" s="38">
        <v>3.0</v>
      </c>
    </row>
    <row r="38">
      <c r="A38" s="5" t="s">
        <v>81</v>
      </c>
      <c r="B38" s="26">
        <v>37.0</v>
      </c>
      <c r="C38" s="38">
        <v>60.0</v>
      </c>
      <c r="D38" s="38">
        <v>1.0</v>
      </c>
      <c r="E38" s="38">
        <v>0.358</v>
      </c>
      <c r="F38" s="38">
        <f t="shared" si="1"/>
        <v>21.122</v>
      </c>
      <c r="G38" s="57">
        <v>20.0</v>
      </c>
      <c r="H38" s="38">
        <f t="shared" si="2"/>
        <v>7.16</v>
      </c>
      <c r="J38" s="39">
        <f t="shared" si="3"/>
        <v>0.358</v>
      </c>
      <c r="K38" s="39">
        <f t="shared" si="4"/>
        <v>3.58</v>
      </c>
      <c r="L38" s="38">
        <v>4.0</v>
      </c>
      <c r="O38" s="39">
        <f t="shared" si="5"/>
        <v>1.193333333</v>
      </c>
      <c r="P38" s="79">
        <f t="shared" si="6"/>
        <v>39</v>
      </c>
      <c r="Q38" s="62">
        <f t="shared" si="7"/>
        <v>49</v>
      </c>
      <c r="R38" s="62">
        <f t="shared" si="8"/>
        <v>10</v>
      </c>
      <c r="S38" s="59">
        <v>1.0</v>
      </c>
      <c r="T38" s="59" t="s">
        <v>256</v>
      </c>
      <c r="U38" s="59">
        <v>7.0</v>
      </c>
      <c r="V38" s="38">
        <v>2.0</v>
      </c>
      <c r="W38" s="38" t="s">
        <v>254</v>
      </c>
      <c r="X38" s="38">
        <v>3.0</v>
      </c>
    </row>
    <row r="39">
      <c r="A39" s="5" t="s">
        <v>85</v>
      </c>
      <c r="B39" s="26">
        <v>38.0</v>
      </c>
      <c r="C39" s="38">
        <v>60.0</v>
      </c>
      <c r="D39" s="38">
        <v>1.0</v>
      </c>
      <c r="E39" s="38">
        <v>0.468</v>
      </c>
      <c r="F39" s="38">
        <f t="shared" si="1"/>
        <v>27.612</v>
      </c>
      <c r="G39" s="62">
        <v>20.0</v>
      </c>
      <c r="H39" s="38">
        <f t="shared" si="2"/>
        <v>9.36</v>
      </c>
      <c r="J39" s="39">
        <f t="shared" si="3"/>
        <v>0.468</v>
      </c>
      <c r="K39" s="39">
        <f t="shared" si="4"/>
        <v>4.68</v>
      </c>
      <c r="L39" s="38">
        <v>4.0</v>
      </c>
      <c r="O39" s="39">
        <f t="shared" si="5"/>
        <v>1.56</v>
      </c>
      <c r="P39" s="79">
        <f t="shared" si="6"/>
        <v>39</v>
      </c>
      <c r="Q39" s="62">
        <f t="shared" si="7"/>
        <v>49</v>
      </c>
      <c r="R39" s="62">
        <f t="shared" si="8"/>
        <v>10</v>
      </c>
      <c r="S39" s="59">
        <v>1.0</v>
      </c>
      <c r="T39" s="59" t="s">
        <v>257</v>
      </c>
      <c r="U39" s="59">
        <v>7.0</v>
      </c>
      <c r="V39" s="38">
        <v>2.0</v>
      </c>
      <c r="W39" s="38" t="s">
        <v>255</v>
      </c>
      <c r="X39" s="38">
        <v>3.0</v>
      </c>
    </row>
    <row r="40">
      <c r="A40" s="5" t="s">
        <v>86</v>
      </c>
      <c r="B40" s="26">
        <v>39.0</v>
      </c>
      <c r="C40" s="38">
        <v>60.0</v>
      </c>
      <c r="D40" s="38">
        <v>1.0</v>
      </c>
      <c r="E40" s="38">
        <v>0.364</v>
      </c>
      <c r="F40" s="38">
        <f t="shared" si="1"/>
        <v>21.476</v>
      </c>
      <c r="G40" s="57">
        <v>20.0</v>
      </c>
      <c r="H40" s="38">
        <f t="shared" si="2"/>
        <v>7.28</v>
      </c>
      <c r="J40" s="39">
        <f t="shared" si="3"/>
        <v>0.364</v>
      </c>
      <c r="K40" s="39">
        <f t="shared" si="4"/>
        <v>3.64</v>
      </c>
      <c r="L40" s="38">
        <v>4.0</v>
      </c>
      <c r="O40" s="39">
        <f t="shared" si="5"/>
        <v>1.213333333</v>
      </c>
      <c r="P40" s="79">
        <f t="shared" si="6"/>
        <v>39</v>
      </c>
      <c r="Q40" s="62">
        <f t="shared" si="7"/>
        <v>49</v>
      </c>
      <c r="R40" s="62">
        <f t="shared" si="8"/>
        <v>10</v>
      </c>
      <c r="S40" s="59">
        <v>1.0</v>
      </c>
      <c r="T40" s="59" t="s">
        <v>250</v>
      </c>
      <c r="U40" s="59">
        <v>8.0</v>
      </c>
      <c r="V40" s="38">
        <v>2.0</v>
      </c>
      <c r="W40" s="38" t="s">
        <v>256</v>
      </c>
      <c r="X40" s="38">
        <v>3.0</v>
      </c>
    </row>
    <row r="41">
      <c r="A41" s="5" t="s">
        <v>87</v>
      </c>
      <c r="B41" s="26">
        <v>40.0</v>
      </c>
      <c r="C41" s="38">
        <v>60.0</v>
      </c>
      <c r="D41" s="38">
        <v>1.0</v>
      </c>
      <c r="E41" s="38">
        <v>0.312</v>
      </c>
      <c r="F41" s="38">
        <f t="shared" si="1"/>
        <v>18.408</v>
      </c>
      <c r="G41" s="57">
        <v>20.0</v>
      </c>
      <c r="H41" s="38">
        <f t="shared" si="2"/>
        <v>6.24</v>
      </c>
      <c r="J41" s="39">
        <f t="shared" si="3"/>
        <v>0.312</v>
      </c>
      <c r="K41" s="39">
        <f t="shared" si="4"/>
        <v>3.12</v>
      </c>
      <c r="L41" s="38">
        <v>4.0</v>
      </c>
      <c r="O41" s="39">
        <f t="shared" si="5"/>
        <v>1.04</v>
      </c>
      <c r="P41" s="79">
        <f t="shared" si="6"/>
        <v>39</v>
      </c>
      <c r="Q41" s="62">
        <f t="shared" si="7"/>
        <v>49</v>
      </c>
      <c r="R41" s="62">
        <f t="shared" si="8"/>
        <v>10</v>
      </c>
      <c r="S41" s="59">
        <v>1.0</v>
      </c>
      <c r="T41" s="59" t="s">
        <v>251</v>
      </c>
      <c r="U41" s="59">
        <v>8.0</v>
      </c>
      <c r="V41" s="38">
        <v>2.0</v>
      </c>
      <c r="W41" s="38" t="s">
        <v>257</v>
      </c>
      <c r="X41" s="38">
        <v>3.0</v>
      </c>
    </row>
    <row r="42">
      <c r="A42" s="5" t="s">
        <v>90</v>
      </c>
      <c r="B42" s="26">
        <v>41.0</v>
      </c>
      <c r="C42" s="38">
        <v>60.0</v>
      </c>
      <c r="D42" s="38">
        <v>1.0</v>
      </c>
      <c r="E42" s="38">
        <v>0.14</v>
      </c>
      <c r="F42" s="38">
        <f t="shared" si="1"/>
        <v>8.26</v>
      </c>
      <c r="G42" s="57">
        <v>20.0</v>
      </c>
      <c r="H42" s="38">
        <f t="shared" si="2"/>
        <v>2.8</v>
      </c>
      <c r="J42" s="39">
        <f t="shared" si="3"/>
        <v>0.14</v>
      </c>
      <c r="K42" s="39">
        <f t="shared" si="4"/>
        <v>1.4</v>
      </c>
      <c r="L42" s="38">
        <v>5.0</v>
      </c>
      <c r="O42" s="39">
        <f t="shared" si="5"/>
        <v>0.4666666667</v>
      </c>
      <c r="P42" s="79">
        <f t="shared" si="6"/>
        <v>39</v>
      </c>
      <c r="Q42" s="62">
        <f t="shared" si="7"/>
        <v>49</v>
      </c>
      <c r="R42" s="62">
        <f t="shared" si="8"/>
        <v>10</v>
      </c>
      <c r="S42" s="70">
        <v>2.0</v>
      </c>
      <c r="T42" s="70" t="s">
        <v>250</v>
      </c>
      <c r="U42" s="70">
        <v>1.0</v>
      </c>
      <c r="V42" s="38">
        <v>2.0</v>
      </c>
      <c r="W42" s="38" t="s">
        <v>250</v>
      </c>
      <c r="X42" s="38">
        <v>4.0</v>
      </c>
    </row>
    <row r="43">
      <c r="A43" s="5" t="s">
        <v>91</v>
      </c>
      <c r="B43" s="26">
        <v>42.0</v>
      </c>
      <c r="C43" s="38">
        <v>60.0</v>
      </c>
      <c r="D43" s="38">
        <v>1.0</v>
      </c>
      <c r="E43" s="38">
        <v>0.13</v>
      </c>
      <c r="F43" s="38">
        <f t="shared" si="1"/>
        <v>7.67</v>
      </c>
      <c r="G43" s="57">
        <v>20.0</v>
      </c>
      <c r="H43" s="38">
        <f t="shared" si="2"/>
        <v>2.6</v>
      </c>
      <c r="J43" s="39">
        <f t="shared" si="3"/>
        <v>0.13</v>
      </c>
      <c r="K43" s="39">
        <f t="shared" si="4"/>
        <v>1.3</v>
      </c>
      <c r="L43" s="38">
        <v>5.0</v>
      </c>
      <c r="O43" s="39">
        <f t="shared" si="5"/>
        <v>0.4333333333</v>
      </c>
      <c r="P43" s="79">
        <f t="shared" si="6"/>
        <v>39</v>
      </c>
      <c r="Q43" s="62">
        <f t="shared" si="7"/>
        <v>49</v>
      </c>
      <c r="R43" s="62">
        <f t="shared" si="8"/>
        <v>10</v>
      </c>
      <c r="S43" s="70">
        <v>2.0</v>
      </c>
      <c r="T43" s="70" t="s">
        <v>251</v>
      </c>
      <c r="U43" s="70">
        <v>1.0</v>
      </c>
      <c r="V43" s="38">
        <v>2.0</v>
      </c>
      <c r="W43" s="38" t="s">
        <v>251</v>
      </c>
      <c r="X43" s="38">
        <v>4.0</v>
      </c>
    </row>
    <row r="44">
      <c r="A44" s="5" t="s">
        <v>92</v>
      </c>
      <c r="B44" s="26">
        <v>43.0</v>
      </c>
      <c r="C44" s="38">
        <v>60.0</v>
      </c>
      <c r="D44" s="38">
        <v>1.0</v>
      </c>
      <c r="E44" s="38">
        <v>0.158</v>
      </c>
      <c r="F44" s="38">
        <f t="shared" si="1"/>
        <v>9.322</v>
      </c>
      <c r="G44" s="57">
        <v>20.0</v>
      </c>
      <c r="H44" s="38">
        <f t="shared" si="2"/>
        <v>3.16</v>
      </c>
      <c r="J44" s="39">
        <f t="shared" si="3"/>
        <v>0.158</v>
      </c>
      <c r="K44" s="39">
        <f t="shared" si="4"/>
        <v>1.58</v>
      </c>
      <c r="L44" s="38">
        <v>5.0</v>
      </c>
      <c r="O44" s="39">
        <f t="shared" si="5"/>
        <v>0.5266666667</v>
      </c>
      <c r="P44" s="79">
        <f t="shared" si="6"/>
        <v>39</v>
      </c>
      <c r="Q44" s="62">
        <f t="shared" si="7"/>
        <v>49</v>
      </c>
      <c r="R44" s="62">
        <f t="shared" si="8"/>
        <v>10</v>
      </c>
      <c r="S44" s="70">
        <v>2.0</v>
      </c>
      <c r="T44" s="70" t="s">
        <v>252</v>
      </c>
      <c r="U44" s="70">
        <v>1.0</v>
      </c>
      <c r="V44" s="38">
        <v>2.0</v>
      </c>
      <c r="W44" s="38" t="s">
        <v>252</v>
      </c>
      <c r="X44" s="38">
        <v>4.0</v>
      </c>
    </row>
    <row r="45">
      <c r="A45" s="2" t="s">
        <v>89</v>
      </c>
      <c r="B45" s="26">
        <v>44.0</v>
      </c>
      <c r="C45" s="38">
        <v>60.0</v>
      </c>
      <c r="D45" s="38">
        <v>1.0</v>
      </c>
      <c r="E45" s="38">
        <v>0.1</v>
      </c>
      <c r="F45" s="38">
        <f t="shared" si="1"/>
        <v>5.9</v>
      </c>
      <c r="G45" s="57">
        <v>20.0</v>
      </c>
      <c r="H45" s="38">
        <f t="shared" si="2"/>
        <v>2</v>
      </c>
      <c r="J45" s="39">
        <f t="shared" si="3"/>
        <v>0.1</v>
      </c>
      <c r="K45" s="39">
        <f t="shared" si="4"/>
        <v>1</v>
      </c>
      <c r="L45" s="38">
        <v>5.0</v>
      </c>
      <c r="O45" s="39">
        <f t="shared" si="5"/>
        <v>0.3333333333</v>
      </c>
      <c r="P45" s="79">
        <f t="shared" si="6"/>
        <v>39</v>
      </c>
      <c r="Q45" s="62">
        <f t="shared" si="7"/>
        <v>49</v>
      </c>
      <c r="R45" s="62">
        <f t="shared" si="8"/>
        <v>10</v>
      </c>
      <c r="S45" s="70">
        <v>2.0</v>
      </c>
      <c r="T45" s="70" t="s">
        <v>253</v>
      </c>
      <c r="U45" s="70">
        <v>1.0</v>
      </c>
      <c r="V45" s="38">
        <v>2.0</v>
      </c>
      <c r="W45" s="38" t="s">
        <v>253</v>
      </c>
      <c r="X45" s="38">
        <v>4.0</v>
      </c>
    </row>
    <row r="46">
      <c r="A46" s="5" t="s">
        <v>93</v>
      </c>
      <c r="B46" s="26">
        <v>45.0</v>
      </c>
      <c r="C46" s="38">
        <v>60.0</v>
      </c>
      <c r="D46" s="38">
        <v>1.0</v>
      </c>
      <c r="E46" s="38">
        <v>0.278</v>
      </c>
      <c r="F46" s="38">
        <f t="shared" si="1"/>
        <v>16.402</v>
      </c>
      <c r="G46" s="57">
        <v>20.0</v>
      </c>
      <c r="H46" s="38">
        <f t="shared" si="2"/>
        <v>5.56</v>
      </c>
      <c r="J46" s="39">
        <f t="shared" si="3"/>
        <v>0.278</v>
      </c>
      <c r="K46" s="39">
        <f t="shared" si="4"/>
        <v>2.78</v>
      </c>
      <c r="L46" s="38">
        <v>5.0</v>
      </c>
      <c r="O46" s="39">
        <f t="shared" si="5"/>
        <v>0.9266666667</v>
      </c>
      <c r="P46" s="79">
        <f t="shared" si="6"/>
        <v>39</v>
      </c>
      <c r="Q46" s="62">
        <f t="shared" si="7"/>
        <v>49</v>
      </c>
      <c r="R46" s="62">
        <f t="shared" si="8"/>
        <v>10</v>
      </c>
      <c r="S46" s="70">
        <v>2.0</v>
      </c>
      <c r="T46" s="70" t="s">
        <v>254</v>
      </c>
      <c r="U46" s="70">
        <v>1.0</v>
      </c>
      <c r="V46" s="38">
        <v>2.0</v>
      </c>
      <c r="W46" s="38" t="s">
        <v>254</v>
      </c>
      <c r="X46" s="38">
        <v>4.0</v>
      </c>
    </row>
    <row r="47">
      <c r="A47" s="5" t="s">
        <v>94</v>
      </c>
      <c r="B47" s="26">
        <v>46.0</v>
      </c>
      <c r="C47" s="38">
        <v>60.0</v>
      </c>
      <c r="D47" s="38">
        <v>1.0</v>
      </c>
      <c r="E47" s="38">
        <v>0.24</v>
      </c>
      <c r="F47" s="38">
        <f t="shared" si="1"/>
        <v>14.16</v>
      </c>
      <c r="G47" s="57">
        <v>20.0</v>
      </c>
      <c r="H47" s="38">
        <f t="shared" si="2"/>
        <v>4.8</v>
      </c>
      <c r="J47" s="39">
        <f t="shared" si="3"/>
        <v>0.24</v>
      </c>
      <c r="K47" s="39">
        <f t="shared" si="4"/>
        <v>2.4</v>
      </c>
      <c r="L47" s="38">
        <v>5.0</v>
      </c>
      <c r="O47" s="39">
        <f t="shared" si="5"/>
        <v>0.8</v>
      </c>
      <c r="P47" s="79">
        <f t="shared" si="6"/>
        <v>39</v>
      </c>
      <c r="Q47" s="62">
        <f t="shared" si="7"/>
        <v>49</v>
      </c>
      <c r="R47" s="62">
        <f t="shared" si="8"/>
        <v>10</v>
      </c>
      <c r="S47" s="70">
        <v>2.0</v>
      </c>
      <c r="T47" s="70" t="s">
        <v>255</v>
      </c>
      <c r="U47" s="70">
        <v>1.0</v>
      </c>
      <c r="V47" s="38">
        <v>2.0</v>
      </c>
      <c r="W47" s="38" t="s">
        <v>255</v>
      </c>
      <c r="X47" s="38">
        <v>4.0</v>
      </c>
    </row>
    <row r="48">
      <c r="A48" s="5" t="s">
        <v>95</v>
      </c>
      <c r="B48" s="26">
        <v>47.0</v>
      </c>
      <c r="C48" s="38">
        <v>60.0</v>
      </c>
      <c r="D48" s="38">
        <v>1.0</v>
      </c>
      <c r="E48" s="38">
        <v>0.224</v>
      </c>
      <c r="F48" s="38">
        <f t="shared" si="1"/>
        <v>13.216</v>
      </c>
      <c r="G48" s="57">
        <v>20.0</v>
      </c>
      <c r="H48" s="38">
        <f t="shared" si="2"/>
        <v>4.48</v>
      </c>
      <c r="J48" s="39">
        <f t="shared" si="3"/>
        <v>0.224</v>
      </c>
      <c r="K48" s="39">
        <f t="shared" si="4"/>
        <v>2.24</v>
      </c>
      <c r="L48" s="38">
        <v>5.0</v>
      </c>
      <c r="O48" s="39">
        <f t="shared" si="5"/>
        <v>0.7466666667</v>
      </c>
      <c r="P48" s="79">
        <f t="shared" si="6"/>
        <v>39</v>
      </c>
      <c r="Q48" s="62">
        <f t="shared" si="7"/>
        <v>49</v>
      </c>
      <c r="R48" s="62">
        <f t="shared" si="8"/>
        <v>10</v>
      </c>
      <c r="S48" s="70">
        <v>2.0</v>
      </c>
      <c r="T48" s="70" t="s">
        <v>256</v>
      </c>
      <c r="U48" s="70">
        <v>1.0</v>
      </c>
      <c r="V48" s="38">
        <v>2.0</v>
      </c>
      <c r="W48" s="38" t="s">
        <v>256</v>
      </c>
      <c r="X48" s="38">
        <v>4.0</v>
      </c>
    </row>
    <row r="49">
      <c r="A49" s="5" t="s">
        <v>96</v>
      </c>
      <c r="B49" s="26">
        <v>48.0</v>
      </c>
      <c r="C49" s="38">
        <v>60.0</v>
      </c>
      <c r="D49" s="38">
        <v>1.0</v>
      </c>
      <c r="E49" s="38">
        <v>0.364</v>
      </c>
      <c r="F49" s="38">
        <f t="shared" si="1"/>
        <v>21.476</v>
      </c>
      <c r="G49" s="57">
        <v>20.0</v>
      </c>
      <c r="H49" s="38">
        <f t="shared" si="2"/>
        <v>7.28</v>
      </c>
      <c r="J49" s="39">
        <f t="shared" si="3"/>
        <v>0.364</v>
      </c>
      <c r="K49" s="39">
        <f t="shared" si="4"/>
        <v>3.64</v>
      </c>
      <c r="L49" s="38">
        <v>5.0</v>
      </c>
      <c r="O49" s="39">
        <f t="shared" si="5"/>
        <v>1.213333333</v>
      </c>
      <c r="P49" s="79">
        <f t="shared" si="6"/>
        <v>39</v>
      </c>
      <c r="Q49" s="62">
        <f t="shared" si="7"/>
        <v>49</v>
      </c>
      <c r="R49" s="62">
        <f t="shared" si="8"/>
        <v>10</v>
      </c>
      <c r="S49" s="70">
        <v>2.0</v>
      </c>
      <c r="T49" s="70" t="s">
        <v>257</v>
      </c>
      <c r="U49" s="70">
        <v>1.0</v>
      </c>
      <c r="V49" s="38">
        <v>2.0</v>
      </c>
      <c r="W49" s="38" t="s">
        <v>257</v>
      </c>
      <c r="X49" s="38">
        <v>4.0</v>
      </c>
    </row>
    <row r="50">
      <c r="A50" s="5" t="s">
        <v>97</v>
      </c>
      <c r="B50" s="26">
        <v>49.0</v>
      </c>
      <c r="C50" s="38">
        <v>60.0</v>
      </c>
      <c r="D50" s="38">
        <v>1.0</v>
      </c>
      <c r="E50" s="38">
        <v>0.228</v>
      </c>
      <c r="F50" s="38">
        <f t="shared" si="1"/>
        <v>13.452</v>
      </c>
      <c r="G50" s="57">
        <v>20.0</v>
      </c>
      <c r="H50" s="38">
        <f t="shared" si="2"/>
        <v>4.56</v>
      </c>
      <c r="J50" s="39">
        <f t="shared" si="3"/>
        <v>0.228</v>
      </c>
      <c r="K50" s="39">
        <f t="shared" si="4"/>
        <v>2.28</v>
      </c>
      <c r="L50" s="38">
        <v>5.0</v>
      </c>
      <c r="O50" s="39">
        <f t="shared" si="5"/>
        <v>0.76</v>
      </c>
      <c r="P50" s="79">
        <f t="shared" si="6"/>
        <v>39</v>
      </c>
      <c r="Q50" s="62">
        <f t="shared" si="7"/>
        <v>49</v>
      </c>
      <c r="R50" s="62">
        <f t="shared" si="8"/>
        <v>10</v>
      </c>
      <c r="S50" s="70">
        <v>2.0</v>
      </c>
      <c r="T50" s="70" t="s">
        <v>250</v>
      </c>
      <c r="U50" s="70">
        <v>2.0</v>
      </c>
      <c r="V50" s="38">
        <v>2.0</v>
      </c>
      <c r="W50" s="38" t="s">
        <v>250</v>
      </c>
      <c r="X50" s="38">
        <v>5.0</v>
      </c>
    </row>
    <row r="51">
      <c r="A51" s="5" t="s">
        <v>98</v>
      </c>
      <c r="B51" s="26">
        <v>50.0</v>
      </c>
      <c r="C51" s="38">
        <v>60.0</v>
      </c>
      <c r="D51" s="38">
        <v>1.0</v>
      </c>
      <c r="E51" s="38">
        <v>0.252</v>
      </c>
      <c r="F51" s="38">
        <f t="shared" si="1"/>
        <v>14.868</v>
      </c>
      <c r="G51" s="57">
        <v>20.0</v>
      </c>
      <c r="H51" s="38">
        <f t="shared" si="2"/>
        <v>5.04</v>
      </c>
      <c r="J51" s="39">
        <f t="shared" si="3"/>
        <v>0.252</v>
      </c>
      <c r="K51" s="39">
        <f t="shared" si="4"/>
        <v>2.52</v>
      </c>
      <c r="L51" s="38">
        <v>5.0</v>
      </c>
      <c r="O51" s="39">
        <f t="shared" si="5"/>
        <v>0.84</v>
      </c>
      <c r="P51" s="79">
        <f t="shared" si="6"/>
        <v>39</v>
      </c>
      <c r="Q51" s="62">
        <f t="shared" si="7"/>
        <v>49</v>
      </c>
      <c r="R51" s="62">
        <f t="shared" si="8"/>
        <v>10</v>
      </c>
      <c r="S51" s="70">
        <v>2.0</v>
      </c>
      <c r="T51" s="70" t="s">
        <v>251</v>
      </c>
      <c r="U51" s="70">
        <v>2.0</v>
      </c>
      <c r="V51" s="38">
        <v>2.0</v>
      </c>
      <c r="W51" s="38" t="s">
        <v>251</v>
      </c>
      <c r="X51" s="38">
        <v>5.0</v>
      </c>
    </row>
    <row r="52">
      <c r="A52" s="5" t="s">
        <v>101</v>
      </c>
      <c r="B52" s="26">
        <v>51.0</v>
      </c>
      <c r="C52" s="38">
        <v>60.0</v>
      </c>
      <c r="D52" s="38">
        <v>1.0</v>
      </c>
      <c r="E52" s="38">
        <v>0.492</v>
      </c>
      <c r="F52" s="38">
        <f t="shared" si="1"/>
        <v>29.028</v>
      </c>
      <c r="G52" s="57">
        <v>20.0</v>
      </c>
      <c r="H52" s="38">
        <f t="shared" si="2"/>
        <v>9.84</v>
      </c>
      <c r="J52" s="39">
        <f t="shared" si="3"/>
        <v>0.492</v>
      </c>
      <c r="K52" s="39">
        <f t="shared" si="4"/>
        <v>4.92</v>
      </c>
      <c r="L52" s="38">
        <v>6.0</v>
      </c>
      <c r="O52" s="39">
        <f t="shared" si="5"/>
        <v>1.64</v>
      </c>
      <c r="P52" s="79">
        <f t="shared" si="6"/>
        <v>39</v>
      </c>
      <c r="Q52" s="62">
        <f t="shared" si="7"/>
        <v>49</v>
      </c>
      <c r="R52" s="62">
        <f t="shared" si="8"/>
        <v>10</v>
      </c>
      <c r="S52" s="70">
        <v>2.0</v>
      </c>
      <c r="T52" s="70" t="s">
        <v>250</v>
      </c>
      <c r="U52" s="70">
        <v>3.0</v>
      </c>
      <c r="V52" s="38">
        <v>2.0</v>
      </c>
      <c r="W52" s="38" t="s">
        <v>252</v>
      </c>
      <c r="X52" s="38">
        <v>5.0</v>
      </c>
    </row>
    <row r="53">
      <c r="A53" s="5" t="s">
        <v>102</v>
      </c>
      <c r="B53" s="26">
        <v>52.0</v>
      </c>
      <c r="C53" s="38">
        <v>60.0</v>
      </c>
      <c r="D53" s="38">
        <v>1.0</v>
      </c>
      <c r="E53" s="38">
        <v>0.368</v>
      </c>
      <c r="F53" s="38">
        <f t="shared" si="1"/>
        <v>21.712</v>
      </c>
      <c r="G53" s="57">
        <v>20.0</v>
      </c>
      <c r="H53" s="38">
        <f t="shared" si="2"/>
        <v>7.36</v>
      </c>
      <c r="J53" s="39">
        <f t="shared" si="3"/>
        <v>0.368</v>
      </c>
      <c r="K53" s="39">
        <f t="shared" si="4"/>
        <v>3.68</v>
      </c>
      <c r="L53" s="38">
        <v>6.0</v>
      </c>
      <c r="O53" s="39">
        <f t="shared" si="5"/>
        <v>1.226666667</v>
      </c>
      <c r="P53" s="79">
        <f t="shared" si="6"/>
        <v>39</v>
      </c>
      <c r="Q53" s="62">
        <f t="shared" si="7"/>
        <v>49</v>
      </c>
      <c r="R53" s="62">
        <f t="shared" si="8"/>
        <v>10</v>
      </c>
      <c r="S53" s="70">
        <v>2.0</v>
      </c>
      <c r="T53" s="70" t="s">
        <v>251</v>
      </c>
      <c r="U53" s="70">
        <v>3.0</v>
      </c>
      <c r="V53" s="38">
        <v>2.0</v>
      </c>
      <c r="W53" s="38" t="s">
        <v>253</v>
      </c>
      <c r="X53" s="38">
        <v>5.0</v>
      </c>
    </row>
    <row r="54">
      <c r="A54" s="5" t="s">
        <v>109</v>
      </c>
      <c r="B54" s="26">
        <v>53.0</v>
      </c>
      <c r="C54" s="38">
        <v>60.0</v>
      </c>
      <c r="D54" s="38">
        <v>1.0</v>
      </c>
      <c r="E54" s="38">
        <v>0.4</v>
      </c>
      <c r="F54" s="38">
        <f t="shared" si="1"/>
        <v>23.6</v>
      </c>
      <c r="G54" s="57">
        <v>20.0</v>
      </c>
      <c r="H54" s="38">
        <f t="shared" si="2"/>
        <v>8</v>
      </c>
      <c r="J54" s="39">
        <f t="shared" si="3"/>
        <v>0.4</v>
      </c>
      <c r="K54" s="39">
        <f t="shared" si="4"/>
        <v>4</v>
      </c>
      <c r="L54" s="38">
        <v>6.0</v>
      </c>
      <c r="O54" s="39">
        <f t="shared" si="5"/>
        <v>1.333333333</v>
      </c>
      <c r="P54" s="79">
        <f t="shared" si="6"/>
        <v>39</v>
      </c>
      <c r="Q54" s="62">
        <f t="shared" si="7"/>
        <v>49</v>
      </c>
      <c r="R54" s="62">
        <f t="shared" si="8"/>
        <v>10</v>
      </c>
      <c r="S54" s="70">
        <v>2.0</v>
      </c>
      <c r="T54" s="70" t="s">
        <v>252</v>
      </c>
      <c r="U54" s="70">
        <v>3.0</v>
      </c>
      <c r="V54" s="38">
        <v>2.0</v>
      </c>
      <c r="W54" s="38" t="s">
        <v>254</v>
      </c>
      <c r="X54" s="38">
        <v>5.0</v>
      </c>
    </row>
    <row r="55">
      <c r="A55" s="5" t="s">
        <v>110</v>
      </c>
      <c r="B55" s="26">
        <v>54.0</v>
      </c>
      <c r="C55" s="38">
        <v>60.0</v>
      </c>
      <c r="D55" s="38">
        <v>1.0</v>
      </c>
      <c r="E55" s="38">
        <v>0.134</v>
      </c>
      <c r="F55" s="38">
        <f t="shared" si="1"/>
        <v>7.906</v>
      </c>
      <c r="G55" s="57">
        <v>20.0</v>
      </c>
      <c r="H55" s="38">
        <f t="shared" si="2"/>
        <v>2.68</v>
      </c>
      <c r="J55" s="39">
        <f t="shared" si="3"/>
        <v>0.134</v>
      </c>
      <c r="K55" s="39">
        <f t="shared" si="4"/>
        <v>1.34</v>
      </c>
      <c r="L55" s="38">
        <v>6.0</v>
      </c>
      <c r="O55" s="39">
        <f t="shared" si="5"/>
        <v>0.4466666667</v>
      </c>
      <c r="P55" s="79">
        <f t="shared" si="6"/>
        <v>39</v>
      </c>
      <c r="Q55" s="62">
        <f t="shared" si="7"/>
        <v>49</v>
      </c>
      <c r="R55" s="62">
        <f t="shared" si="8"/>
        <v>10</v>
      </c>
      <c r="S55" s="70">
        <v>2.0</v>
      </c>
      <c r="T55" s="70" t="s">
        <v>253</v>
      </c>
      <c r="U55" s="70">
        <v>3.0</v>
      </c>
      <c r="V55" s="38">
        <v>2.0</v>
      </c>
      <c r="W55" s="38" t="s">
        <v>255</v>
      </c>
      <c r="X55" s="38">
        <v>5.0</v>
      </c>
    </row>
    <row r="56">
      <c r="A56" s="2" t="s">
        <v>108</v>
      </c>
      <c r="B56" s="26">
        <v>55.0</v>
      </c>
      <c r="C56" s="38">
        <v>60.0</v>
      </c>
      <c r="D56" s="38">
        <v>1.0</v>
      </c>
      <c r="E56" s="38">
        <v>0.22</v>
      </c>
      <c r="F56" s="38">
        <f t="shared" si="1"/>
        <v>12.98</v>
      </c>
      <c r="G56" s="57">
        <v>20.0</v>
      </c>
      <c r="H56" s="38">
        <f t="shared" si="2"/>
        <v>4.4</v>
      </c>
      <c r="J56" s="39">
        <f t="shared" si="3"/>
        <v>0.22</v>
      </c>
      <c r="K56" s="39">
        <f t="shared" si="4"/>
        <v>2.2</v>
      </c>
      <c r="L56" s="38">
        <v>6.0</v>
      </c>
      <c r="O56" s="39">
        <f t="shared" si="5"/>
        <v>0.7333333333</v>
      </c>
      <c r="P56" s="79">
        <f t="shared" si="6"/>
        <v>39</v>
      </c>
      <c r="Q56" s="62">
        <f t="shared" si="7"/>
        <v>49</v>
      </c>
      <c r="R56" s="62">
        <f t="shared" si="8"/>
        <v>10</v>
      </c>
      <c r="S56" s="70">
        <v>2.0</v>
      </c>
      <c r="T56" s="70" t="s">
        <v>254</v>
      </c>
      <c r="U56" s="70">
        <v>3.0</v>
      </c>
      <c r="V56" s="38">
        <v>2.0</v>
      </c>
      <c r="W56" s="38" t="s">
        <v>256</v>
      </c>
      <c r="X56" s="38">
        <v>5.0</v>
      </c>
    </row>
    <row r="57">
      <c r="A57" s="2" t="s">
        <v>114</v>
      </c>
      <c r="B57" s="26">
        <v>56.0</v>
      </c>
      <c r="C57" s="38">
        <v>60.0</v>
      </c>
      <c r="D57" s="38">
        <v>1.0</v>
      </c>
      <c r="E57" s="38">
        <v>0.362</v>
      </c>
      <c r="F57" s="38">
        <f t="shared" si="1"/>
        <v>21.358</v>
      </c>
      <c r="G57" s="57">
        <v>20.0</v>
      </c>
      <c r="H57" s="38">
        <f t="shared" si="2"/>
        <v>7.24</v>
      </c>
      <c r="J57" s="39">
        <f t="shared" si="3"/>
        <v>0.362</v>
      </c>
      <c r="K57" s="39">
        <f t="shared" si="4"/>
        <v>3.62</v>
      </c>
      <c r="L57" s="38">
        <v>6.0</v>
      </c>
      <c r="O57" s="39">
        <f t="shared" si="5"/>
        <v>1.206666667</v>
      </c>
      <c r="P57" s="79">
        <f t="shared" si="6"/>
        <v>39</v>
      </c>
      <c r="Q57" s="62">
        <f t="shared" si="7"/>
        <v>49</v>
      </c>
      <c r="R57" s="62">
        <f t="shared" si="8"/>
        <v>10</v>
      </c>
      <c r="S57" s="70">
        <v>2.0</v>
      </c>
      <c r="T57" s="70" t="s">
        <v>255</v>
      </c>
      <c r="U57" s="70">
        <v>3.0</v>
      </c>
      <c r="V57" s="38">
        <v>2.0</v>
      </c>
      <c r="W57" s="38" t="s">
        <v>257</v>
      </c>
      <c r="X57" s="38">
        <v>5.0</v>
      </c>
    </row>
    <row r="58">
      <c r="A58" s="5" t="s">
        <v>121</v>
      </c>
      <c r="B58" s="26">
        <v>57.0</v>
      </c>
      <c r="C58" s="38">
        <v>60.0</v>
      </c>
      <c r="D58" s="38">
        <v>1.0</v>
      </c>
      <c r="E58" s="38">
        <v>0.392</v>
      </c>
      <c r="F58" s="38">
        <f t="shared" si="1"/>
        <v>23.128</v>
      </c>
      <c r="G58" s="57">
        <v>20.0</v>
      </c>
      <c r="H58" s="38">
        <f t="shared" si="2"/>
        <v>7.84</v>
      </c>
      <c r="J58" s="39">
        <f t="shared" si="3"/>
        <v>0.392</v>
      </c>
      <c r="K58" s="39">
        <f t="shared" si="4"/>
        <v>3.92</v>
      </c>
      <c r="L58" s="38">
        <v>6.0</v>
      </c>
      <c r="O58" s="39">
        <f t="shared" si="5"/>
        <v>1.306666667</v>
      </c>
      <c r="P58" s="79">
        <f t="shared" si="6"/>
        <v>39</v>
      </c>
      <c r="Q58" s="62">
        <f t="shared" si="7"/>
        <v>49</v>
      </c>
      <c r="R58" s="62">
        <f t="shared" si="8"/>
        <v>10</v>
      </c>
      <c r="S58" s="70">
        <v>2.0</v>
      </c>
      <c r="T58" s="70" t="s">
        <v>256</v>
      </c>
      <c r="U58" s="70">
        <v>3.0</v>
      </c>
      <c r="V58" s="38">
        <v>2.0</v>
      </c>
      <c r="W58" s="38" t="s">
        <v>250</v>
      </c>
      <c r="X58" s="38">
        <v>6.0</v>
      </c>
    </row>
    <row r="59">
      <c r="A59" s="5" t="s">
        <v>122</v>
      </c>
      <c r="B59" s="26">
        <v>58.0</v>
      </c>
      <c r="C59" s="38">
        <v>60.0</v>
      </c>
      <c r="D59" s="38">
        <v>1.0</v>
      </c>
      <c r="E59" s="38">
        <v>0.276</v>
      </c>
      <c r="F59" s="38">
        <f t="shared" si="1"/>
        <v>16.284</v>
      </c>
      <c r="G59" s="57">
        <v>20.0</v>
      </c>
      <c r="H59" s="38">
        <f t="shared" si="2"/>
        <v>5.52</v>
      </c>
      <c r="J59" s="39">
        <f t="shared" si="3"/>
        <v>0.276</v>
      </c>
      <c r="K59" s="39">
        <f t="shared" si="4"/>
        <v>2.76</v>
      </c>
      <c r="L59" s="38">
        <v>6.0</v>
      </c>
      <c r="O59" s="39">
        <f t="shared" si="5"/>
        <v>0.92</v>
      </c>
      <c r="P59" s="79">
        <f t="shared" si="6"/>
        <v>39</v>
      </c>
      <c r="Q59" s="62">
        <f t="shared" si="7"/>
        <v>49</v>
      </c>
      <c r="R59" s="62">
        <f t="shared" si="8"/>
        <v>10</v>
      </c>
      <c r="S59" s="70">
        <v>2.0</v>
      </c>
      <c r="T59" s="70" t="s">
        <v>257</v>
      </c>
      <c r="U59" s="70">
        <v>3.0</v>
      </c>
      <c r="V59" s="38">
        <v>2.0</v>
      </c>
      <c r="W59" s="38" t="s">
        <v>251</v>
      </c>
      <c r="X59" s="38">
        <v>6.0</v>
      </c>
    </row>
    <row r="60">
      <c r="A60" s="2" t="s">
        <v>118</v>
      </c>
      <c r="B60" s="26">
        <v>59.0</v>
      </c>
      <c r="C60" s="38">
        <v>60.0</v>
      </c>
      <c r="D60" s="38">
        <v>1.0</v>
      </c>
      <c r="E60" s="38">
        <v>0.33</v>
      </c>
      <c r="F60" s="38">
        <f t="shared" si="1"/>
        <v>19.47</v>
      </c>
      <c r="G60" s="57">
        <v>20.0</v>
      </c>
      <c r="H60" s="38">
        <f t="shared" si="2"/>
        <v>6.6</v>
      </c>
      <c r="J60" s="39">
        <f t="shared" si="3"/>
        <v>0.33</v>
      </c>
      <c r="K60" s="39">
        <f t="shared" si="4"/>
        <v>3.3</v>
      </c>
      <c r="L60" s="38">
        <v>6.0</v>
      </c>
      <c r="O60" s="39">
        <f t="shared" si="5"/>
        <v>1.1</v>
      </c>
      <c r="P60" s="79">
        <f t="shared" si="6"/>
        <v>39</v>
      </c>
      <c r="Q60" s="62">
        <f t="shared" si="7"/>
        <v>49</v>
      </c>
      <c r="R60" s="62">
        <f t="shared" si="8"/>
        <v>10</v>
      </c>
      <c r="S60" s="70">
        <v>2.0</v>
      </c>
      <c r="T60" s="70" t="s">
        <v>250</v>
      </c>
      <c r="U60" s="70">
        <v>4.0</v>
      </c>
      <c r="V60" s="38">
        <v>2.0</v>
      </c>
      <c r="W60" s="38" t="s">
        <v>252</v>
      </c>
      <c r="X60" s="38">
        <v>6.0</v>
      </c>
    </row>
    <row r="61">
      <c r="A61" s="2" t="s">
        <v>120</v>
      </c>
      <c r="B61" s="26">
        <v>60.0</v>
      </c>
      <c r="C61" s="38">
        <v>60.0</v>
      </c>
      <c r="D61" s="38">
        <v>1.0</v>
      </c>
      <c r="E61" s="38">
        <v>0.276</v>
      </c>
      <c r="F61" s="38">
        <f t="shared" si="1"/>
        <v>16.284</v>
      </c>
      <c r="G61" s="57">
        <v>20.0</v>
      </c>
      <c r="H61" s="38">
        <f t="shared" si="2"/>
        <v>5.52</v>
      </c>
      <c r="J61" s="39">
        <f t="shared" si="3"/>
        <v>0.276</v>
      </c>
      <c r="K61" s="39">
        <f t="shared" si="4"/>
        <v>2.76</v>
      </c>
      <c r="L61" s="38">
        <v>6.0</v>
      </c>
      <c r="O61" s="39">
        <f t="shared" si="5"/>
        <v>0.92</v>
      </c>
      <c r="P61" s="79">
        <f t="shared" si="6"/>
        <v>39</v>
      </c>
      <c r="Q61" s="62">
        <f t="shared" si="7"/>
        <v>49</v>
      </c>
      <c r="R61" s="62">
        <f t="shared" si="8"/>
        <v>10</v>
      </c>
      <c r="S61" s="70">
        <v>2.0</v>
      </c>
      <c r="T61" s="70" t="s">
        <v>251</v>
      </c>
      <c r="U61" s="70">
        <v>4.0</v>
      </c>
      <c r="V61" s="38">
        <v>2.0</v>
      </c>
      <c r="W61" s="38" t="s">
        <v>253</v>
      </c>
      <c r="X61" s="38">
        <v>6.0</v>
      </c>
    </row>
    <row r="62">
      <c r="A62" s="5" t="s">
        <v>129</v>
      </c>
      <c r="B62" s="26">
        <v>61.0</v>
      </c>
      <c r="C62" s="38">
        <v>60.0</v>
      </c>
      <c r="D62" s="38">
        <v>1.0</v>
      </c>
      <c r="E62" s="38">
        <v>0.244</v>
      </c>
      <c r="F62" s="38">
        <f t="shared" si="1"/>
        <v>14.396</v>
      </c>
      <c r="G62" s="57">
        <v>20.0</v>
      </c>
      <c r="H62" s="38">
        <f t="shared" si="2"/>
        <v>4.88</v>
      </c>
      <c r="J62" s="39">
        <f t="shared" si="3"/>
        <v>0.244</v>
      </c>
      <c r="K62" s="39">
        <f t="shared" si="4"/>
        <v>2.44</v>
      </c>
      <c r="L62" s="38">
        <v>7.0</v>
      </c>
      <c r="O62" s="39">
        <f t="shared" si="5"/>
        <v>0.8133333333</v>
      </c>
      <c r="P62" s="79">
        <f t="shared" si="6"/>
        <v>39</v>
      </c>
      <c r="Q62" s="62">
        <f t="shared" si="7"/>
        <v>49</v>
      </c>
      <c r="R62" s="62">
        <f t="shared" si="8"/>
        <v>10</v>
      </c>
      <c r="S62" s="70">
        <v>2.0</v>
      </c>
      <c r="T62" s="70" t="s">
        <v>250</v>
      </c>
      <c r="U62" s="70">
        <v>5.0</v>
      </c>
      <c r="V62" s="38">
        <v>2.0</v>
      </c>
      <c r="W62" s="38" t="s">
        <v>254</v>
      </c>
      <c r="X62" s="38">
        <v>6.0</v>
      </c>
    </row>
    <row r="63">
      <c r="A63" s="2" t="s">
        <v>124</v>
      </c>
      <c r="B63" s="26">
        <v>62.0</v>
      </c>
      <c r="C63" s="38">
        <v>60.0</v>
      </c>
      <c r="D63" s="38">
        <v>1.0</v>
      </c>
      <c r="E63" s="38">
        <v>0.452</v>
      </c>
      <c r="F63" s="38">
        <f t="shared" si="1"/>
        <v>26.668</v>
      </c>
      <c r="G63" s="57">
        <v>20.0</v>
      </c>
      <c r="H63" s="38">
        <f t="shared" si="2"/>
        <v>9.04</v>
      </c>
      <c r="J63" s="39">
        <f t="shared" si="3"/>
        <v>0.452</v>
      </c>
      <c r="K63" s="39">
        <f t="shared" si="4"/>
        <v>4.52</v>
      </c>
      <c r="L63" s="38">
        <v>7.0</v>
      </c>
      <c r="O63" s="39">
        <f t="shared" si="5"/>
        <v>1.506666667</v>
      </c>
      <c r="P63" s="79">
        <f t="shared" si="6"/>
        <v>39</v>
      </c>
      <c r="Q63" s="62">
        <f t="shared" si="7"/>
        <v>49</v>
      </c>
      <c r="R63" s="62">
        <f t="shared" si="8"/>
        <v>10</v>
      </c>
      <c r="S63" s="70">
        <v>2.0</v>
      </c>
      <c r="T63" s="70" t="s">
        <v>251</v>
      </c>
      <c r="U63" s="70">
        <v>5.0</v>
      </c>
      <c r="V63" s="38">
        <v>2.0</v>
      </c>
      <c r="W63" s="38" t="s">
        <v>255</v>
      </c>
      <c r="X63" s="38">
        <v>6.0</v>
      </c>
    </row>
    <row r="64">
      <c r="A64" s="2" t="s">
        <v>126</v>
      </c>
      <c r="B64" s="26">
        <v>63.0</v>
      </c>
      <c r="C64" s="38">
        <v>60.0</v>
      </c>
      <c r="D64" s="38">
        <v>1.0</v>
      </c>
      <c r="E64" s="38">
        <v>0.492</v>
      </c>
      <c r="F64" s="38">
        <f t="shared" si="1"/>
        <v>29.028</v>
      </c>
      <c r="G64" s="57">
        <v>20.0</v>
      </c>
      <c r="H64" s="38">
        <f t="shared" si="2"/>
        <v>9.84</v>
      </c>
      <c r="J64" s="39">
        <f t="shared" si="3"/>
        <v>0.492</v>
      </c>
      <c r="K64" s="39">
        <f t="shared" si="4"/>
        <v>4.92</v>
      </c>
      <c r="L64" s="38">
        <v>7.0</v>
      </c>
      <c r="O64" s="39">
        <f t="shared" si="5"/>
        <v>1.64</v>
      </c>
      <c r="P64" s="79">
        <f t="shared" si="6"/>
        <v>39</v>
      </c>
      <c r="Q64" s="62">
        <f t="shared" si="7"/>
        <v>49</v>
      </c>
      <c r="R64" s="62">
        <f t="shared" si="8"/>
        <v>10</v>
      </c>
      <c r="S64" s="70">
        <v>2.0</v>
      </c>
      <c r="T64" s="70" t="s">
        <v>252</v>
      </c>
      <c r="U64" s="70">
        <v>5.0</v>
      </c>
      <c r="V64" s="38">
        <v>2.0</v>
      </c>
      <c r="W64" s="38" t="s">
        <v>256</v>
      </c>
      <c r="X64" s="38">
        <v>6.0</v>
      </c>
    </row>
    <row r="65">
      <c r="A65" s="2" t="s">
        <v>128</v>
      </c>
      <c r="B65" s="26">
        <v>64.0</v>
      </c>
      <c r="C65" s="38">
        <v>60.0</v>
      </c>
      <c r="D65" s="38">
        <v>1.0</v>
      </c>
      <c r="E65" s="38">
        <v>0.196</v>
      </c>
      <c r="F65" s="38">
        <f t="shared" si="1"/>
        <v>11.564</v>
      </c>
      <c r="G65" s="57">
        <v>20.0</v>
      </c>
      <c r="H65" s="38">
        <f t="shared" si="2"/>
        <v>3.92</v>
      </c>
      <c r="J65" s="39">
        <f t="shared" si="3"/>
        <v>0.196</v>
      </c>
      <c r="K65" s="39">
        <f t="shared" si="4"/>
        <v>1.96</v>
      </c>
      <c r="L65" s="38">
        <v>7.0</v>
      </c>
      <c r="O65" s="39">
        <f t="shared" si="5"/>
        <v>0.6533333333</v>
      </c>
      <c r="P65" s="79">
        <f t="shared" si="6"/>
        <v>39</v>
      </c>
      <c r="Q65" s="62">
        <f t="shared" si="7"/>
        <v>49</v>
      </c>
      <c r="R65" s="62">
        <f t="shared" si="8"/>
        <v>10</v>
      </c>
      <c r="S65" s="70">
        <v>2.0</v>
      </c>
      <c r="T65" s="70" t="s">
        <v>253</v>
      </c>
      <c r="U65" s="70">
        <v>5.0</v>
      </c>
      <c r="V65" s="38">
        <v>2.0</v>
      </c>
      <c r="W65" s="38" t="s">
        <v>257</v>
      </c>
      <c r="X65" s="38">
        <v>6.0</v>
      </c>
    </row>
    <row r="66">
      <c r="A66" s="5" t="s">
        <v>132</v>
      </c>
      <c r="B66" s="26">
        <v>65.0</v>
      </c>
      <c r="C66" s="38">
        <v>60.0</v>
      </c>
      <c r="D66" s="38">
        <v>1.0</v>
      </c>
      <c r="E66" s="38">
        <v>0.228</v>
      </c>
      <c r="F66" s="38">
        <f t="shared" si="1"/>
        <v>13.452</v>
      </c>
      <c r="G66" s="57">
        <v>20.0</v>
      </c>
      <c r="H66" s="38">
        <f t="shared" si="2"/>
        <v>4.56</v>
      </c>
      <c r="J66" s="39">
        <f t="shared" si="3"/>
        <v>0.228</v>
      </c>
      <c r="K66" s="39">
        <f t="shared" si="4"/>
        <v>2.28</v>
      </c>
      <c r="L66" s="38">
        <v>7.0</v>
      </c>
      <c r="O66" s="39">
        <f t="shared" si="5"/>
        <v>0.76</v>
      </c>
      <c r="P66" s="79">
        <f t="shared" si="6"/>
        <v>39</v>
      </c>
      <c r="Q66" s="62">
        <f t="shared" si="7"/>
        <v>49</v>
      </c>
      <c r="R66" s="62">
        <f t="shared" si="8"/>
        <v>10</v>
      </c>
      <c r="S66" s="70">
        <v>2.0</v>
      </c>
      <c r="T66" s="70" t="s">
        <v>254</v>
      </c>
      <c r="U66" s="70">
        <v>5.0</v>
      </c>
      <c r="V66" s="38">
        <v>2.0</v>
      </c>
      <c r="W66" s="38" t="s">
        <v>250</v>
      </c>
      <c r="X66" s="38">
        <v>7.0</v>
      </c>
    </row>
    <row r="67">
      <c r="A67" s="5" t="s">
        <v>133</v>
      </c>
      <c r="B67" s="26">
        <v>66.0</v>
      </c>
      <c r="C67" s="38">
        <v>60.0</v>
      </c>
      <c r="D67" s="38">
        <v>1.0</v>
      </c>
      <c r="E67" s="38">
        <v>0.352</v>
      </c>
      <c r="F67" s="38">
        <f t="shared" si="1"/>
        <v>20.768</v>
      </c>
      <c r="G67" s="57">
        <v>20.0</v>
      </c>
      <c r="H67" s="38">
        <f t="shared" si="2"/>
        <v>7.04</v>
      </c>
      <c r="J67" s="39">
        <f t="shared" si="3"/>
        <v>0.352</v>
      </c>
      <c r="K67" s="39">
        <f t="shared" si="4"/>
        <v>3.52</v>
      </c>
      <c r="L67" s="38">
        <v>7.0</v>
      </c>
      <c r="O67" s="39">
        <f t="shared" si="5"/>
        <v>1.173333333</v>
      </c>
      <c r="P67" s="79">
        <f t="shared" si="6"/>
        <v>39</v>
      </c>
      <c r="Q67" s="62">
        <f t="shared" si="7"/>
        <v>49</v>
      </c>
      <c r="R67" s="62">
        <f t="shared" si="8"/>
        <v>10</v>
      </c>
      <c r="S67" s="70">
        <v>2.0</v>
      </c>
      <c r="T67" s="70" t="s">
        <v>255</v>
      </c>
      <c r="U67" s="70">
        <v>5.0</v>
      </c>
      <c r="V67" s="38">
        <v>2.0</v>
      </c>
      <c r="W67" s="38" t="s">
        <v>251</v>
      </c>
      <c r="X67" s="38">
        <v>7.0</v>
      </c>
    </row>
    <row r="68">
      <c r="A68" s="2" t="s">
        <v>131</v>
      </c>
      <c r="B68" s="26">
        <v>67.0</v>
      </c>
      <c r="C68" s="38">
        <v>60.0</v>
      </c>
      <c r="D68" s="38">
        <v>1.0</v>
      </c>
      <c r="E68" s="38">
        <v>0.516</v>
      </c>
      <c r="F68" s="38">
        <f t="shared" si="1"/>
        <v>30.444</v>
      </c>
      <c r="G68" s="57">
        <v>20.0</v>
      </c>
      <c r="H68" s="38">
        <f t="shared" si="2"/>
        <v>10.32</v>
      </c>
      <c r="J68" s="39">
        <f t="shared" si="3"/>
        <v>0.516</v>
      </c>
      <c r="K68" s="39">
        <f t="shared" si="4"/>
        <v>5.16</v>
      </c>
      <c r="L68" s="38">
        <v>7.0</v>
      </c>
      <c r="O68" s="39">
        <f t="shared" si="5"/>
        <v>1.72</v>
      </c>
      <c r="P68" s="79">
        <f t="shared" si="6"/>
        <v>39</v>
      </c>
      <c r="Q68" s="62">
        <f t="shared" si="7"/>
        <v>49</v>
      </c>
      <c r="R68" s="62">
        <f t="shared" si="8"/>
        <v>10</v>
      </c>
      <c r="S68" s="70">
        <v>2.0</v>
      </c>
      <c r="T68" s="70" t="s">
        <v>256</v>
      </c>
      <c r="U68" s="70">
        <v>5.0</v>
      </c>
      <c r="V68" s="38">
        <v>2.0</v>
      </c>
      <c r="W68" s="38" t="s">
        <v>252</v>
      </c>
      <c r="X68" s="38">
        <v>7.0</v>
      </c>
    </row>
    <row r="69">
      <c r="A69" s="2" t="s">
        <v>136</v>
      </c>
      <c r="B69" s="26">
        <v>68.0</v>
      </c>
      <c r="C69" s="38">
        <v>60.0</v>
      </c>
      <c r="D69" s="38">
        <v>1.0</v>
      </c>
      <c r="E69" s="38">
        <v>0.498</v>
      </c>
      <c r="F69" s="38">
        <f t="shared" si="1"/>
        <v>29.382</v>
      </c>
      <c r="G69" s="57">
        <v>20.0</v>
      </c>
      <c r="H69" s="38">
        <f t="shared" si="2"/>
        <v>9.96</v>
      </c>
      <c r="J69" s="39">
        <f t="shared" si="3"/>
        <v>0.498</v>
      </c>
      <c r="K69" s="39">
        <f t="shared" si="4"/>
        <v>4.98</v>
      </c>
      <c r="L69" s="38">
        <v>7.0</v>
      </c>
      <c r="O69" s="39">
        <f t="shared" si="5"/>
        <v>1.66</v>
      </c>
      <c r="P69" s="79">
        <f t="shared" si="6"/>
        <v>39</v>
      </c>
      <c r="Q69" s="62">
        <f t="shared" si="7"/>
        <v>49</v>
      </c>
      <c r="R69" s="62">
        <f t="shared" si="8"/>
        <v>10</v>
      </c>
      <c r="S69" s="70">
        <v>2.0</v>
      </c>
      <c r="T69" s="70" t="s">
        <v>257</v>
      </c>
      <c r="U69" s="70">
        <v>5.0</v>
      </c>
      <c r="V69" s="38">
        <v>2.0</v>
      </c>
      <c r="W69" s="38" t="s">
        <v>253</v>
      </c>
      <c r="X69" s="38">
        <v>7.0</v>
      </c>
    </row>
    <row r="70">
      <c r="A70" s="2" t="s">
        <v>138</v>
      </c>
      <c r="B70" s="26">
        <v>69.0</v>
      </c>
      <c r="C70" s="38">
        <v>60.0</v>
      </c>
      <c r="D70" s="38">
        <v>1.0</v>
      </c>
      <c r="E70" s="38">
        <v>0.36</v>
      </c>
      <c r="F70" s="38">
        <f t="shared" si="1"/>
        <v>21.24</v>
      </c>
      <c r="G70" s="57">
        <v>20.0</v>
      </c>
      <c r="H70" s="38">
        <f t="shared" si="2"/>
        <v>7.2</v>
      </c>
      <c r="J70" s="39">
        <f t="shared" si="3"/>
        <v>0.36</v>
      </c>
      <c r="K70" s="39">
        <f t="shared" si="4"/>
        <v>3.6</v>
      </c>
      <c r="L70" s="38">
        <v>7.0</v>
      </c>
      <c r="O70" s="39">
        <f t="shared" si="5"/>
        <v>1.2</v>
      </c>
      <c r="P70" s="79">
        <f t="shared" si="6"/>
        <v>39</v>
      </c>
      <c r="Q70" s="62">
        <f t="shared" si="7"/>
        <v>49</v>
      </c>
      <c r="R70" s="62">
        <f t="shared" si="8"/>
        <v>10</v>
      </c>
      <c r="S70" s="70">
        <v>2.0</v>
      </c>
      <c r="T70" s="70" t="s">
        <v>250</v>
      </c>
      <c r="U70" s="70">
        <v>6.0</v>
      </c>
      <c r="V70" s="38">
        <v>2.0</v>
      </c>
      <c r="W70" s="38" t="s">
        <v>254</v>
      </c>
      <c r="X70" s="38">
        <v>7.0</v>
      </c>
    </row>
    <row r="71">
      <c r="A71" s="2" t="s">
        <v>140</v>
      </c>
      <c r="B71" s="26">
        <v>70.0</v>
      </c>
      <c r="C71" s="38">
        <v>60.0</v>
      </c>
      <c r="D71" s="38">
        <v>1.0</v>
      </c>
      <c r="E71" s="38">
        <v>0.204</v>
      </c>
      <c r="F71" s="38">
        <f t="shared" si="1"/>
        <v>12.036</v>
      </c>
      <c r="G71" s="57">
        <v>20.0</v>
      </c>
      <c r="H71" s="38">
        <f t="shared" si="2"/>
        <v>4.08</v>
      </c>
      <c r="J71" s="39">
        <f t="shared" si="3"/>
        <v>0.204</v>
      </c>
      <c r="K71" s="39">
        <f t="shared" si="4"/>
        <v>2.04</v>
      </c>
      <c r="L71" s="38">
        <v>7.0</v>
      </c>
      <c r="O71" s="39">
        <f t="shared" si="5"/>
        <v>0.68</v>
      </c>
      <c r="P71" s="79">
        <f t="shared" si="6"/>
        <v>39</v>
      </c>
      <c r="Q71" s="62">
        <f t="shared" si="7"/>
        <v>49</v>
      </c>
      <c r="R71" s="62">
        <f t="shared" si="8"/>
        <v>10</v>
      </c>
      <c r="S71" s="70">
        <v>2.0</v>
      </c>
      <c r="T71" s="70" t="s">
        <v>251</v>
      </c>
      <c r="U71" s="70">
        <v>6.0</v>
      </c>
      <c r="V71" s="38">
        <v>2.0</v>
      </c>
      <c r="W71" s="38" t="s">
        <v>255</v>
      </c>
      <c r="X71" s="38">
        <v>7.0</v>
      </c>
    </row>
    <row r="72">
      <c r="A72" s="2" t="s">
        <v>142</v>
      </c>
      <c r="B72" s="26">
        <v>71.0</v>
      </c>
      <c r="C72" s="38">
        <v>60.0</v>
      </c>
      <c r="D72" s="38">
        <v>1.0</v>
      </c>
      <c r="E72" s="38">
        <v>0.392</v>
      </c>
      <c r="F72" s="38">
        <f t="shared" si="1"/>
        <v>23.128</v>
      </c>
      <c r="G72" s="57">
        <v>20.0</v>
      </c>
      <c r="H72" s="38">
        <f t="shared" si="2"/>
        <v>7.84</v>
      </c>
      <c r="J72" s="39">
        <f t="shared" si="3"/>
        <v>0.392</v>
      </c>
      <c r="K72" s="39">
        <f t="shared" si="4"/>
        <v>3.92</v>
      </c>
      <c r="L72" s="38">
        <v>8.0</v>
      </c>
      <c r="O72" s="39">
        <f t="shared" si="5"/>
        <v>1.306666667</v>
      </c>
      <c r="P72" s="79">
        <f t="shared" si="6"/>
        <v>39</v>
      </c>
      <c r="Q72" s="62">
        <f t="shared" si="7"/>
        <v>49</v>
      </c>
      <c r="R72" s="62">
        <f t="shared" si="8"/>
        <v>10</v>
      </c>
      <c r="S72" s="70">
        <v>2.0</v>
      </c>
      <c r="T72" s="70" t="s">
        <v>250</v>
      </c>
      <c r="U72" s="70">
        <v>7.0</v>
      </c>
      <c r="V72" s="38">
        <v>2.0</v>
      </c>
      <c r="W72" s="38" t="s">
        <v>256</v>
      </c>
      <c r="X72" s="38">
        <v>7.0</v>
      </c>
    </row>
    <row r="73">
      <c r="A73" s="5" t="s">
        <v>147</v>
      </c>
      <c r="B73" s="26">
        <v>72.0</v>
      </c>
      <c r="C73" s="38">
        <v>60.0</v>
      </c>
      <c r="D73" s="38">
        <v>1.0</v>
      </c>
      <c r="E73" s="38">
        <v>0.258</v>
      </c>
      <c r="F73" s="38">
        <f t="shared" si="1"/>
        <v>15.222</v>
      </c>
      <c r="G73" s="57">
        <v>20.0</v>
      </c>
      <c r="H73" s="38">
        <f t="shared" si="2"/>
        <v>5.16</v>
      </c>
      <c r="J73" s="39">
        <f t="shared" si="3"/>
        <v>0.258</v>
      </c>
      <c r="K73" s="39">
        <f t="shared" si="4"/>
        <v>2.58</v>
      </c>
      <c r="L73" s="38">
        <v>8.0</v>
      </c>
      <c r="O73" s="39">
        <f t="shared" si="5"/>
        <v>0.86</v>
      </c>
      <c r="P73" s="79">
        <f t="shared" si="6"/>
        <v>39</v>
      </c>
      <c r="Q73" s="62">
        <f t="shared" si="7"/>
        <v>49</v>
      </c>
      <c r="R73" s="62">
        <f t="shared" si="8"/>
        <v>10</v>
      </c>
      <c r="S73" s="70">
        <v>2.0</v>
      </c>
      <c r="T73" s="70" t="s">
        <v>251</v>
      </c>
      <c r="U73" s="70">
        <v>7.0</v>
      </c>
      <c r="V73" s="38">
        <v>2.0</v>
      </c>
      <c r="W73" s="38" t="s">
        <v>257</v>
      </c>
      <c r="X73" s="38">
        <v>7.0</v>
      </c>
    </row>
    <row r="74">
      <c r="A74" s="5" t="s">
        <v>148</v>
      </c>
      <c r="B74" s="26">
        <v>73.0</v>
      </c>
      <c r="C74" s="38">
        <v>60.0</v>
      </c>
      <c r="D74" s="38">
        <v>1.0</v>
      </c>
      <c r="E74" s="38">
        <v>0.264</v>
      </c>
      <c r="F74" s="38">
        <f t="shared" si="1"/>
        <v>15.576</v>
      </c>
      <c r="G74" s="57">
        <v>20.0</v>
      </c>
      <c r="H74" s="38">
        <f t="shared" si="2"/>
        <v>5.28</v>
      </c>
      <c r="J74" s="39">
        <f t="shared" si="3"/>
        <v>0.264</v>
      </c>
      <c r="K74" s="39">
        <f t="shared" si="4"/>
        <v>2.64</v>
      </c>
      <c r="L74" s="38">
        <v>8.0</v>
      </c>
      <c r="O74" s="39">
        <f t="shared" si="5"/>
        <v>0.88</v>
      </c>
      <c r="P74" s="79">
        <f t="shared" si="6"/>
        <v>39</v>
      </c>
      <c r="Q74" s="62">
        <f t="shared" si="7"/>
        <v>49</v>
      </c>
      <c r="R74" s="62">
        <f t="shared" si="8"/>
        <v>10</v>
      </c>
      <c r="S74" s="70">
        <v>2.0</v>
      </c>
      <c r="T74" s="70" t="s">
        <v>252</v>
      </c>
      <c r="U74" s="70">
        <v>7.0</v>
      </c>
      <c r="V74" s="38">
        <v>2.0</v>
      </c>
      <c r="W74" s="38" t="s">
        <v>250</v>
      </c>
      <c r="X74" s="38">
        <v>8.0</v>
      </c>
    </row>
    <row r="75">
      <c r="A75" s="2" t="s">
        <v>144</v>
      </c>
      <c r="B75" s="26">
        <v>74.0</v>
      </c>
      <c r="C75" s="38">
        <v>60.0</v>
      </c>
      <c r="D75" s="38">
        <v>1.0</v>
      </c>
      <c r="E75" s="38">
        <v>0.276</v>
      </c>
      <c r="F75" s="38">
        <f t="shared" si="1"/>
        <v>16.284</v>
      </c>
      <c r="G75" s="57">
        <v>20.0</v>
      </c>
      <c r="H75" s="38">
        <f t="shared" si="2"/>
        <v>5.52</v>
      </c>
      <c r="J75" s="39">
        <f t="shared" si="3"/>
        <v>0.276</v>
      </c>
      <c r="K75" s="39">
        <f t="shared" si="4"/>
        <v>2.76</v>
      </c>
      <c r="L75" s="38">
        <v>8.0</v>
      </c>
      <c r="O75" s="39">
        <f t="shared" si="5"/>
        <v>0.92</v>
      </c>
      <c r="P75" s="79">
        <f t="shared" si="6"/>
        <v>39</v>
      </c>
      <c r="Q75" s="62">
        <f t="shared" si="7"/>
        <v>49</v>
      </c>
      <c r="R75" s="62">
        <f t="shared" si="8"/>
        <v>10</v>
      </c>
      <c r="S75" s="70">
        <v>2.0</v>
      </c>
      <c r="T75" s="70" t="s">
        <v>253</v>
      </c>
      <c r="U75" s="70">
        <v>7.0</v>
      </c>
      <c r="V75" s="38">
        <v>2.0</v>
      </c>
      <c r="W75" s="38" t="s">
        <v>251</v>
      </c>
      <c r="X75" s="38">
        <v>8.0</v>
      </c>
    </row>
    <row r="76">
      <c r="A76" s="2" t="s">
        <v>146</v>
      </c>
      <c r="B76" s="26">
        <v>75.0</v>
      </c>
      <c r="C76" s="38">
        <v>60.0</v>
      </c>
      <c r="D76" s="38">
        <v>1.0</v>
      </c>
      <c r="E76" s="38">
        <v>0.396</v>
      </c>
      <c r="F76" s="38">
        <f t="shared" si="1"/>
        <v>23.364</v>
      </c>
      <c r="G76" s="57">
        <v>20.0</v>
      </c>
      <c r="H76" s="38">
        <f t="shared" si="2"/>
        <v>7.92</v>
      </c>
      <c r="J76" s="39">
        <f t="shared" si="3"/>
        <v>0.396</v>
      </c>
      <c r="K76" s="39">
        <f t="shared" si="4"/>
        <v>3.96</v>
      </c>
      <c r="L76" s="38">
        <v>8.0</v>
      </c>
      <c r="O76" s="39">
        <f t="shared" si="5"/>
        <v>1.32</v>
      </c>
      <c r="P76" s="79">
        <f t="shared" si="6"/>
        <v>39</v>
      </c>
      <c r="Q76" s="62">
        <f t="shared" si="7"/>
        <v>49</v>
      </c>
      <c r="R76" s="62">
        <f t="shared" si="8"/>
        <v>10</v>
      </c>
      <c r="S76" s="70">
        <v>2.0</v>
      </c>
      <c r="T76" s="70" t="s">
        <v>254</v>
      </c>
      <c r="U76" s="70">
        <v>7.0</v>
      </c>
      <c r="V76" s="38">
        <v>2.0</v>
      </c>
      <c r="W76" s="38" t="s">
        <v>252</v>
      </c>
      <c r="X76" s="38">
        <v>8.0</v>
      </c>
    </row>
    <row r="77">
      <c r="A77" s="5" t="s">
        <v>151</v>
      </c>
      <c r="B77" s="26">
        <v>76.0</v>
      </c>
      <c r="C77" s="38">
        <v>60.0</v>
      </c>
      <c r="D77" s="38">
        <v>1.0</v>
      </c>
      <c r="E77" s="38">
        <v>0.482</v>
      </c>
      <c r="F77" s="38">
        <f t="shared" si="1"/>
        <v>28.438</v>
      </c>
      <c r="G77" s="57">
        <v>20.0</v>
      </c>
      <c r="H77" s="38">
        <f t="shared" si="2"/>
        <v>9.64</v>
      </c>
      <c r="J77" s="39">
        <f t="shared" si="3"/>
        <v>0.482</v>
      </c>
      <c r="K77" s="39">
        <f t="shared" si="4"/>
        <v>4.82</v>
      </c>
      <c r="L77" s="38">
        <v>8.0</v>
      </c>
      <c r="O77" s="39">
        <f t="shared" si="5"/>
        <v>1.606666667</v>
      </c>
      <c r="P77" s="79">
        <f t="shared" si="6"/>
        <v>39</v>
      </c>
      <c r="Q77" s="62">
        <f t="shared" si="7"/>
        <v>49</v>
      </c>
      <c r="R77" s="62">
        <f t="shared" si="8"/>
        <v>10</v>
      </c>
      <c r="S77" s="70">
        <v>2.0</v>
      </c>
      <c r="T77" s="70" t="s">
        <v>255</v>
      </c>
      <c r="U77" s="70">
        <v>7.0</v>
      </c>
      <c r="V77" s="38">
        <v>2.0</v>
      </c>
      <c r="W77" s="38" t="s">
        <v>253</v>
      </c>
      <c r="X77" s="38">
        <v>8.0</v>
      </c>
    </row>
    <row r="78">
      <c r="A78" s="5" t="s">
        <v>152</v>
      </c>
      <c r="B78" s="26">
        <v>77.0</v>
      </c>
      <c r="C78" s="38">
        <v>60.0</v>
      </c>
      <c r="D78" s="38">
        <v>1.0</v>
      </c>
      <c r="E78" s="38">
        <v>0.298</v>
      </c>
      <c r="F78" s="38">
        <f t="shared" si="1"/>
        <v>17.582</v>
      </c>
      <c r="G78" s="57">
        <v>20.0</v>
      </c>
      <c r="H78" s="38">
        <f t="shared" si="2"/>
        <v>5.96</v>
      </c>
      <c r="J78" s="39">
        <f t="shared" si="3"/>
        <v>0.298</v>
      </c>
      <c r="K78" s="39">
        <f t="shared" si="4"/>
        <v>2.98</v>
      </c>
      <c r="L78" s="38">
        <v>8.0</v>
      </c>
      <c r="O78" s="39">
        <f t="shared" si="5"/>
        <v>0.9933333333</v>
      </c>
      <c r="P78" s="79">
        <f t="shared" si="6"/>
        <v>39</v>
      </c>
      <c r="Q78" s="62">
        <f t="shared" si="7"/>
        <v>49</v>
      </c>
      <c r="R78" s="62">
        <f t="shared" si="8"/>
        <v>10</v>
      </c>
      <c r="S78" s="70">
        <v>2.0</v>
      </c>
      <c r="T78" s="70" t="s">
        <v>256</v>
      </c>
      <c r="U78" s="70">
        <v>7.0</v>
      </c>
      <c r="V78" s="38">
        <v>2.0</v>
      </c>
      <c r="W78" s="38" t="s">
        <v>254</v>
      </c>
      <c r="X78" s="38">
        <v>8.0</v>
      </c>
    </row>
    <row r="79">
      <c r="A79" s="5" t="s">
        <v>153</v>
      </c>
      <c r="B79" s="26">
        <v>78.0</v>
      </c>
      <c r="C79" s="38">
        <v>60.0</v>
      </c>
      <c r="D79" s="38">
        <v>1.0</v>
      </c>
      <c r="E79" s="38">
        <v>0.498</v>
      </c>
      <c r="F79" s="38">
        <f t="shared" si="1"/>
        <v>29.382</v>
      </c>
      <c r="G79" s="57">
        <v>20.0</v>
      </c>
      <c r="H79" s="38">
        <f t="shared" si="2"/>
        <v>9.96</v>
      </c>
      <c r="J79" s="39">
        <f t="shared" si="3"/>
        <v>0.498</v>
      </c>
      <c r="K79" s="39">
        <f t="shared" si="4"/>
        <v>4.98</v>
      </c>
      <c r="L79" s="38">
        <v>8.0</v>
      </c>
      <c r="O79" s="39">
        <f t="shared" si="5"/>
        <v>1.66</v>
      </c>
      <c r="P79" s="79">
        <f t="shared" si="6"/>
        <v>39</v>
      </c>
      <c r="Q79" s="62">
        <f t="shared" si="7"/>
        <v>49</v>
      </c>
      <c r="R79" s="62">
        <f t="shared" si="8"/>
        <v>10</v>
      </c>
      <c r="S79" s="70">
        <v>2.0</v>
      </c>
      <c r="T79" s="70" t="s">
        <v>257</v>
      </c>
      <c r="U79" s="70">
        <v>7.0</v>
      </c>
      <c r="V79" s="38">
        <v>2.0</v>
      </c>
      <c r="W79" s="38" t="s">
        <v>255</v>
      </c>
      <c r="X79" s="38">
        <v>8.0</v>
      </c>
    </row>
    <row r="80">
      <c r="A80" s="5" t="s">
        <v>159</v>
      </c>
      <c r="B80" s="26">
        <v>79.0</v>
      </c>
      <c r="C80" s="38">
        <v>60.0</v>
      </c>
      <c r="D80" s="38">
        <v>1.0</v>
      </c>
      <c r="E80" s="38">
        <v>0.338</v>
      </c>
      <c r="F80" s="38">
        <f t="shared" si="1"/>
        <v>19.942</v>
      </c>
      <c r="G80" s="57">
        <v>20.0</v>
      </c>
      <c r="H80" s="38">
        <f t="shared" si="2"/>
        <v>6.76</v>
      </c>
      <c r="J80" s="39">
        <f t="shared" si="3"/>
        <v>0.338</v>
      </c>
      <c r="K80" s="39">
        <f t="shared" si="4"/>
        <v>3.38</v>
      </c>
      <c r="L80" s="38">
        <v>8.0</v>
      </c>
      <c r="O80" s="39">
        <f t="shared" si="5"/>
        <v>1.126666667</v>
      </c>
      <c r="P80" s="79">
        <f t="shared" si="6"/>
        <v>39</v>
      </c>
      <c r="Q80" s="62">
        <f t="shared" si="7"/>
        <v>49</v>
      </c>
      <c r="R80" s="62">
        <f t="shared" si="8"/>
        <v>10</v>
      </c>
      <c r="S80" s="70">
        <v>2.0</v>
      </c>
      <c r="T80" s="70" t="s">
        <v>250</v>
      </c>
      <c r="U80" s="70">
        <v>8.0</v>
      </c>
      <c r="V80" s="38">
        <v>2.0</v>
      </c>
      <c r="W80" s="38" t="s">
        <v>256</v>
      </c>
      <c r="X80" s="38">
        <v>8.0</v>
      </c>
    </row>
    <row r="81">
      <c r="A81" s="5" t="s">
        <v>164</v>
      </c>
      <c r="B81" s="26">
        <v>80.0</v>
      </c>
      <c r="C81" s="38">
        <v>60.0</v>
      </c>
      <c r="D81" s="38">
        <v>1.0</v>
      </c>
      <c r="E81" s="38">
        <v>0.298</v>
      </c>
      <c r="F81" s="38">
        <f t="shared" si="1"/>
        <v>17.582</v>
      </c>
      <c r="G81" s="57">
        <v>20.0</v>
      </c>
      <c r="H81" s="38">
        <f t="shared" si="2"/>
        <v>5.96</v>
      </c>
      <c r="J81" s="39">
        <f t="shared" si="3"/>
        <v>0.298</v>
      </c>
      <c r="K81" s="39">
        <f t="shared" si="4"/>
        <v>2.98</v>
      </c>
      <c r="L81" s="38">
        <v>8.0</v>
      </c>
      <c r="O81" s="39">
        <f t="shared" si="5"/>
        <v>0.9933333333</v>
      </c>
      <c r="P81" s="79">
        <f t="shared" si="6"/>
        <v>39</v>
      </c>
      <c r="Q81" s="62">
        <f t="shared" si="7"/>
        <v>49</v>
      </c>
      <c r="R81" s="62">
        <f t="shared" si="8"/>
        <v>10</v>
      </c>
      <c r="S81" s="70">
        <v>2.0</v>
      </c>
      <c r="T81" s="70" t="s">
        <v>251</v>
      </c>
      <c r="U81" s="70">
        <v>8.0</v>
      </c>
      <c r="V81" s="38">
        <v>2.0</v>
      </c>
      <c r="W81" s="38" t="s">
        <v>257</v>
      </c>
      <c r="X81" s="38">
        <v>8.0</v>
      </c>
    </row>
    <row r="82">
      <c r="A82" s="2" t="s">
        <v>161</v>
      </c>
      <c r="B82" s="26">
        <v>81.0</v>
      </c>
      <c r="C82" s="38">
        <v>30.0</v>
      </c>
      <c r="D82" s="38">
        <v>2.0</v>
      </c>
      <c r="E82" s="38">
        <v>0.516</v>
      </c>
      <c r="F82" s="38">
        <f t="shared" si="1"/>
        <v>14.448</v>
      </c>
      <c r="G82" s="57">
        <v>20.0</v>
      </c>
      <c r="H82" s="38">
        <f t="shared" si="2"/>
        <v>10.32</v>
      </c>
      <c r="J82" s="39">
        <f t="shared" si="3"/>
        <v>0.516</v>
      </c>
      <c r="K82" s="39">
        <f t="shared" si="4"/>
        <v>5.16</v>
      </c>
      <c r="L82" s="38">
        <v>9.0</v>
      </c>
      <c r="O82" s="39">
        <f t="shared" si="5"/>
        <v>1.72</v>
      </c>
      <c r="P82" s="79">
        <f t="shared" si="6"/>
        <v>8</v>
      </c>
      <c r="Q82" s="62">
        <f t="shared" si="7"/>
        <v>18</v>
      </c>
      <c r="R82" s="62">
        <f t="shared" si="8"/>
        <v>41</v>
      </c>
      <c r="S82" s="42">
        <v>3.0</v>
      </c>
      <c r="T82" s="42" t="s">
        <v>250</v>
      </c>
      <c r="U82" s="42">
        <v>1.0</v>
      </c>
      <c r="V82" s="38">
        <v>2.0</v>
      </c>
      <c r="W82" s="38" t="s">
        <v>250</v>
      </c>
      <c r="X82" s="38">
        <v>9.0</v>
      </c>
    </row>
    <row r="83">
      <c r="A83" s="5" t="s">
        <v>167</v>
      </c>
      <c r="B83" s="26">
        <v>82.0</v>
      </c>
      <c r="C83" s="38">
        <v>30.0</v>
      </c>
      <c r="D83" s="38">
        <v>2.0</v>
      </c>
      <c r="E83" s="38">
        <v>0.594</v>
      </c>
      <c r="F83" s="38">
        <f t="shared" si="1"/>
        <v>16.632</v>
      </c>
      <c r="G83" s="57">
        <v>20.0</v>
      </c>
      <c r="H83" s="38">
        <f t="shared" si="2"/>
        <v>11.88</v>
      </c>
      <c r="J83" s="39">
        <f t="shared" si="3"/>
        <v>0.594</v>
      </c>
      <c r="K83" s="39">
        <f t="shared" si="4"/>
        <v>5.94</v>
      </c>
      <c r="L83" s="38">
        <v>9.0</v>
      </c>
      <c r="O83" s="39">
        <f t="shared" si="5"/>
        <v>1.98</v>
      </c>
      <c r="P83" s="79">
        <f t="shared" si="6"/>
        <v>8</v>
      </c>
      <c r="Q83" s="62">
        <f t="shared" si="7"/>
        <v>18</v>
      </c>
      <c r="R83" s="62">
        <f t="shared" si="8"/>
        <v>41</v>
      </c>
      <c r="S83" s="42">
        <v>3.0</v>
      </c>
      <c r="T83" s="42" t="s">
        <v>251</v>
      </c>
      <c r="U83" s="42">
        <v>1.0</v>
      </c>
      <c r="V83" s="38">
        <v>2.0</v>
      </c>
      <c r="W83" s="38" t="s">
        <v>251</v>
      </c>
      <c r="X83" s="38">
        <v>9.0</v>
      </c>
    </row>
    <row r="84">
      <c r="A84" s="5" t="s">
        <v>168</v>
      </c>
      <c r="B84" s="26">
        <v>83.0</v>
      </c>
      <c r="C84" s="38">
        <v>30.0</v>
      </c>
      <c r="D84" s="38">
        <v>2.0</v>
      </c>
      <c r="E84" s="38">
        <v>0.8</v>
      </c>
      <c r="F84" s="38">
        <f t="shared" si="1"/>
        <v>22.4</v>
      </c>
      <c r="G84" s="57">
        <v>20.0</v>
      </c>
      <c r="H84" s="38">
        <f t="shared" si="2"/>
        <v>16</v>
      </c>
      <c r="J84" s="39">
        <f t="shared" si="3"/>
        <v>0.8</v>
      </c>
      <c r="K84" s="39">
        <f t="shared" si="4"/>
        <v>8</v>
      </c>
      <c r="L84" s="38">
        <v>9.0</v>
      </c>
      <c r="O84" s="39">
        <f t="shared" si="5"/>
        <v>2.666666667</v>
      </c>
      <c r="P84" s="79">
        <f t="shared" si="6"/>
        <v>8</v>
      </c>
      <c r="Q84" s="62">
        <f t="shared" si="7"/>
        <v>18</v>
      </c>
      <c r="R84" s="62">
        <f t="shared" si="8"/>
        <v>41</v>
      </c>
      <c r="S84" s="42">
        <v>3.0</v>
      </c>
      <c r="T84" s="42" t="s">
        <v>252</v>
      </c>
      <c r="U84" s="42">
        <v>1.0</v>
      </c>
      <c r="V84" s="38">
        <v>2.0</v>
      </c>
      <c r="W84" s="38" t="s">
        <v>252</v>
      </c>
      <c r="X84" s="38">
        <v>9.0</v>
      </c>
    </row>
    <row r="85">
      <c r="A85" s="5" t="s">
        <v>173</v>
      </c>
      <c r="B85" s="26">
        <v>84.0</v>
      </c>
      <c r="C85" s="38">
        <v>30.0</v>
      </c>
      <c r="D85" s="38">
        <v>2.0</v>
      </c>
      <c r="E85" s="38">
        <v>0.502</v>
      </c>
      <c r="F85" s="38">
        <f t="shared" si="1"/>
        <v>14.056</v>
      </c>
      <c r="G85" s="57">
        <v>20.0</v>
      </c>
      <c r="H85" s="38">
        <f t="shared" si="2"/>
        <v>10.04</v>
      </c>
      <c r="J85" s="39">
        <f t="shared" si="3"/>
        <v>0.502</v>
      </c>
      <c r="K85" s="39">
        <f t="shared" si="4"/>
        <v>5.02</v>
      </c>
      <c r="L85" s="38">
        <v>9.0</v>
      </c>
      <c r="O85" s="39">
        <f t="shared" si="5"/>
        <v>1.673333333</v>
      </c>
      <c r="P85" s="79">
        <f t="shared" si="6"/>
        <v>8</v>
      </c>
      <c r="Q85" s="62">
        <f t="shared" si="7"/>
        <v>18</v>
      </c>
      <c r="R85" s="62">
        <f t="shared" si="8"/>
        <v>41</v>
      </c>
      <c r="S85" s="42">
        <v>3.0</v>
      </c>
      <c r="T85" s="42" t="s">
        <v>253</v>
      </c>
      <c r="U85" s="42">
        <v>1.0</v>
      </c>
      <c r="V85" s="38">
        <v>2.0</v>
      </c>
      <c r="W85" s="38" t="s">
        <v>253</v>
      </c>
      <c r="X85" s="38">
        <v>9.0</v>
      </c>
    </row>
    <row r="86">
      <c r="A86" s="5" t="s">
        <v>174</v>
      </c>
      <c r="B86" s="26">
        <v>85.0</v>
      </c>
      <c r="C86" s="38">
        <v>30.0</v>
      </c>
      <c r="D86" s="38">
        <v>2.0</v>
      </c>
      <c r="E86" s="38">
        <v>0.564</v>
      </c>
      <c r="F86" s="38">
        <f t="shared" si="1"/>
        <v>15.792</v>
      </c>
      <c r="G86" s="57">
        <v>20.0</v>
      </c>
      <c r="H86" s="38">
        <f t="shared" si="2"/>
        <v>11.28</v>
      </c>
      <c r="J86" s="39">
        <f t="shared" si="3"/>
        <v>0.564</v>
      </c>
      <c r="K86" s="39">
        <f t="shared" si="4"/>
        <v>5.64</v>
      </c>
      <c r="L86" s="38">
        <v>9.0</v>
      </c>
      <c r="O86" s="39">
        <f t="shared" si="5"/>
        <v>1.88</v>
      </c>
      <c r="P86" s="79">
        <f t="shared" si="6"/>
        <v>8</v>
      </c>
      <c r="Q86" s="62">
        <f t="shared" si="7"/>
        <v>18</v>
      </c>
      <c r="R86" s="62">
        <f t="shared" si="8"/>
        <v>41</v>
      </c>
      <c r="S86" s="42">
        <v>3.0</v>
      </c>
      <c r="T86" s="42" t="s">
        <v>254</v>
      </c>
      <c r="U86" s="42">
        <v>1.0</v>
      </c>
      <c r="V86" s="38">
        <v>2.0</v>
      </c>
      <c r="W86" s="38" t="s">
        <v>254</v>
      </c>
      <c r="X86" s="38">
        <v>9.0</v>
      </c>
    </row>
    <row r="87">
      <c r="A87" s="2" t="s">
        <v>172</v>
      </c>
      <c r="B87" s="26">
        <v>86.0</v>
      </c>
      <c r="C87" s="38">
        <v>30.0</v>
      </c>
      <c r="D87" s="38">
        <v>2.0</v>
      </c>
      <c r="E87" s="38">
        <v>1.89</v>
      </c>
      <c r="F87" s="38">
        <f t="shared" si="1"/>
        <v>52.92</v>
      </c>
      <c r="G87" s="60">
        <v>5.0</v>
      </c>
      <c r="H87" s="38">
        <f t="shared" si="2"/>
        <v>9.45</v>
      </c>
      <c r="J87" s="39">
        <f t="shared" si="3"/>
        <v>0.4725</v>
      </c>
      <c r="K87" s="39">
        <f t="shared" si="4"/>
        <v>4.725</v>
      </c>
      <c r="L87" s="38">
        <v>9.0</v>
      </c>
      <c r="O87" s="39">
        <f t="shared" si="5"/>
        <v>1.575</v>
      </c>
      <c r="P87" s="79">
        <f t="shared" si="6"/>
        <v>23</v>
      </c>
      <c r="Q87" s="62">
        <f t="shared" si="7"/>
        <v>33</v>
      </c>
      <c r="R87" s="62">
        <f t="shared" si="8"/>
        <v>26</v>
      </c>
      <c r="S87" s="42">
        <v>3.0</v>
      </c>
      <c r="T87" s="42" t="s">
        <v>255</v>
      </c>
      <c r="U87" s="42">
        <v>1.0</v>
      </c>
      <c r="V87" s="38">
        <v>2.0</v>
      </c>
      <c r="W87" s="38" t="s">
        <v>255</v>
      </c>
      <c r="X87" s="38">
        <v>9.0</v>
      </c>
    </row>
    <row r="88">
      <c r="A88" s="5" t="s">
        <v>182</v>
      </c>
      <c r="B88" s="26">
        <v>87.0</v>
      </c>
      <c r="C88" s="38">
        <v>30.0</v>
      </c>
      <c r="D88" s="38">
        <v>2.0</v>
      </c>
      <c r="E88" s="38">
        <v>0.742</v>
      </c>
      <c r="F88" s="38">
        <f t="shared" si="1"/>
        <v>20.776</v>
      </c>
      <c r="G88" s="57">
        <v>10.0</v>
      </c>
      <c r="H88" s="38">
        <f t="shared" si="2"/>
        <v>7.42</v>
      </c>
      <c r="J88" s="39">
        <f t="shared" si="3"/>
        <v>0.371</v>
      </c>
      <c r="K88" s="39">
        <f t="shared" si="4"/>
        <v>3.71</v>
      </c>
      <c r="L88" s="38">
        <v>9.0</v>
      </c>
      <c r="O88" s="39">
        <f t="shared" si="5"/>
        <v>1.236666667</v>
      </c>
      <c r="P88" s="79">
        <f t="shared" si="6"/>
        <v>18</v>
      </c>
      <c r="Q88" s="62">
        <f t="shared" si="7"/>
        <v>28</v>
      </c>
      <c r="R88" s="62">
        <f t="shared" si="8"/>
        <v>31</v>
      </c>
      <c r="S88" s="42">
        <v>3.0</v>
      </c>
      <c r="T88" s="42" t="s">
        <v>256</v>
      </c>
      <c r="U88" s="42">
        <v>1.0</v>
      </c>
      <c r="V88" s="38">
        <v>2.0</v>
      </c>
      <c r="W88" s="38" t="s">
        <v>256</v>
      </c>
      <c r="X88" s="38">
        <v>9.0</v>
      </c>
    </row>
    <row r="89">
      <c r="A89" s="2" t="s">
        <v>177</v>
      </c>
      <c r="B89" s="26">
        <v>88.0</v>
      </c>
      <c r="C89" s="38">
        <v>30.0</v>
      </c>
      <c r="D89" s="38">
        <v>2.0</v>
      </c>
      <c r="E89" s="38">
        <v>0.598</v>
      </c>
      <c r="F89" s="38">
        <f t="shared" si="1"/>
        <v>16.744</v>
      </c>
      <c r="G89" s="57">
        <v>10.0</v>
      </c>
      <c r="H89" s="38">
        <f t="shared" si="2"/>
        <v>5.98</v>
      </c>
      <c r="J89" s="39">
        <f t="shared" si="3"/>
        <v>0.299</v>
      </c>
      <c r="K89" s="39">
        <f t="shared" si="4"/>
        <v>2.99</v>
      </c>
      <c r="L89" s="38">
        <v>9.0</v>
      </c>
      <c r="O89" s="39">
        <f t="shared" si="5"/>
        <v>0.9966666667</v>
      </c>
      <c r="P89" s="79">
        <f t="shared" si="6"/>
        <v>18</v>
      </c>
      <c r="Q89" s="62">
        <f t="shared" si="7"/>
        <v>28</v>
      </c>
      <c r="R89" s="62">
        <f t="shared" si="8"/>
        <v>31</v>
      </c>
      <c r="S89" s="42">
        <v>3.0</v>
      </c>
      <c r="T89" s="42" t="s">
        <v>257</v>
      </c>
      <c r="U89" s="42">
        <v>1.0</v>
      </c>
      <c r="V89" s="38">
        <v>2.0</v>
      </c>
      <c r="W89" s="38" t="s">
        <v>257</v>
      </c>
      <c r="X89" s="38">
        <v>9.0</v>
      </c>
    </row>
    <row r="90">
      <c r="A90" s="2" t="s">
        <v>179</v>
      </c>
      <c r="B90" s="26">
        <v>89.0</v>
      </c>
      <c r="C90" s="38">
        <v>60.0</v>
      </c>
      <c r="D90" s="38">
        <v>2.0</v>
      </c>
      <c r="E90" s="38">
        <v>0.224</v>
      </c>
      <c r="F90" s="38">
        <f t="shared" si="1"/>
        <v>12.992</v>
      </c>
      <c r="G90" s="57">
        <v>20.0</v>
      </c>
      <c r="H90" s="38">
        <f t="shared" si="2"/>
        <v>4.48</v>
      </c>
      <c r="J90" s="39">
        <f t="shared" si="3"/>
        <v>0.224</v>
      </c>
      <c r="K90" s="39">
        <f t="shared" si="4"/>
        <v>2.24</v>
      </c>
      <c r="L90" s="38">
        <v>9.0</v>
      </c>
      <c r="O90" s="39">
        <f t="shared" si="5"/>
        <v>0.7466666667</v>
      </c>
      <c r="P90" s="79">
        <f t="shared" si="6"/>
        <v>38</v>
      </c>
      <c r="Q90" s="62">
        <f t="shared" si="7"/>
        <v>48</v>
      </c>
      <c r="R90" s="62">
        <f t="shared" si="8"/>
        <v>11</v>
      </c>
      <c r="S90" s="42">
        <v>3.0</v>
      </c>
      <c r="T90" s="42" t="s">
        <v>250</v>
      </c>
      <c r="U90" s="42">
        <v>2.0</v>
      </c>
      <c r="V90" s="38">
        <v>2.0</v>
      </c>
      <c r="W90" s="38" t="s">
        <v>250</v>
      </c>
      <c r="X90" s="38">
        <v>10.0</v>
      </c>
    </row>
    <row r="91">
      <c r="A91" s="2" t="s">
        <v>181</v>
      </c>
      <c r="B91" s="26">
        <v>90.0</v>
      </c>
      <c r="C91" s="38">
        <v>60.0</v>
      </c>
      <c r="D91" s="38">
        <v>2.0</v>
      </c>
      <c r="E91" s="38">
        <v>0.138</v>
      </c>
      <c r="F91" s="38">
        <f t="shared" si="1"/>
        <v>8.004</v>
      </c>
      <c r="G91" s="57">
        <v>20.0</v>
      </c>
      <c r="H91" s="38">
        <f t="shared" si="2"/>
        <v>2.76</v>
      </c>
      <c r="J91" s="39">
        <f t="shared" si="3"/>
        <v>0.138</v>
      </c>
      <c r="K91" s="39">
        <f t="shared" si="4"/>
        <v>1.38</v>
      </c>
      <c r="L91" s="38">
        <v>9.0</v>
      </c>
      <c r="O91" s="39">
        <f t="shared" si="5"/>
        <v>0.46</v>
      </c>
      <c r="P91" s="79">
        <f t="shared" si="6"/>
        <v>38</v>
      </c>
      <c r="Q91" s="62">
        <f t="shared" si="7"/>
        <v>48</v>
      </c>
      <c r="R91" s="62">
        <f t="shared" si="8"/>
        <v>11</v>
      </c>
      <c r="S91" s="42">
        <v>3.0</v>
      </c>
      <c r="T91" s="42" t="s">
        <v>251</v>
      </c>
      <c r="U91" s="42">
        <v>2.0</v>
      </c>
      <c r="V91" s="38">
        <v>2.0</v>
      </c>
      <c r="W91" s="38" t="s">
        <v>251</v>
      </c>
      <c r="X91" s="38">
        <v>10.0</v>
      </c>
    </row>
    <row r="92">
      <c r="A92" s="5" t="s">
        <v>187</v>
      </c>
      <c r="B92" s="26">
        <v>91.0</v>
      </c>
      <c r="C92" s="38">
        <v>30.0</v>
      </c>
      <c r="D92" s="38">
        <v>2.0</v>
      </c>
      <c r="E92" s="38">
        <v>0.388</v>
      </c>
      <c r="F92" s="38">
        <f t="shared" si="1"/>
        <v>10.864</v>
      </c>
      <c r="G92" s="57">
        <v>20.0</v>
      </c>
      <c r="H92" s="38">
        <f t="shared" si="2"/>
        <v>7.76</v>
      </c>
      <c r="J92" s="39">
        <f t="shared" si="3"/>
        <v>0.388</v>
      </c>
      <c r="K92" s="39">
        <f t="shared" si="4"/>
        <v>3.88</v>
      </c>
      <c r="L92" s="38">
        <v>10.0</v>
      </c>
      <c r="O92" s="39">
        <f t="shared" si="5"/>
        <v>1.293333333</v>
      </c>
      <c r="P92" s="79">
        <f t="shared" si="6"/>
        <v>8</v>
      </c>
      <c r="Q92" s="62">
        <f t="shared" si="7"/>
        <v>18</v>
      </c>
      <c r="R92" s="62">
        <f t="shared" si="8"/>
        <v>41</v>
      </c>
      <c r="S92" s="42">
        <v>3.0</v>
      </c>
      <c r="T92" s="42" t="s">
        <v>250</v>
      </c>
      <c r="U92" s="42">
        <v>3.0</v>
      </c>
      <c r="V92" s="38">
        <v>2.0</v>
      </c>
      <c r="W92" s="38" t="s">
        <v>252</v>
      </c>
      <c r="X92" s="38">
        <v>10.0</v>
      </c>
    </row>
    <row r="93">
      <c r="A93" s="5" t="s">
        <v>188</v>
      </c>
      <c r="B93" s="26">
        <v>92.0</v>
      </c>
      <c r="C93" s="38">
        <v>30.0</v>
      </c>
      <c r="D93" s="38">
        <v>2.0</v>
      </c>
      <c r="E93" s="38">
        <v>0.472</v>
      </c>
      <c r="F93" s="38">
        <f t="shared" si="1"/>
        <v>13.216</v>
      </c>
      <c r="G93" s="57">
        <v>20.0</v>
      </c>
      <c r="H93" s="38">
        <f t="shared" si="2"/>
        <v>9.44</v>
      </c>
      <c r="J93" s="39">
        <f t="shared" si="3"/>
        <v>0.472</v>
      </c>
      <c r="K93" s="39">
        <f t="shared" si="4"/>
        <v>4.72</v>
      </c>
      <c r="L93" s="38">
        <v>10.0</v>
      </c>
      <c r="O93" s="39">
        <f t="shared" si="5"/>
        <v>1.573333333</v>
      </c>
      <c r="P93" s="79">
        <f t="shared" si="6"/>
        <v>8</v>
      </c>
      <c r="Q93" s="62">
        <f t="shared" si="7"/>
        <v>18</v>
      </c>
      <c r="R93" s="62">
        <f t="shared" si="8"/>
        <v>41</v>
      </c>
      <c r="S93" s="42">
        <v>3.0</v>
      </c>
      <c r="T93" s="42" t="s">
        <v>251</v>
      </c>
      <c r="U93" s="42">
        <v>3.0</v>
      </c>
      <c r="V93" s="38">
        <v>2.0</v>
      </c>
      <c r="W93" s="38" t="s">
        <v>253</v>
      </c>
      <c r="X93" s="38">
        <v>10.0</v>
      </c>
    </row>
    <row r="94">
      <c r="A94" s="2" t="s">
        <v>184</v>
      </c>
      <c r="B94" s="26">
        <v>93.0</v>
      </c>
      <c r="C94" s="38">
        <v>30.0</v>
      </c>
      <c r="D94" s="38">
        <v>2.0</v>
      </c>
      <c r="E94" s="38">
        <v>0.6</v>
      </c>
      <c r="F94" s="38">
        <f t="shared" si="1"/>
        <v>16.8</v>
      </c>
      <c r="G94" s="57">
        <v>20.0</v>
      </c>
      <c r="H94" s="38">
        <f t="shared" si="2"/>
        <v>12</v>
      </c>
      <c r="J94" s="39">
        <f t="shared" si="3"/>
        <v>0.6</v>
      </c>
      <c r="K94" s="39">
        <f t="shared" si="4"/>
        <v>6</v>
      </c>
      <c r="L94" s="38">
        <v>10.0</v>
      </c>
      <c r="O94" s="39">
        <f t="shared" si="5"/>
        <v>2</v>
      </c>
      <c r="P94" s="79">
        <f t="shared" si="6"/>
        <v>8</v>
      </c>
      <c r="Q94" s="62">
        <f t="shared" si="7"/>
        <v>18</v>
      </c>
      <c r="R94" s="62">
        <f t="shared" si="8"/>
        <v>41</v>
      </c>
      <c r="S94" s="42">
        <v>3.0</v>
      </c>
      <c r="T94" s="42" t="s">
        <v>252</v>
      </c>
      <c r="U94" s="42">
        <v>3.0</v>
      </c>
      <c r="V94" s="38">
        <v>2.0</v>
      </c>
      <c r="W94" s="38" t="s">
        <v>254</v>
      </c>
      <c r="X94" s="38">
        <v>10.0</v>
      </c>
    </row>
    <row r="95">
      <c r="A95" s="2" t="s">
        <v>186</v>
      </c>
      <c r="B95" s="26">
        <v>94.0</v>
      </c>
      <c r="C95" s="38">
        <v>30.0</v>
      </c>
      <c r="D95" s="38">
        <v>2.0</v>
      </c>
      <c r="E95" s="38">
        <v>0.626</v>
      </c>
      <c r="F95" s="38">
        <f t="shared" si="1"/>
        <v>17.528</v>
      </c>
      <c r="G95" s="57">
        <v>20.0</v>
      </c>
      <c r="H95" s="38">
        <f t="shared" si="2"/>
        <v>12.52</v>
      </c>
      <c r="J95" s="39">
        <f t="shared" si="3"/>
        <v>0.626</v>
      </c>
      <c r="K95" s="39">
        <f t="shared" si="4"/>
        <v>6.26</v>
      </c>
      <c r="L95" s="38">
        <v>10.0</v>
      </c>
      <c r="O95" s="39">
        <f t="shared" si="5"/>
        <v>2.086666667</v>
      </c>
      <c r="P95" s="79">
        <f t="shared" si="6"/>
        <v>8</v>
      </c>
      <c r="Q95" s="62">
        <f t="shared" si="7"/>
        <v>18</v>
      </c>
      <c r="R95" s="62">
        <f t="shared" si="8"/>
        <v>41</v>
      </c>
      <c r="S95" s="42">
        <v>3.0</v>
      </c>
      <c r="T95" s="42" t="s">
        <v>253</v>
      </c>
      <c r="U95" s="42">
        <v>3.0</v>
      </c>
      <c r="V95" s="38">
        <v>2.0</v>
      </c>
      <c r="W95" s="38" t="s">
        <v>255</v>
      </c>
      <c r="X95" s="38">
        <v>10.0</v>
      </c>
    </row>
    <row r="96">
      <c r="A96" s="5" t="s">
        <v>193</v>
      </c>
      <c r="B96" s="26">
        <v>95.0</v>
      </c>
      <c r="C96" s="38">
        <v>30.0</v>
      </c>
      <c r="D96" s="38">
        <v>2.0</v>
      </c>
      <c r="E96" s="38">
        <v>0.634</v>
      </c>
      <c r="F96" s="38">
        <f t="shared" si="1"/>
        <v>17.752</v>
      </c>
      <c r="G96" s="57">
        <v>20.0</v>
      </c>
      <c r="H96" s="38">
        <f t="shared" si="2"/>
        <v>12.68</v>
      </c>
      <c r="J96" s="39">
        <f t="shared" si="3"/>
        <v>0.634</v>
      </c>
      <c r="K96" s="39">
        <f t="shared" si="4"/>
        <v>6.34</v>
      </c>
      <c r="L96" s="38">
        <v>10.0</v>
      </c>
      <c r="O96" s="39">
        <f t="shared" si="5"/>
        <v>2.113333333</v>
      </c>
      <c r="P96" s="79">
        <f t="shared" si="6"/>
        <v>8</v>
      </c>
      <c r="Q96" s="62">
        <f t="shared" si="7"/>
        <v>18</v>
      </c>
      <c r="R96" s="62">
        <f t="shared" si="8"/>
        <v>41</v>
      </c>
      <c r="S96" s="42">
        <v>3.0</v>
      </c>
      <c r="T96" s="42" t="s">
        <v>254</v>
      </c>
      <c r="U96" s="42">
        <v>3.0</v>
      </c>
      <c r="V96" s="38">
        <v>2.0</v>
      </c>
      <c r="W96" s="38" t="s">
        <v>256</v>
      </c>
      <c r="X96" s="38">
        <v>10.0</v>
      </c>
    </row>
    <row r="97">
      <c r="A97" s="5" t="s">
        <v>194</v>
      </c>
      <c r="B97" s="26">
        <v>96.0</v>
      </c>
      <c r="C97" s="38">
        <v>30.0</v>
      </c>
      <c r="D97" s="38">
        <v>2.0</v>
      </c>
      <c r="E97" s="38">
        <v>0.44</v>
      </c>
      <c r="F97" s="38">
        <f t="shared" si="1"/>
        <v>12.32</v>
      </c>
      <c r="G97" s="57">
        <v>20.0</v>
      </c>
      <c r="H97" s="38">
        <f t="shared" si="2"/>
        <v>8.8</v>
      </c>
      <c r="J97" s="39">
        <f t="shared" si="3"/>
        <v>0.44</v>
      </c>
      <c r="K97" s="39">
        <f t="shared" si="4"/>
        <v>4.4</v>
      </c>
      <c r="L97" s="38">
        <v>10.0</v>
      </c>
      <c r="O97" s="39">
        <f t="shared" si="5"/>
        <v>1.466666667</v>
      </c>
      <c r="P97" s="79">
        <f t="shared" si="6"/>
        <v>8</v>
      </c>
      <c r="Q97" s="62">
        <f t="shared" si="7"/>
        <v>18</v>
      </c>
      <c r="R97" s="62">
        <f t="shared" si="8"/>
        <v>41</v>
      </c>
      <c r="S97" s="42">
        <v>3.0</v>
      </c>
      <c r="T97" s="42" t="s">
        <v>255</v>
      </c>
      <c r="U97" s="42">
        <v>3.0</v>
      </c>
      <c r="V97" s="38">
        <v>2.0</v>
      </c>
      <c r="W97" s="38" t="s">
        <v>257</v>
      </c>
      <c r="X97" s="38">
        <v>10.0</v>
      </c>
    </row>
    <row r="98">
      <c r="A98" s="2" t="s">
        <v>190</v>
      </c>
      <c r="B98" s="26">
        <v>97.0</v>
      </c>
      <c r="C98" s="38">
        <v>30.0</v>
      </c>
      <c r="D98" s="38">
        <v>2.0</v>
      </c>
      <c r="E98" s="38">
        <v>0.29</v>
      </c>
      <c r="F98" s="38">
        <f t="shared" si="1"/>
        <v>8.12</v>
      </c>
      <c r="G98" s="57">
        <v>20.0</v>
      </c>
      <c r="H98" s="38">
        <f t="shared" si="2"/>
        <v>5.8</v>
      </c>
      <c r="J98" s="39">
        <f t="shared" si="3"/>
        <v>0.29</v>
      </c>
      <c r="K98" s="39">
        <f t="shared" si="4"/>
        <v>2.9</v>
      </c>
      <c r="L98" s="38">
        <v>10.0</v>
      </c>
      <c r="O98" s="39">
        <f t="shared" si="5"/>
        <v>0.9666666667</v>
      </c>
      <c r="P98" s="79">
        <f t="shared" si="6"/>
        <v>8</v>
      </c>
      <c r="Q98" s="62">
        <f t="shared" si="7"/>
        <v>18</v>
      </c>
      <c r="R98" s="62">
        <f t="shared" si="8"/>
        <v>41</v>
      </c>
      <c r="S98" s="42">
        <v>3.0</v>
      </c>
      <c r="T98" s="42" t="s">
        <v>256</v>
      </c>
      <c r="U98" s="42">
        <v>3.0</v>
      </c>
      <c r="V98" s="38">
        <v>2.0</v>
      </c>
      <c r="W98" s="38" t="s">
        <v>250</v>
      </c>
      <c r="X98" s="38">
        <v>11.0</v>
      </c>
    </row>
    <row r="99">
      <c r="A99" s="2" t="s">
        <v>192</v>
      </c>
      <c r="B99" s="26">
        <v>98.0</v>
      </c>
      <c r="C99" s="38">
        <v>30.0</v>
      </c>
      <c r="D99" s="38">
        <v>2.0</v>
      </c>
      <c r="E99" s="38">
        <v>0.556</v>
      </c>
      <c r="F99" s="38">
        <f t="shared" si="1"/>
        <v>15.568</v>
      </c>
      <c r="G99" s="57">
        <v>20.0</v>
      </c>
      <c r="H99" s="38">
        <f t="shared" si="2"/>
        <v>11.12</v>
      </c>
      <c r="J99" s="39">
        <f t="shared" si="3"/>
        <v>0.556</v>
      </c>
      <c r="K99" s="39">
        <f t="shared" si="4"/>
        <v>5.56</v>
      </c>
      <c r="L99" s="38">
        <v>10.0</v>
      </c>
      <c r="O99" s="39">
        <f t="shared" si="5"/>
        <v>1.853333333</v>
      </c>
      <c r="P99" s="79">
        <f t="shared" si="6"/>
        <v>8</v>
      </c>
      <c r="Q99" s="62">
        <f t="shared" si="7"/>
        <v>18</v>
      </c>
      <c r="R99" s="62">
        <f t="shared" si="8"/>
        <v>41</v>
      </c>
      <c r="S99" s="42">
        <v>3.0</v>
      </c>
      <c r="T99" s="42" t="s">
        <v>257</v>
      </c>
      <c r="U99" s="42">
        <v>3.0</v>
      </c>
      <c r="V99" s="38">
        <v>2.0</v>
      </c>
      <c r="W99" s="38" t="s">
        <v>251</v>
      </c>
      <c r="X99" s="38">
        <v>11.0</v>
      </c>
    </row>
    <row r="100">
      <c r="A100" s="2" t="s">
        <v>199</v>
      </c>
      <c r="B100" s="26">
        <v>99.0</v>
      </c>
      <c r="C100" s="38">
        <v>60.0</v>
      </c>
      <c r="D100" s="38">
        <v>2.0</v>
      </c>
      <c r="E100" s="38">
        <v>0.23</v>
      </c>
      <c r="F100" s="38">
        <f t="shared" si="1"/>
        <v>13.34</v>
      </c>
      <c r="G100" s="57">
        <v>20.0</v>
      </c>
      <c r="H100" s="38">
        <f t="shared" si="2"/>
        <v>4.6</v>
      </c>
      <c r="J100" s="39">
        <f t="shared" si="3"/>
        <v>0.23</v>
      </c>
      <c r="K100" s="39">
        <f t="shared" si="4"/>
        <v>2.3</v>
      </c>
      <c r="L100" s="38">
        <v>10.0</v>
      </c>
      <c r="O100" s="39">
        <f t="shared" si="5"/>
        <v>0.7666666667</v>
      </c>
      <c r="P100" s="79">
        <f t="shared" si="6"/>
        <v>38</v>
      </c>
      <c r="Q100" s="62">
        <f t="shared" si="7"/>
        <v>48</v>
      </c>
      <c r="R100" s="62">
        <f t="shared" si="8"/>
        <v>11</v>
      </c>
      <c r="S100" s="42">
        <v>3.0</v>
      </c>
      <c r="T100" s="42" t="s">
        <v>250</v>
      </c>
      <c r="U100" s="42">
        <v>4.0</v>
      </c>
      <c r="V100" s="38">
        <v>2.0</v>
      </c>
      <c r="W100" s="38" t="s">
        <v>252</v>
      </c>
      <c r="X100" s="38">
        <v>11.0</v>
      </c>
    </row>
    <row r="101">
      <c r="A101" s="2" t="s">
        <v>201</v>
      </c>
      <c r="B101" s="26">
        <v>100.0</v>
      </c>
      <c r="C101" s="38">
        <v>60.0</v>
      </c>
      <c r="D101" s="38">
        <v>2.0</v>
      </c>
      <c r="E101" s="38">
        <v>0.58</v>
      </c>
      <c r="F101" s="38">
        <f t="shared" si="1"/>
        <v>33.64</v>
      </c>
      <c r="G101" s="57">
        <v>20.0</v>
      </c>
      <c r="H101" s="38">
        <f t="shared" si="2"/>
        <v>11.6</v>
      </c>
      <c r="J101" s="39">
        <f t="shared" si="3"/>
        <v>0.58</v>
      </c>
      <c r="K101" s="39">
        <f t="shared" si="4"/>
        <v>5.8</v>
      </c>
      <c r="L101" s="38">
        <v>10.0</v>
      </c>
      <c r="O101" s="39">
        <f t="shared" si="5"/>
        <v>1.933333333</v>
      </c>
      <c r="P101" s="79">
        <f t="shared" si="6"/>
        <v>38</v>
      </c>
      <c r="Q101" s="62">
        <f t="shared" si="7"/>
        <v>48</v>
      </c>
      <c r="R101" s="62">
        <f t="shared" si="8"/>
        <v>11</v>
      </c>
      <c r="S101" s="42">
        <v>3.0</v>
      </c>
      <c r="T101" s="42" t="s">
        <v>251</v>
      </c>
      <c r="U101" s="42">
        <v>4.0</v>
      </c>
      <c r="V101" s="38">
        <v>2.0</v>
      </c>
      <c r="W101" s="38" t="s">
        <v>253</v>
      </c>
      <c r="X101" s="38">
        <v>11.0</v>
      </c>
    </row>
    <row r="102">
      <c r="A102" s="5" t="s">
        <v>203</v>
      </c>
      <c r="B102" s="26">
        <v>101.0</v>
      </c>
      <c r="C102" s="38">
        <v>30.0</v>
      </c>
      <c r="D102" s="38">
        <v>2.0</v>
      </c>
      <c r="E102" s="38">
        <v>0.566</v>
      </c>
      <c r="F102" s="38">
        <f t="shared" si="1"/>
        <v>15.848</v>
      </c>
      <c r="G102" s="57">
        <v>20.0</v>
      </c>
      <c r="H102" s="38">
        <f t="shared" si="2"/>
        <v>11.32</v>
      </c>
      <c r="J102" s="39">
        <f t="shared" si="3"/>
        <v>0.566</v>
      </c>
      <c r="K102" s="39">
        <f t="shared" si="4"/>
        <v>5.66</v>
      </c>
      <c r="L102" s="38">
        <v>11.0</v>
      </c>
      <c r="O102" s="39">
        <f t="shared" si="5"/>
        <v>1.886666667</v>
      </c>
      <c r="P102" s="79">
        <f t="shared" si="6"/>
        <v>8</v>
      </c>
      <c r="Q102" s="62">
        <f t="shared" si="7"/>
        <v>18</v>
      </c>
      <c r="R102" s="62">
        <f t="shared" si="8"/>
        <v>41</v>
      </c>
      <c r="S102" s="42">
        <v>3.0</v>
      </c>
      <c r="T102" s="42" t="s">
        <v>250</v>
      </c>
      <c r="U102" s="42">
        <v>5.0</v>
      </c>
      <c r="V102" s="38">
        <v>2.0</v>
      </c>
      <c r="W102" s="38" t="s">
        <v>254</v>
      </c>
      <c r="X102" s="38">
        <v>11.0</v>
      </c>
    </row>
    <row r="103">
      <c r="A103" s="5" t="s">
        <v>204</v>
      </c>
      <c r="B103" s="26">
        <v>102.0</v>
      </c>
      <c r="C103" s="38">
        <v>30.0</v>
      </c>
      <c r="D103" s="38">
        <v>2.0</v>
      </c>
      <c r="E103" s="38">
        <v>0.644</v>
      </c>
      <c r="F103" s="38">
        <f t="shared" si="1"/>
        <v>18.032</v>
      </c>
      <c r="G103" s="57">
        <v>20.0</v>
      </c>
      <c r="H103" s="38">
        <f t="shared" si="2"/>
        <v>12.88</v>
      </c>
      <c r="J103" s="39">
        <f t="shared" si="3"/>
        <v>0.644</v>
      </c>
      <c r="K103" s="39">
        <f t="shared" si="4"/>
        <v>6.44</v>
      </c>
      <c r="L103" s="38">
        <v>11.0</v>
      </c>
      <c r="O103" s="39">
        <f t="shared" si="5"/>
        <v>2.146666667</v>
      </c>
      <c r="P103" s="79">
        <f t="shared" si="6"/>
        <v>8</v>
      </c>
      <c r="Q103" s="62">
        <f t="shared" si="7"/>
        <v>18</v>
      </c>
      <c r="R103" s="62">
        <f t="shared" si="8"/>
        <v>41</v>
      </c>
      <c r="S103" s="42">
        <v>3.0</v>
      </c>
      <c r="T103" s="42" t="s">
        <v>251</v>
      </c>
      <c r="U103" s="42">
        <v>5.0</v>
      </c>
      <c r="V103" s="38">
        <v>2.0</v>
      </c>
      <c r="W103" s="38" t="s">
        <v>255</v>
      </c>
      <c r="X103" s="38">
        <v>11.0</v>
      </c>
    </row>
    <row r="104">
      <c r="A104" s="5" t="s">
        <v>205</v>
      </c>
      <c r="B104" s="26">
        <v>103.0</v>
      </c>
      <c r="C104" s="38">
        <v>30.0</v>
      </c>
      <c r="D104" s="38">
        <v>2.0</v>
      </c>
      <c r="E104" s="38">
        <v>0.566</v>
      </c>
      <c r="F104" s="38">
        <f t="shared" si="1"/>
        <v>15.848</v>
      </c>
      <c r="G104" s="57">
        <v>20.0</v>
      </c>
      <c r="H104" s="38">
        <f t="shared" si="2"/>
        <v>11.32</v>
      </c>
      <c r="J104" s="39">
        <f t="shared" si="3"/>
        <v>0.566</v>
      </c>
      <c r="K104" s="39">
        <f t="shared" si="4"/>
        <v>5.66</v>
      </c>
      <c r="L104" s="38">
        <v>11.0</v>
      </c>
      <c r="O104" s="39">
        <f t="shared" si="5"/>
        <v>1.886666667</v>
      </c>
      <c r="P104" s="79">
        <f t="shared" si="6"/>
        <v>8</v>
      </c>
      <c r="Q104" s="62">
        <f t="shared" si="7"/>
        <v>18</v>
      </c>
      <c r="R104" s="62">
        <f t="shared" si="8"/>
        <v>41</v>
      </c>
      <c r="S104" s="42">
        <v>3.0</v>
      </c>
      <c r="T104" s="42" t="s">
        <v>252</v>
      </c>
      <c r="U104" s="42">
        <v>5.0</v>
      </c>
      <c r="V104" s="38">
        <v>2.0</v>
      </c>
      <c r="W104" s="38" t="s">
        <v>256</v>
      </c>
      <c r="X104" s="38">
        <v>11.0</v>
      </c>
    </row>
    <row r="105">
      <c r="A105" s="5" t="s">
        <v>209</v>
      </c>
      <c r="B105" s="26">
        <v>104.0</v>
      </c>
      <c r="C105" s="38">
        <v>30.0</v>
      </c>
      <c r="D105" s="38">
        <v>2.0</v>
      </c>
      <c r="E105" s="38">
        <v>0.668</v>
      </c>
      <c r="F105" s="38">
        <f t="shared" si="1"/>
        <v>18.704</v>
      </c>
      <c r="G105" s="57">
        <v>20.0</v>
      </c>
      <c r="H105" s="38">
        <f t="shared" si="2"/>
        <v>13.36</v>
      </c>
      <c r="J105" s="39">
        <f t="shared" si="3"/>
        <v>0.668</v>
      </c>
      <c r="K105" s="39">
        <f t="shared" si="4"/>
        <v>6.68</v>
      </c>
      <c r="L105" s="38">
        <v>11.0</v>
      </c>
      <c r="O105" s="39">
        <f t="shared" si="5"/>
        <v>2.226666667</v>
      </c>
      <c r="P105" s="79">
        <f t="shared" si="6"/>
        <v>8</v>
      </c>
      <c r="Q105" s="62">
        <f t="shared" si="7"/>
        <v>18</v>
      </c>
      <c r="R105" s="62">
        <f t="shared" si="8"/>
        <v>41</v>
      </c>
      <c r="S105" s="42">
        <v>3.0</v>
      </c>
      <c r="T105" s="42" t="s">
        <v>253</v>
      </c>
      <c r="U105" s="42">
        <v>5.0</v>
      </c>
      <c r="V105" s="38">
        <v>2.0</v>
      </c>
      <c r="W105" s="38" t="s">
        <v>257</v>
      </c>
      <c r="X105" s="38">
        <v>11.0</v>
      </c>
    </row>
    <row r="106">
      <c r="A106" s="5" t="s">
        <v>210</v>
      </c>
      <c r="B106" s="26">
        <v>105.0</v>
      </c>
      <c r="C106" s="38">
        <v>30.0</v>
      </c>
      <c r="D106" s="38">
        <v>2.0</v>
      </c>
      <c r="E106" s="38">
        <v>1.14</v>
      </c>
      <c r="F106" s="38">
        <f t="shared" si="1"/>
        <v>31.92</v>
      </c>
      <c r="G106" s="57">
        <v>10.0</v>
      </c>
      <c r="H106" s="38">
        <f t="shared" si="2"/>
        <v>11.4</v>
      </c>
      <c r="J106" s="39">
        <f t="shared" si="3"/>
        <v>0.57</v>
      </c>
      <c r="K106" s="39">
        <f t="shared" si="4"/>
        <v>5.7</v>
      </c>
      <c r="L106" s="38">
        <v>11.0</v>
      </c>
      <c r="O106" s="39">
        <f t="shared" si="5"/>
        <v>1.9</v>
      </c>
      <c r="P106" s="79">
        <f t="shared" si="6"/>
        <v>18</v>
      </c>
      <c r="Q106" s="62">
        <f t="shared" si="7"/>
        <v>28</v>
      </c>
      <c r="R106" s="62">
        <f t="shared" si="8"/>
        <v>31</v>
      </c>
      <c r="S106" s="42">
        <v>3.0</v>
      </c>
      <c r="T106" s="42" t="s">
        <v>254</v>
      </c>
      <c r="U106" s="42">
        <v>5.0</v>
      </c>
      <c r="V106" s="38">
        <v>2.0</v>
      </c>
      <c r="W106" s="38" t="s">
        <v>250</v>
      </c>
      <c r="X106" s="38">
        <v>12.0</v>
      </c>
    </row>
    <row r="107">
      <c r="A107" s="5" t="s">
        <v>214</v>
      </c>
      <c r="B107" s="26">
        <v>106.0</v>
      </c>
      <c r="C107" s="38">
        <v>30.0</v>
      </c>
      <c r="D107" s="38">
        <v>2.0</v>
      </c>
      <c r="E107" s="38">
        <v>2.52</v>
      </c>
      <c r="F107" s="38">
        <f t="shared" si="1"/>
        <v>70.56</v>
      </c>
      <c r="G107" s="60">
        <v>5.0</v>
      </c>
      <c r="H107" s="38">
        <f t="shared" si="2"/>
        <v>12.6</v>
      </c>
      <c r="J107" s="39">
        <f t="shared" si="3"/>
        <v>0.63</v>
      </c>
      <c r="K107" s="39">
        <f t="shared" si="4"/>
        <v>6.3</v>
      </c>
      <c r="L107" s="38">
        <v>11.0</v>
      </c>
      <c r="O107" s="39">
        <f t="shared" si="5"/>
        <v>2.1</v>
      </c>
      <c r="P107" s="79">
        <f t="shared" si="6"/>
        <v>23</v>
      </c>
      <c r="Q107" s="62">
        <f t="shared" si="7"/>
        <v>33</v>
      </c>
      <c r="R107" s="62">
        <f t="shared" si="8"/>
        <v>26</v>
      </c>
      <c r="S107" s="42">
        <v>3.0</v>
      </c>
      <c r="T107" s="42" t="s">
        <v>255</v>
      </c>
      <c r="U107" s="42">
        <v>5.0</v>
      </c>
      <c r="V107" s="38">
        <v>2.0</v>
      </c>
      <c r="W107" s="38" t="s">
        <v>251</v>
      </c>
      <c r="X107" s="38">
        <v>12.0</v>
      </c>
    </row>
    <row r="108">
      <c r="A108" s="5" t="s">
        <v>215</v>
      </c>
      <c r="B108" s="26">
        <v>107.0</v>
      </c>
      <c r="C108" s="38">
        <v>30.0</v>
      </c>
      <c r="D108" s="38">
        <v>2.0</v>
      </c>
      <c r="E108" s="38">
        <v>0.702</v>
      </c>
      <c r="F108" s="38">
        <f t="shared" si="1"/>
        <v>19.656</v>
      </c>
      <c r="G108" s="57">
        <v>20.0</v>
      </c>
      <c r="H108" s="38">
        <f t="shared" si="2"/>
        <v>14.04</v>
      </c>
      <c r="J108" s="39">
        <f t="shared" si="3"/>
        <v>0.702</v>
      </c>
      <c r="K108" s="39">
        <f t="shared" si="4"/>
        <v>7.02</v>
      </c>
      <c r="L108" s="38">
        <v>11.0</v>
      </c>
      <c r="O108" s="39">
        <f t="shared" si="5"/>
        <v>2.34</v>
      </c>
      <c r="P108" s="79">
        <f t="shared" si="6"/>
        <v>8</v>
      </c>
      <c r="Q108" s="62">
        <f t="shared" si="7"/>
        <v>18</v>
      </c>
      <c r="R108" s="62">
        <f t="shared" si="8"/>
        <v>41</v>
      </c>
      <c r="S108" s="42">
        <v>3.0</v>
      </c>
      <c r="T108" s="42" t="s">
        <v>256</v>
      </c>
      <c r="U108" s="42">
        <v>5.0</v>
      </c>
      <c r="V108" s="38">
        <v>2.0</v>
      </c>
      <c r="W108" s="38" t="s">
        <v>252</v>
      </c>
      <c r="X108" s="38">
        <v>12.0</v>
      </c>
    </row>
    <row r="109">
      <c r="A109" s="5" t="s">
        <v>216</v>
      </c>
      <c r="B109" s="26">
        <v>108.0</v>
      </c>
      <c r="C109" s="38">
        <v>30.0</v>
      </c>
      <c r="D109" s="38">
        <v>2.0</v>
      </c>
      <c r="E109" s="38">
        <v>0.872</v>
      </c>
      <c r="F109" s="38">
        <f t="shared" si="1"/>
        <v>24.416</v>
      </c>
      <c r="G109" s="57">
        <v>20.0</v>
      </c>
      <c r="H109" s="38">
        <f t="shared" si="2"/>
        <v>17.44</v>
      </c>
      <c r="J109" s="39">
        <f t="shared" si="3"/>
        <v>0.872</v>
      </c>
      <c r="K109" s="39">
        <f t="shared" si="4"/>
        <v>8.72</v>
      </c>
      <c r="L109" s="38">
        <v>11.0</v>
      </c>
      <c r="O109" s="39">
        <f t="shared" si="5"/>
        <v>2.906666667</v>
      </c>
      <c r="P109" s="79">
        <f t="shared" si="6"/>
        <v>8</v>
      </c>
      <c r="Q109" s="62">
        <f t="shared" si="7"/>
        <v>18</v>
      </c>
      <c r="R109" s="62">
        <f t="shared" si="8"/>
        <v>41</v>
      </c>
      <c r="S109" s="42">
        <v>3.0</v>
      </c>
      <c r="T109" s="42" t="s">
        <v>257</v>
      </c>
      <c r="U109" s="42">
        <v>5.0</v>
      </c>
      <c r="V109" s="38">
        <v>2.0</v>
      </c>
      <c r="W109" s="38" t="s">
        <v>253</v>
      </c>
      <c r="X109" s="38">
        <v>12.0</v>
      </c>
    </row>
    <row r="110">
      <c r="A110" s="2" t="s">
        <v>213</v>
      </c>
      <c r="B110" s="26">
        <v>109.0</v>
      </c>
      <c r="C110" s="38">
        <v>60.0</v>
      </c>
      <c r="D110" s="38">
        <v>2.0</v>
      </c>
      <c r="E110" s="38">
        <v>0.274</v>
      </c>
      <c r="F110" s="38">
        <f t="shared" si="1"/>
        <v>15.892</v>
      </c>
      <c r="G110" s="57">
        <v>20.0</v>
      </c>
      <c r="H110" s="38">
        <f t="shared" si="2"/>
        <v>5.48</v>
      </c>
      <c r="J110" s="39">
        <f t="shared" si="3"/>
        <v>0.274</v>
      </c>
      <c r="K110" s="39">
        <f t="shared" si="4"/>
        <v>2.74</v>
      </c>
      <c r="L110" s="38">
        <v>11.0</v>
      </c>
      <c r="O110" s="39">
        <f t="shared" si="5"/>
        <v>0.9133333333</v>
      </c>
      <c r="P110" s="79">
        <f t="shared" si="6"/>
        <v>38</v>
      </c>
      <c r="Q110" s="62">
        <f t="shared" si="7"/>
        <v>48</v>
      </c>
      <c r="R110" s="62">
        <f t="shared" si="8"/>
        <v>11</v>
      </c>
      <c r="S110" s="42">
        <v>3.0</v>
      </c>
      <c r="T110" s="42" t="s">
        <v>250</v>
      </c>
      <c r="U110" s="42">
        <v>6.0</v>
      </c>
      <c r="V110" s="38">
        <v>2.0</v>
      </c>
      <c r="W110" s="38" t="s">
        <v>254</v>
      </c>
      <c r="X110" s="38">
        <v>12.0</v>
      </c>
    </row>
    <row r="111">
      <c r="A111" s="5" t="s">
        <v>221</v>
      </c>
      <c r="B111" s="26">
        <v>110.0</v>
      </c>
      <c r="C111" s="38">
        <v>60.0</v>
      </c>
      <c r="D111" s="38">
        <v>2.0</v>
      </c>
      <c r="E111" s="38">
        <v>0.372</v>
      </c>
      <c r="F111" s="38">
        <f t="shared" si="1"/>
        <v>21.576</v>
      </c>
      <c r="G111" s="57">
        <v>20.0</v>
      </c>
      <c r="H111" s="38">
        <f t="shared" si="2"/>
        <v>7.44</v>
      </c>
      <c r="J111" s="39">
        <f t="shared" si="3"/>
        <v>0.372</v>
      </c>
      <c r="K111" s="39">
        <f t="shared" si="4"/>
        <v>3.72</v>
      </c>
      <c r="L111" s="38">
        <v>11.0</v>
      </c>
      <c r="O111" s="39">
        <f t="shared" si="5"/>
        <v>1.24</v>
      </c>
      <c r="P111" s="79">
        <f t="shared" si="6"/>
        <v>38</v>
      </c>
      <c r="Q111" s="62">
        <f t="shared" si="7"/>
        <v>48</v>
      </c>
      <c r="R111" s="62">
        <f t="shared" si="8"/>
        <v>11</v>
      </c>
      <c r="S111" s="42">
        <v>3.0</v>
      </c>
      <c r="T111" s="42" t="s">
        <v>251</v>
      </c>
      <c r="U111" s="42">
        <v>6.0</v>
      </c>
      <c r="V111" s="38">
        <v>2.0</v>
      </c>
      <c r="W111" s="38" t="s">
        <v>255</v>
      </c>
      <c r="X111" s="38">
        <v>12.0</v>
      </c>
    </row>
    <row r="112">
      <c r="A112" s="2" t="s">
        <v>220</v>
      </c>
      <c r="B112" s="26">
        <v>111.0</v>
      </c>
      <c r="C112" s="38">
        <v>60.0</v>
      </c>
      <c r="D112" s="38">
        <v>2.0</v>
      </c>
      <c r="E112" s="38">
        <v>0.238</v>
      </c>
      <c r="F112" s="38">
        <f t="shared" si="1"/>
        <v>13.804</v>
      </c>
      <c r="G112" s="57">
        <v>20.0</v>
      </c>
      <c r="H112" s="38">
        <f t="shared" si="2"/>
        <v>4.76</v>
      </c>
      <c r="J112" s="39">
        <f t="shared" si="3"/>
        <v>0.238</v>
      </c>
      <c r="K112" s="39">
        <f t="shared" si="4"/>
        <v>2.38</v>
      </c>
      <c r="L112" s="38">
        <v>12.0</v>
      </c>
      <c r="O112" s="39">
        <f t="shared" si="5"/>
        <v>0.7933333333</v>
      </c>
      <c r="P112" s="79">
        <f t="shared" si="6"/>
        <v>38</v>
      </c>
      <c r="Q112" s="62">
        <f t="shared" si="7"/>
        <v>48</v>
      </c>
      <c r="R112" s="62">
        <f t="shared" si="8"/>
        <v>11</v>
      </c>
      <c r="S112" s="42">
        <v>3.0</v>
      </c>
      <c r="T112" s="42" t="s">
        <v>250</v>
      </c>
      <c r="U112" s="42">
        <v>7.0</v>
      </c>
      <c r="V112" s="38">
        <v>2.0</v>
      </c>
      <c r="W112" s="38" t="s">
        <v>256</v>
      </c>
      <c r="X112" s="38">
        <v>12.0</v>
      </c>
    </row>
    <row r="113">
      <c r="A113" s="5" t="s">
        <v>222</v>
      </c>
      <c r="B113" s="26">
        <v>112.0</v>
      </c>
      <c r="C113" s="38">
        <v>60.0</v>
      </c>
      <c r="D113" s="38">
        <v>2.0</v>
      </c>
      <c r="E113" s="38">
        <v>1.13</v>
      </c>
      <c r="F113" s="38">
        <f t="shared" si="1"/>
        <v>65.54</v>
      </c>
      <c r="G113" s="57">
        <v>20.0</v>
      </c>
      <c r="H113" s="38">
        <f t="shared" si="2"/>
        <v>22.6</v>
      </c>
      <c r="J113" s="39">
        <f t="shared" si="3"/>
        <v>1.13</v>
      </c>
      <c r="K113" s="39">
        <f t="shared" si="4"/>
        <v>11.3</v>
      </c>
      <c r="L113" s="38">
        <v>12.0</v>
      </c>
      <c r="O113" s="39">
        <f t="shared" si="5"/>
        <v>3.766666667</v>
      </c>
      <c r="P113" s="79">
        <f t="shared" si="6"/>
        <v>38</v>
      </c>
      <c r="Q113" s="62">
        <f t="shared" si="7"/>
        <v>48</v>
      </c>
      <c r="R113" s="62">
        <f t="shared" si="8"/>
        <v>11</v>
      </c>
      <c r="S113" s="42">
        <v>3.0</v>
      </c>
      <c r="T113" s="42" t="s">
        <v>251</v>
      </c>
      <c r="U113" s="42">
        <v>7.0</v>
      </c>
      <c r="V113" s="38">
        <v>2.0</v>
      </c>
      <c r="W113" s="38" t="s">
        <v>257</v>
      </c>
      <c r="X113" s="38">
        <v>12.0</v>
      </c>
    </row>
    <row r="114">
      <c r="A114" s="5" t="s">
        <v>227</v>
      </c>
      <c r="B114" s="26">
        <v>113.0</v>
      </c>
      <c r="C114" s="38">
        <v>60.0</v>
      </c>
      <c r="D114" s="38">
        <v>2.0</v>
      </c>
      <c r="E114" s="38">
        <v>0.178</v>
      </c>
      <c r="F114" s="38">
        <f t="shared" si="1"/>
        <v>10.324</v>
      </c>
      <c r="G114" s="57">
        <v>20.0</v>
      </c>
      <c r="H114" s="38">
        <f t="shared" si="2"/>
        <v>3.56</v>
      </c>
      <c r="J114" s="39">
        <f t="shared" si="3"/>
        <v>0.178</v>
      </c>
      <c r="K114" s="39">
        <f t="shared" si="4"/>
        <v>1.78</v>
      </c>
      <c r="L114" s="38">
        <v>12.0</v>
      </c>
      <c r="O114" s="39">
        <f t="shared" si="5"/>
        <v>0.5933333333</v>
      </c>
      <c r="P114" s="79">
        <f t="shared" si="6"/>
        <v>38</v>
      </c>
      <c r="Q114" s="62">
        <f t="shared" si="7"/>
        <v>48</v>
      </c>
      <c r="R114" s="62">
        <f t="shared" si="8"/>
        <v>11</v>
      </c>
      <c r="S114" s="42">
        <v>3.0</v>
      </c>
      <c r="T114" s="42" t="s">
        <v>252</v>
      </c>
      <c r="U114" s="42">
        <v>7.0</v>
      </c>
      <c r="V114" s="38">
        <v>3.0</v>
      </c>
      <c r="W114" s="38" t="s">
        <v>250</v>
      </c>
      <c r="X114" s="38">
        <v>1.0</v>
      </c>
    </row>
    <row r="115">
      <c r="A115" s="2" t="s">
        <v>226</v>
      </c>
      <c r="B115" s="26">
        <v>114.0</v>
      </c>
      <c r="C115" s="38">
        <v>60.0</v>
      </c>
      <c r="D115" s="38">
        <v>2.0</v>
      </c>
      <c r="E115" s="38">
        <v>0.146</v>
      </c>
      <c r="F115" s="38">
        <f t="shared" si="1"/>
        <v>8.468</v>
      </c>
      <c r="G115" s="57">
        <v>20.0</v>
      </c>
      <c r="H115" s="38">
        <f t="shared" si="2"/>
        <v>2.92</v>
      </c>
      <c r="J115" s="39">
        <f t="shared" si="3"/>
        <v>0.146</v>
      </c>
      <c r="K115" s="39">
        <f t="shared" si="4"/>
        <v>1.46</v>
      </c>
      <c r="L115" s="38">
        <v>12.0</v>
      </c>
      <c r="O115" s="39">
        <f t="shared" si="5"/>
        <v>0.4866666667</v>
      </c>
      <c r="P115" s="79">
        <f t="shared" si="6"/>
        <v>38</v>
      </c>
      <c r="Q115" s="62">
        <f t="shared" si="7"/>
        <v>48</v>
      </c>
      <c r="R115" s="62">
        <f t="shared" si="8"/>
        <v>11</v>
      </c>
      <c r="S115" s="42">
        <v>3.0</v>
      </c>
      <c r="T115" s="42" t="s">
        <v>253</v>
      </c>
      <c r="U115" s="42">
        <v>7.0</v>
      </c>
      <c r="V115" s="38">
        <v>3.0</v>
      </c>
      <c r="W115" s="38" t="s">
        <v>251</v>
      </c>
      <c r="X115" s="38">
        <v>1.0</v>
      </c>
    </row>
    <row r="116">
      <c r="A116" s="2" t="s">
        <v>232</v>
      </c>
      <c r="B116" s="26">
        <v>115.0</v>
      </c>
      <c r="C116" s="38">
        <v>60.0</v>
      </c>
      <c r="D116" s="38">
        <v>2.0</v>
      </c>
      <c r="E116" s="38">
        <v>0.386</v>
      </c>
      <c r="F116" s="38">
        <f t="shared" si="1"/>
        <v>22.388</v>
      </c>
      <c r="G116" s="57">
        <v>20.0</v>
      </c>
      <c r="H116" s="38">
        <f t="shared" si="2"/>
        <v>7.72</v>
      </c>
      <c r="J116" s="39">
        <f t="shared" si="3"/>
        <v>0.386</v>
      </c>
      <c r="K116" s="39">
        <f t="shared" si="4"/>
        <v>3.86</v>
      </c>
      <c r="L116" s="38">
        <v>12.0</v>
      </c>
      <c r="O116" s="39">
        <f t="shared" si="5"/>
        <v>1.286666667</v>
      </c>
      <c r="P116" s="79">
        <f t="shared" si="6"/>
        <v>38</v>
      </c>
      <c r="Q116" s="62">
        <f t="shared" si="7"/>
        <v>48</v>
      </c>
      <c r="R116" s="62">
        <f t="shared" si="8"/>
        <v>11</v>
      </c>
      <c r="S116" s="42">
        <v>3.0</v>
      </c>
      <c r="T116" s="42" t="s">
        <v>254</v>
      </c>
      <c r="U116" s="42">
        <v>7.0</v>
      </c>
      <c r="V116" s="38">
        <v>3.0</v>
      </c>
      <c r="W116" s="38" t="s">
        <v>252</v>
      </c>
      <c r="X116" s="38">
        <v>1.0</v>
      </c>
    </row>
    <row r="117">
      <c r="A117" s="5" t="s">
        <v>237</v>
      </c>
      <c r="B117" s="26">
        <v>116.0</v>
      </c>
      <c r="C117" s="38">
        <v>60.0</v>
      </c>
      <c r="D117" s="38">
        <v>2.0</v>
      </c>
      <c r="E117" s="38">
        <v>0.41</v>
      </c>
      <c r="F117" s="38">
        <f t="shared" si="1"/>
        <v>23.78</v>
      </c>
      <c r="G117" s="57">
        <v>20.0</v>
      </c>
      <c r="H117" s="38">
        <f t="shared" si="2"/>
        <v>8.2</v>
      </c>
      <c r="J117" s="39">
        <f t="shared" si="3"/>
        <v>0.41</v>
      </c>
      <c r="K117" s="39">
        <f t="shared" si="4"/>
        <v>4.1</v>
      </c>
      <c r="L117" s="38">
        <v>12.0</v>
      </c>
      <c r="O117" s="39">
        <f t="shared" si="5"/>
        <v>1.366666667</v>
      </c>
      <c r="P117" s="79">
        <f t="shared" si="6"/>
        <v>38</v>
      </c>
      <c r="Q117" s="62">
        <f t="shared" si="7"/>
        <v>48</v>
      </c>
      <c r="R117" s="62">
        <f t="shared" si="8"/>
        <v>11</v>
      </c>
      <c r="S117" s="42">
        <v>3.0</v>
      </c>
      <c r="T117" s="42" t="s">
        <v>255</v>
      </c>
      <c r="U117" s="42">
        <v>7.0</v>
      </c>
      <c r="V117" s="38">
        <v>3.0</v>
      </c>
      <c r="W117" s="38" t="s">
        <v>253</v>
      </c>
      <c r="X117" s="38">
        <v>1.0</v>
      </c>
    </row>
    <row r="118">
      <c r="A118" s="5" t="s">
        <v>238</v>
      </c>
      <c r="B118" s="26">
        <v>117.0</v>
      </c>
      <c r="C118" s="38">
        <v>60.0</v>
      </c>
      <c r="D118" s="38">
        <v>2.0</v>
      </c>
      <c r="E118" s="38">
        <v>0.35</v>
      </c>
      <c r="F118" s="38">
        <f t="shared" si="1"/>
        <v>20.3</v>
      </c>
      <c r="G118" s="57">
        <v>20.0</v>
      </c>
      <c r="H118" s="38">
        <f t="shared" si="2"/>
        <v>7</v>
      </c>
      <c r="J118" s="39">
        <f t="shared" si="3"/>
        <v>0.35</v>
      </c>
      <c r="K118" s="39">
        <f t="shared" si="4"/>
        <v>3.5</v>
      </c>
      <c r="L118" s="38">
        <v>12.0</v>
      </c>
      <c r="O118" s="39">
        <f t="shared" si="5"/>
        <v>1.166666667</v>
      </c>
      <c r="P118" s="79">
        <f t="shared" si="6"/>
        <v>38</v>
      </c>
      <c r="Q118" s="62">
        <f t="shared" si="7"/>
        <v>48</v>
      </c>
      <c r="R118" s="62">
        <f t="shared" si="8"/>
        <v>11</v>
      </c>
      <c r="S118" s="42">
        <v>3.0</v>
      </c>
      <c r="T118" s="42" t="s">
        <v>256</v>
      </c>
      <c r="U118" s="42">
        <v>7.0</v>
      </c>
      <c r="V118" s="38">
        <v>3.0</v>
      </c>
      <c r="W118" s="38" t="s">
        <v>254</v>
      </c>
      <c r="X118" s="38">
        <v>1.0</v>
      </c>
    </row>
    <row r="119">
      <c r="A119" s="5" t="s">
        <v>239</v>
      </c>
      <c r="B119" s="26">
        <v>118.0</v>
      </c>
      <c r="C119" s="38">
        <v>60.0</v>
      </c>
      <c r="D119" s="38">
        <v>2.0</v>
      </c>
      <c r="E119" s="38">
        <v>0.316</v>
      </c>
      <c r="F119" s="38">
        <f t="shared" si="1"/>
        <v>18.328</v>
      </c>
      <c r="G119" s="57">
        <v>20.0</v>
      </c>
      <c r="H119" s="38">
        <f t="shared" si="2"/>
        <v>6.32</v>
      </c>
      <c r="J119" s="39">
        <f t="shared" si="3"/>
        <v>0.316</v>
      </c>
      <c r="K119" s="39">
        <f t="shared" si="4"/>
        <v>3.16</v>
      </c>
      <c r="L119" s="38">
        <v>12.0</v>
      </c>
      <c r="O119" s="39">
        <f t="shared" si="5"/>
        <v>1.053333333</v>
      </c>
      <c r="P119" s="79">
        <f t="shared" si="6"/>
        <v>38</v>
      </c>
      <c r="Q119" s="62">
        <f t="shared" si="7"/>
        <v>48</v>
      </c>
      <c r="R119" s="62">
        <f t="shared" si="8"/>
        <v>11</v>
      </c>
      <c r="S119" s="42">
        <v>3.0</v>
      </c>
      <c r="T119" s="42" t="s">
        <v>257</v>
      </c>
      <c r="U119" s="42">
        <v>7.0</v>
      </c>
      <c r="V119" s="38">
        <v>3.0</v>
      </c>
      <c r="W119" s="38" t="s">
        <v>255</v>
      </c>
      <c r="X119" s="38">
        <v>1.0</v>
      </c>
    </row>
    <row r="120">
      <c r="A120" s="2" t="s">
        <v>236</v>
      </c>
      <c r="B120" s="26">
        <v>119.0</v>
      </c>
      <c r="C120" s="38">
        <v>60.0</v>
      </c>
      <c r="D120" s="38">
        <v>2.0</v>
      </c>
      <c r="E120" s="38">
        <v>0.246</v>
      </c>
      <c r="F120" s="38">
        <f t="shared" si="1"/>
        <v>14.268</v>
      </c>
      <c r="G120" s="57">
        <v>20.0</v>
      </c>
      <c r="H120" s="38">
        <f t="shared" si="2"/>
        <v>4.92</v>
      </c>
      <c r="J120" s="39">
        <f t="shared" si="3"/>
        <v>0.246</v>
      </c>
      <c r="K120" s="39">
        <f t="shared" si="4"/>
        <v>2.46</v>
      </c>
      <c r="L120" s="38">
        <v>12.0</v>
      </c>
      <c r="O120" s="39">
        <f t="shared" si="5"/>
        <v>0.82</v>
      </c>
      <c r="P120" s="79">
        <f t="shared" si="6"/>
        <v>38</v>
      </c>
      <c r="Q120" s="62">
        <f t="shared" si="7"/>
        <v>48</v>
      </c>
      <c r="R120" s="62">
        <f t="shared" si="8"/>
        <v>11</v>
      </c>
      <c r="S120" s="42">
        <v>3.0</v>
      </c>
      <c r="T120" s="42" t="s">
        <v>250</v>
      </c>
      <c r="U120" s="42">
        <v>8.0</v>
      </c>
      <c r="V120" s="38">
        <v>3.0</v>
      </c>
      <c r="W120" s="38" t="s">
        <v>256</v>
      </c>
      <c r="X120" s="38">
        <v>1.0</v>
      </c>
    </row>
    <row r="121">
      <c r="A121" s="5" t="s">
        <v>247</v>
      </c>
      <c r="B121" s="26">
        <v>120.0</v>
      </c>
      <c r="C121" s="38">
        <v>60.0</v>
      </c>
      <c r="D121" s="38">
        <v>2.0</v>
      </c>
      <c r="E121" s="38">
        <v>0.264</v>
      </c>
      <c r="F121" s="38">
        <f t="shared" si="1"/>
        <v>15.312</v>
      </c>
      <c r="G121" s="57">
        <v>20.0</v>
      </c>
      <c r="H121" s="38">
        <f t="shared" si="2"/>
        <v>5.28</v>
      </c>
      <c r="J121" s="39">
        <f t="shared" si="3"/>
        <v>0.264</v>
      </c>
      <c r="K121" s="39">
        <f t="shared" si="4"/>
        <v>2.64</v>
      </c>
      <c r="L121" s="38">
        <v>12.0</v>
      </c>
      <c r="O121" s="39">
        <f t="shared" si="5"/>
        <v>0.88</v>
      </c>
      <c r="P121" s="79">
        <f t="shared" si="6"/>
        <v>38</v>
      </c>
      <c r="Q121" s="62">
        <f t="shared" si="7"/>
        <v>48</v>
      </c>
      <c r="R121" s="62">
        <f t="shared" si="8"/>
        <v>11</v>
      </c>
      <c r="S121" s="42">
        <v>3.0</v>
      </c>
      <c r="T121" s="42" t="s">
        <v>251</v>
      </c>
      <c r="U121" s="42">
        <v>8.0</v>
      </c>
      <c r="V121" s="38">
        <v>3.0</v>
      </c>
      <c r="W121" s="38" t="s">
        <v>257</v>
      </c>
      <c r="X121" s="38">
        <v>1.0</v>
      </c>
    </row>
    <row r="122">
      <c r="A122" s="2" t="s">
        <v>243</v>
      </c>
      <c r="B122" s="26">
        <v>121.0</v>
      </c>
      <c r="C122" s="38">
        <v>25.0</v>
      </c>
      <c r="D122" s="38">
        <v>1.0</v>
      </c>
      <c r="E122" s="38">
        <v>0.688</v>
      </c>
      <c r="F122" s="38">
        <f t="shared" si="1"/>
        <v>16.512</v>
      </c>
      <c r="G122" s="57">
        <v>10.0</v>
      </c>
      <c r="H122" s="38">
        <f t="shared" si="2"/>
        <v>6.88</v>
      </c>
      <c r="J122" s="39">
        <f t="shared" si="3"/>
        <v>0.344</v>
      </c>
      <c r="K122" s="39">
        <f t="shared" si="4"/>
        <v>3.44</v>
      </c>
      <c r="L122" s="38">
        <v>13.0</v>
      </c>
      <c r="O122" s="39">
        <f t="shared" si="5"/>
        <v>1.146666667</v>
      </c>
      <c r="P122" s="79">
        <f t="shared" si="6"/>
        <v>14</v>
      </c>
      <c r="Q122" s="62">
        <f t="shared" si="7"/>
        <v>24</v>
      </c>
      <c r="R122" s="62">
        <f t="shared" si="8"/>
        <v>35</v>
      </c>
      <c r="S122" s="72">
        <v>4.0</v>
      </c>
      <c r="T122" s="72" t="s">
        <v>250</v>
      </c>
      <c r="U122" s="72">
        <v>1.0</v>
      </c>
      <c r="V122" s="38">
        <v>3.0</v>
      </c>
      <c r="W122" s="38" t="s">
        <v>250</v>
      </c>
      <c r="X122" s="38">
        <v>2.0</v>
      </c>
    </row>
    <row r="123">
      <c r="A123" s="2" t="s">
        <v>19</v>
      </c>
      <c r="B123" s="26">
        <v>122.0</v>
      </c>
      <c r="C123" s="38">
        <v>25.0</v>
      </c>
      <c r="D123" s="38">
        <v>1.0</v>
      </c>
      <c r="E123" s="38">
        <v>0.89</v>
      </c>
      <c r="F123" s="38">
        <f t="shared" si="1"/>
        <v>21.36</v>
      </c>
      <c r="G123" s="57">
        <v>10.0</v>
      </c>
      <c r="H123" s="38">
        <f t="shared" si="2"/>
        <v>8.9</v>
      </c>
      <c r="J123" s="39">
        <f t="shared" si="3"/>
        <v>0.445</v>
      </c>
      <c r="K123" s="39">
        <f t="shared" si="4"/>
        <v>4.45</v>
      </c>
      <c r="L123" s="38">
        <v>13.0</v>
      </c>
      <c r="O123" s="39">
        <f t="shared" si="5"/>
        <v>1.483333333</v>
      </c>
      <c r="P123" s="79">
        <f t="shared" si="6"/>
        <v>14</v>
      </c>
      <c r="Q123" s="62">
        <f t="shared" si="7"/>
        <v>24</v>
      </c>
      <c r="R123" s="62">
        <f t="shared" si="8"/>
        <v>35</v>
      </c>
      <c r="S123" s="72">
        <v>4.0</v>
      </c>
      <c r="T123" s="72" t="s">
        <v>251</v>
      </c>
      <c r="U123" s="72">
        <v>1.0</v>
      </c>
      <c r="V123" s="38">
        <v>3.0</v>
      </c>
      <c r="W123" s="38" t="s">
        <v>251</v>
      </c>
      <c r="X123" s="38">
        <v>2.0</v>
      </c>
    </row>
    <row r="124">
      <c r="A124" s="2" t="s">
        <v>21</v>
      </c>
      <c r="B124" s="26">
        <v>123.0</v>
      </c>
      <c r="C124" s="38">
        <v>25.0</v>
      </c>
      <c r="D124" s="38">
        <v>1.0</v>
      </c>
      <c r="E124" s="38">
        <v>0.966</v>
      </c>
      <c r="F124" s="38">
        <f t="shared" si="1"/>
        <v>23.184</v>
      </c>
      <c r="G124" s="57">
        <v>10.0</v>
      </c>
      <c r="H124" s="38">
        <f t="shared" si="2"/>
        <v>9.66</v>
      </c>
      <c r="J124" s="39">
        <f t="shared" si="3"/>
        <v>0.483</v>
      </c>
      <c r="K124" s="39">
        <f t="shared" si="4"/>
        <v>4.83</v>
      </c>
      <c r="L124" s="38">
        <v>13.0</v>
      </c>
      <c r="O124" s="39">
        <f t="shared" si="5"/>
        <v>1.61</v>
      </c>
      <c r="P124" s="79">
        <f t="shared" si="6"/>
        <v>14</v>
      </c>
      <c r="Q124" s="62">
        <f t="shared" si="7"/>
        <v>24</v>
      </c>
      <c r="R124" s="62">
        <f t="shared" si="8"/>
        <v>35</v>
      </c>
      <c r="S124" s="72">
        <v>4.0</v>
      </c>
      <c r="T124" s="72" t="s">
        <v>252</v>
      </c>
      <c r="U124" s="72">
        <v>1.0</v>
      </c>
      <c r="V124" s="38">
        <v>3.0</v>
      </c>
      <c r="W124" s="38" t="s">
        <v>252</v>
      </c>
      <c r="X124" s="38">
        <v>2.0</v>
      </c>
    </row>
    <row r="125">
      <c r="A125" s="2" t="s">
        <v>12</v>
      </c>
      <c r="B125" s="26">
        <v>124.0</v>
      </c>
      <c r="C125" s="38">
        <v>25.0</v>
      </c>
      <c r="D125" s="38">
        <v>1.0</v>
      </c>
      <c r="E125" s="38">
        <v>0.676</v>
      </c>
      <c r="F125" s="38">
        <f t="shared" si="1"/>
        <v>16.224</v>
      </c>
      <c r="G125" s="57">
        <v>10.0</v>
      </c>
      <c r="H125" s="38">
        <f t="shared" si="2"/>
        <v>6.76</v>
      </c>
      <c r="J125" s="39">
        <f t="shared" si="3"/>
        <v>0.338</v>
      </c>
      <c r="K125" s="39">
        <f t="shared" si="4"/>
        <v>3.38</v>
      </c>
      <c r="L125" s="38">
        <v>13.0</v>
      </c>
      <c r="O125" s="39">
        <f t="shared" si="5"/>
        <v>1.126666667</v>
      </c>
      <c r="P125" s="79">
        <f t="shared" si="6"/>
        <v>14</v>
      </c>
      <c r="Q125" s="62">
        <f t="shared" si="7"/>
        <v>24</v>
      </c>
      <c r="R125" s="62">
        <f t="shared" si="8"/>
        <v>35</v>
      </c>
      <c r="S125" s="72">
        <v>4.0</v>
      </c>
      <c r="T125" s="72" t="s">
        <v>253</v>
      </c>
      <c r="U125" s="72">
        <v>1.0</v>
      </c>
      <c r="V125" s="38">
        <v>3.0</v>
      </c>
      <c r="W125" s="38" t="s">
        <v>253</v>
      </c>
      <c r="X125" s="38">
        <v>2.0</v>
      </c>
    </row>
    <row r="126">
      <c r="A126" s="2" t="s">
        <v>16</v>
      </c>
      <c r="B126" s="26">
        <v>125.0</v>
      </c>
      <c r="C126" s="38">
        <v>25.0</v>
      </c>
      <c r="D126" s="38">
        <v>1.0</v>
      </c>
      <c r="E126" s="38">
        <v>0.43</v>
      </c>
      <c r="F126" s="38">
        <f t="shared" si="1"/>
        <v>10.32</v>
      </c>
      <c r="G126" s="57">
        <v>20.0</v>
      </c>
      <c r="H126" s="38">
        <f t="shared" si="2"/>
        <v>8.6</v>
      </c>
      <c r="J126" s="39">
        <f t="shared" si="3"/>
        <v>0.43</v>
      </c>
      <c r="K126" s="39">
        <f t="shared" si="4"/>
        <v>4.3</v>
      </c>
      <c r="L126" s="38">
        <v>13.0</v>
      </c>
      <c r="O126" s="39">
        <f t="shared" si="5"/>
        <v>1.433333333</v>
      </c>
      <c r="P126" s="79">
        <f t="shared" si="6"/>
        <v>4</v>
      </c>
      <c r="Q126" s="62">
        <f t="shared" si="7"/>
        <v>14</v>
      </c>
      <c r="R126" s="62">
        <f t="shared" si="8"/>
        <v>45</v>
      </c>
      <c r="S126" s="72">
        <v>4.0</v>
      </c>
      <c r="T126" s="72" t="s">
        <v>254</v>
      </c>
      <c r="U126" s="72">
        <v>1.0</v>
      </c>
      <c r="V126" s="38">
        <v>3.0</v>
      </c>
      <c r="W126" s="38" t="s">
        <v>254</v>
      </c>
      <c r="X126" s="38">
        <v>2.0</v>
      </c>
    </row>
    <row r="127">
      <c r="A127" s="2" t="s">
        <v>27</v>
      </c>
      <c r="B127" s="26">
        <v>126.0</v>
      </c>
      <c r="C127" s="38">
        <v>25.0</v>
      </c>
      <c r="D127" s="38">
        <v>1.0</v>
      </c>
      <c r="E127" s="38">
        <v>0.556</v>
      </c>
      <c r="F127" s="38">
        <f t="shared" si="1"/>
        <v>13.344</v>
      </c>
      <c r="G127" s="57">
        <v>20.0</v>
      </c>
      <c r="H127" s="38">
        <f t="shared" si="2"/>
        <v>11.12</v>
      </c>
      <c r="J127" s="39">
        <f t="shared" si="3"/>
        <v>0.556</v>
      </c>
      <c r="K127" s="39">
        <f t="shared" si="4"/>
        <v>5.56</v>
      </c>
      <c r="L127" s="38">
        <v>13.0</v>
      </c>
      <c r="O127" s="39">
        <f t="shared" si="5"/>
        <v>1.853333333</v>
      </c>
      <c r="P127" s="79">
        <f t="shared" si="6"/>
        <v>4</v>
      </c>
      <c r="Q127" s="62">
        <f t="shared" si="7"/>
        <v>14</v>
      </c>
      <c r="R127" s="62">
        <f t="shared" si="8"/>
        <v>45</v>
      </c>
      <c r="S127" s="72">
        <v>4.0</v>
      </c>
      <c r="T127" s="72" t="s">
        <v>255</v>
      </c>
      <c r="U127" s="72">
        <v>1.0</v>
      </c>
      <c r="V127" s="38">
        <v>3.0</v>
      </c>
      <c r="W127" s="38" t="s">
        <v>255</v>
      </c>
      <c r="X127" s="38">
        <v>2.0</v>
      </c>
    </row>
    <row r="128">
      <c r="A128" s="2" t="s">
        <v>23</v>
      </c>
      <c r="B128" s="26">
        <v>127.0</v>
      </c>
      <c r="C128" s="38">
        <v>25.0</v>
      </c>
      <c r="D128" s="38">
        <v>1.0</v>
      </c>
      <c r="E128" s="38">
        <v>0.668</v>
      </c>
      <c r="F128" s="38">
        <f t="shared" si="1"/>
        <v>16.032</v>
      </c>
      <c r="G128" s="57">
        <v>20.0</v>
      </c>
      <c r="H128" s="38">
        <f t="shared" si="2"/>
        <v>13.36</v>
      </c>
      <c r="J128" s="39">
        <f t="shared" si="3"/>
        <v>0.668</v>
      </c>
      <c r="K128" s="39">
        <f t="shared" si="4"/>
        <v>6.68</v>
      </c>
      <c r="L128" s="38">
        <v>13.0</v>
      </c>
      <c r="O128" s="39">
        <f t="shared" si="5"/>
        <v>2.226666667</v>
      </c>
      <c r="P128" s="79">
        <f t="shared" si="6"/>
        <v>4</v>
      </c>
      <c r="Q128" s="62">
        <f t="shared" si="7"/>
        <v>14</v>
      </c>
      <c r="R128" s="62">
        <f t="shared" si="8"/>
        <v>45</v>
      </c>
      <c r="S128" s="72">
        <v>4.0</v>
      </c>
      <c r="T128" s="72" t="s">
        <v>256</v>
      </c>
      <c r="U128" s="72">
        <v>1.0</v>
      </c>
      <c r="V128" s="38">
        <v>3.0</v>
      </c>
      <c r="W128" s="38" t="s">
        <v>256</v>
      </c>
      <c r="X128" s="38">
        <v>2.0</v>
      </c>
    </row>
    <row r="129">
      <c r="A129" s="2" t="s">
        <v>29</v>
      </c>
      <c r="B129" s="26">
        <v>128.0</v>
      </c>
      <c r="C129" s="38">
        <v>25.0</v>
      </c>
      <c r="D129" s="38">
        <v>1.0</v>
      </c>
      <c r="E129" s="38">
        <v>1.29</v>
      </c>
      <c r="F129" s="38">
        <f t="shared" si="1"/>
        <v>30.96</v>
      </c>
      <c r="G129" s="60">
        <v>5.0</v>
      </c>
      <c r="H129" s="38">
        <f t="shared" si="2"/>
        <v>6.45</v>
      </c>
      <c r="J129" s="39">
        <f t="shared" si="3"/>
        <v>0.3225</v>
      </c>
      <c r="K129" s="39">
        <f t="shared" si="4"/>
        <v>3.225</v>
      </c>
      <c r="L129" s="38">
        <v>13.0</v>
      </c>
      <c r="O129" s="39">
        <f t="shared" si="5"/>
        <v>1.075</v>
      </c>
      <c r="P129" s="79">
        <f t="shared" si="6"/>
        <v>19</v>
      </c>
      <c r="Q129" s="62">
        <f t="shared" si="7"/>
        <v>29</v>
      </c>
      <c r="R129" s="62">
        <f t="shared" si="8"/>
        <v>30</v>
      </c>
      <c r="S129" s="72">
        <v>4.0</v>
      </c>
      <c r="T129" s="72" t="s">
        <v>257</v>
      </c>
      <c r="U129" s="72">
        <v>1.0</v>
      </c>
      <c r="V129" s="38">
        <v>3.0</v>
      </c>
      <c r="W129" s="38" t="s">
        <v>257</v>
      </c>
      <c r="X129" s="38">
        <v>2.0</v>
      </c>
    </row>
    <row r="130">
      <c r="A130" s="2" t="s">
        <v>25</v>
      </c>
      <c r="B130" s="26">
        <v>129.0</v>
      </c>
      <c r="C130" s="38">
        <v>25.0</v>
      </c>
      <c r="D130" s="38">
        <v>1.0</v>
      </c>
      <c r="E130" s="38">
        <v>1.21</v>
      </c>
      <c r="F130" s="38">
        <f t="shared" si="1"/>
        <v>29.04</v>
      </c>
      <c r="G130" s="60">
        <v>5.0</v>
      </c>
      <c r="H130" s="38">
        <f t="shared" si="2"/>
        <v>6.05</v>
      </c>
      <c r="J130" s="39">
        <f t="shared" si="3"/>
        <v>0.3025</v>
      </c>
      <c r="K130" s="39">
        <f t="shared" si="4"/>
        <v>3.025</v>
      </c>
      <c r="L130" s="38">
        <v>13.0</v>
      </c>
      <c r="O130" s="39">
        <f t="shared" si="5"/>
        <v>1.008333333</v>
      </c>
      <c r="P130" s="79">
        <f t="shared" si="6"/>
        <v>19</v>
      </c>
      <c r="Q130" s="62">
        <f t="shared" si="7"/>
        <v>29</v>
      </c>
      <c r="R130" s="62">
        <f t="shared" si="8"/>
        <v>30</v>
      </c>
      <c r="S130" s="72">
        <v>4.0</v>
      </c>
      <c r="T130" s="72" t="s">
        <v>250</v>
      </c>
      <c r="U130" s="72">
        <v>2.0</v>
      </c>
      <c r="V130" s="38">
        <v>3.0</v>
      </c>
      <c r="W130" s="38" t="s">
        <v>250</v>
      </c>
      <c r="X130" s="38">
        <v>3.0</v>
      </c>
    </row>
    <row r="131">
      <c r="A131" s="2" t="s">
        <v>37</v>
      </c>
      <c r="B131" s="26">
        <v>130.0</v>
      </c>
      <c r="C131" s="38">
        <v>25.0</v>
      </c>
      <c r="D131" s="38">
        <v>1.0</v>
      </c>
      <c r="E131" s="38">
        <v>1.41</v>
      </c>
      <c r="F131" s="38">
        <f t="shared" si="1"/>
        <v>33.84</v>
      </c>
      <c r="G131" s="60">
        <v>5.0</v>
      </c>
      <c r="H131" s="38">
        <f t="shared" si="2"/>
        <v>7.05</v>
      </c>
      <c r="J131" s="39">
        <f t="shared" si="3"/>
        <v>0.3525</v>
      </c>
      <c r="K131" s="39">
        <f t="shared" si="4"/>
        <v>3.525</v>
      </c>
      <c r="L131" s="38">
        <v>13.0</v>
      </c>
      <c r="O131" s="39">
        <f t="shared" si="5"/>
        <v>1.175</v>
      </c>
      <c r="P131" s="79">
        <f t="shared" si="6"/>
        <v>19</v>
      </c>
      <c r="Q131" s="62">
        <f t="shared" si="7"/>
        <v>29</v>
      </c>
      <c r="R131" s="62">
        <f t="shared" si="8"/>
        <v>30</v>
      </c>
      <c r="S131" s="72">
        <v>4.0</v>
      </c>
      <c r="T131" s="72" t="s">
        <v>251</v>
      </c>
      <c r="U131" s="72">
        <v>2.0</v>
      </c>
      <c r="V131" s="38">
        <v>3.0</v>
      </c>
      <c r="W131" s="38" t="s">
        <v>251</v>
      </c>
      <c r="X131" s="38">
        <v>3.0</v>
      </c>
    </row>
    <row r="132">
      <c r="A132" s="2" t="s">
        <v>31</v>
      </c>
      <c r="B132" s="26">
        <v>131.0</v>
      </c>
      <c r="C132" s="38">
        <v>25.0</v>
      </c>
      <c r="D132" s="38">
        <v>1.0</v>
      </c>
      <c r="E132" s="38">
        <v>0.706</v>
      </c>
      <c r="F132" s="38">
        <f t="shared" si="1"/>
        <v>16.944</v>
      </c>
      <c r="G132" s="57">
        <v>10.0</v>
      </c>
      <c r="H132" s="38">
        <f t="shared" si="2"/>
        <v>7.06</v>
      </c>
      <c r="J132" s="39">
        <f t="shared" si="3"/>
        <v>0.353</v>
      </c>
      <c r="K132" s="39">
        <f t="shared" si="4"/>
        <v>3.53</v>
      </c>
      <c r="L132" s="38">
        <v>14.0</v>
      </c>
      <c r="O132" s="39">
        <f t="shared" si="5"/>
        <v>1.176666667</v>
      </c>
      <c r="P132" s="79">
        <f t="shared" si="6"/>
        <v>14</v>
      </c>
      <c r="Q132" s="62">
        <f t="shared" si="7"/>
        <v>24</v>
      </c>
      <c r="R132" s="62">
        <f t="shared" si="8"/>
        <v>35</v>
      </c>
      <c r="S132" s="72">
        <v>4.0</v>
      </c>
      <c r="T132" s="72" t="s">
        <v>250</v>
      </c>
      <c r="U132" s="72">
        <v>3.0</v>
      </c>
      <c r="V132" s="38">
        <v>3.0</v>
      </c>
      <c r="W132" s="38" t="s">
        <v>252</v>
      </c>
      <c r="X132" s="38">
        <v>3.0</v>
      </c>
    </row>
    <row r="133">
      <c r="A133" s="2" t="s">
        <v>33</v>
      </c>
      <c r="B133" s="26">
        <v>132.0</v>
      </c>
      <c r="C133" s="38">
        <v>25.0</v>
      </c>
      <c r="D133" s="38">
        <v>1.0</v>
      </c>
      <c r="E133" s="38">
        <v>0.52</v>
      </c>
      <c r="F133" s="38">
        <f t="shared" si="1"/>
        <v>12.48</v>
      </c>
      <c r="G133" s="57">
        <v>10.0</v>
      </c>
      <c r="H133" s="38">
        <f t="shared" si="2"/>
        <v>5.2</v>
      </c>
      <c r="J133" s="39">
        <f t="shared" si="3"/>
        <v>0.26</v>
      </c>
      <c r="K133" s="39">
        <f t="shared" si="4"/>
        <v>2.6</v>
      </c>
      <c r="L133" s="38">
        <v>14.0</v>
      </c>
      <c r="O133" s="39">
        <f t="shared" si="5"/>
        <v>0.8666666667</v>
      </c>
      <c r="P133" s="79">
        <f t="shared" si="6"/>
        <v>14</v>
      </c>
      <c r="Q133" s="62">
        <f t="shared" si="7"/>
        <v>24</v>
      </c>
      <c r="R133" s="62">
        <f t="shared" si="8"/>
        <v>35</v>
      </c>
      <c r="S133" s="72">
        <v>4.0</v>
      </c>
      <c r="T133" s="72" t="s">
        <v>251</v>
      </c>
      <c r="U133" s="72">
        <v>3.0</v>
      </c>
      <c r="V133" s="38">
        <v>3.0</v>
      </c>
      <c r="W133" s="38" t="s">
        <v>253</v>
      </c>
      <c r="X133" s="38">
        <v>3.0</v>
      </c>
    </row>
    <row r="134">
      <c r="A134" s="2" t="s">
        <v>35</v>
      </c>
      <c r="B134" s="26">
        <v>133.0</v>
      </c>
      <c r="C134" s="38">
        <v>25.0</v>
      </c>
      <c r="D134" s="38">
        <v>1.0</v>
      </c>
      <c r="E134" s="38">
        <v>0.41</v>
      </c>
      <c r="F134" s="38">
        <f t="shared" si="1"/>
        <v>9.84</v>
      </c>
      <c r="G134" s="57">
        <v>10.0</v>
      </c>
      <c r="H134" s="38">
        <f t="shared" si="2"/>
        <v>4.1</v>
      </c>
      <c r="J134" s="39">
        <f t="shared" si="3"/>
        <v>0.205</v>
      </c>
      <c r="K134" s="39">
        <f t="shared" si="4"/>
        <v>2.05</v>
      </c>
      <c r="L134" s="38">
        <v>14.0</v>
      </c>
      <c r="O134" s="39">
        <f t="shared" si="5"/>
        <v>0.6833333333</v>
      </c>
      <c r="P134" s="79">
        <f t="shared" si="6"/>
        <v>14</v>
      </c>
      <c r="Q134" s="62">
        <f t="shared" si="7"/>
        <v>24</v>
      </c>
      <c r="R134" s="62">
        <f t="shared" si="8"/>
        <v>35</v>
      </c>
      <c r="S134" s="72">
        <v>4.0</v>
      </c>
      <c r="T134" s="72" t="s">
        <v>252</v>
      </c>
      <c r="U134" s="72">
        <v>3.0</v>
      </c>
      <c r="V134" s="38">
        <v>3.0</v>
      </c>
      <c r="W134" s="38" t="s">
        <v>254</v>
      </c>
      <c r="X134" s="38">
        <v>3.0</v>
      </c>
    </row>
    <row r="135">
      <c r="A135" s="2" t="s">
        <v>39</v>
      </c>
      <c r="B135" s="26">
        <v>134.0</v>
      </c>
      <c r="C135" s="38">
        <v>25.0</v>
      </c>
      <c r="D135" s="38">
        <v>1.0</v>
      </c>
      <c r="E135" s="38">
        <v>0.278</v>
      </c>
      <c r="F135" s="38">
        <f t="shared" si="1"/>
        <v>6.672</v>
      </c>
      <c r="G135" s="57">
        <v>10.0</v>
      </c>
      <c r="H135" s="38">
        <f t="shared" si="2"/>
        <v>2.78</v>
      </c>
      <c r="J135" s="39">
        <f t="shared" si="3"/>
        <v>0.139</v>
      </c>
      <c r="K135" s="39">
        <f t="shared" si="4"/>
        <v>1.39</v>
      </c>
      <c r="L135" s="38">
        <v>14.0</v>
      </c>
      <c r="O135" s="39">
        <f t="shared" si="5"/>
        <v>0.4633333333</v>
      </c>
      <c r="P135" s="79">
        <f t="shared" si="6"/>
        <v>14</v>
      </c>
      <c r="Q135" s="62">
        <f t="shared" si="7"/>
        <v>24</v>
      </c>
      <c r="R135" s="62">
        <f t="shared" si="8"/>
        <v>35</v>
      </c>
      <c r="S135" s="72">
        <v>4.0</v>
      </c>
      <c r="T135" s="72" t="s">
        <v>253</v>
      </c>
      <c r="U135" s="72">
        <v>3.0</v>
      </c>
      <c r="V135" s="38">
        <v>3.0</v>
      </c>
      <c r="W135" s="38" t="s">
        <v>255</v>
      </c>
      <c r="X135" s="38">
        <v>3.0</v>
      </c>
    </row>
    <row r="136">
      <c r="A136" s="2" t="s">
        <v>41</v>
      </c>
      <c r="B136" s="26">
        <v>135.0</v>
      </c>
      <c r="C136" s="38">
        <v>25.0</v>
      </c>
      <c r="D136" s="38">
        <v>1.0</v>
      </c>
      <c r="E136" s="38">
        <v>0.652</v>
      </c>
      <c r="F136" s="38">
        <f t="shared" si="1"/>
        <v>15.648</v>
      </c>
      <c r="G136" s="57">
        <v>10.0</v>
      </c>
      <c r="H136" s="38">
        <f t="shared" si="2"/>
        <v>6.52</v>
      </c>
      <c r="J136" s="39">
        <f t="shared" si="3"/>
        <v>0.326</v>
      </c>
      <c r="K136" s="39">
        <f t="shared" si="4"/>
        <v>3.26</v>
      </c>
      <c r="L136" s="38">
        <v>14.0</v>
      </c>
      <c r="O136" s="39">
        <f t="shared" si="5"/>
        <v>1.086666667</v>
      </c>
      <c r="P136" s="79">
        <f t="shared" si="6"/>
        <v>14</v>
      </c>
      <c r="Q136" s="62">
        <f t="shared" si="7"/>
        <v>24</v>
      </c>
      <c r="R136" s="62">
        <f t="shared" si="8"/>
        <v>35</v>
      </c>
      <c r="S136" s="72">
        <v>4.0</v>
      </c>
      <c r="T136" s="72" t="s">
        <v>254</v>
      </c>
      <c r="U136" s="72">
        <v>3.0</v>
      </c>
      <c r="V136" s="38">
        <v>3.0</v>
      </c>
      <c r="W136" s="38" t="s">
        <v>256</v>
      </c>
      <c r="X136" s="38">
        <v>3.0</v>
      </c>
    </row>
    <row r="137">
      <c r="A137" s="2" t="s">
        <v>43</v>
      </c>
      <c r="B137" s="26">
        <v>136.0</v>
      </c>
      <c r="C137" s="38">
        <v>25.0</v>
      </c>
      <c r="D137" s="38">
        <v>1.0</v>
      </c>
      <c r="E137" s="38">
        <v>0.464</v>
      </c>
      <c r="F137" s="38">
        <f t="shared" si="1"/>
        <v>11.136</v>
      </c>
      <c r="G137" s="57">
        <v>10.0</v>
      </c>
      <c r="H137" s="38">
        <f t="shared" si="2"/>
        <v>4.64</v>
      </c>
      <c r="J137" s="39">
        <f t="shared" si="3"/>
        <v>0.232</v>
      </c>
      <c r="K137" s="39">
        <f t="shared" si="4"/>
        <v>2.32</v>
      </c>
      <c r="L137" s="38">
        <v>14.0</v>
      </c>
      <c r="O137" s="39">
        <f t="shared" si="5"/>
        <v>0.7733333333</v>
      </c>
      <c r="P137" s="79">
        <f t="shared" si="6"/>
        <v>14</v>
      </c>
      <c r="Q137" s="62">
        <f t="shared" si="7"/>
        <v>24</v>
      </c>
      <c r="R137" s="62">
        <f t="shared" si="8"/>
        <v>35</v>
      </c>
      <c r="S137" s="72">
        <v>4.0</v>
      </c>
      <c r="T137" s="72" t="s">
        <v>255</v>
      </c>
      <c r="U137" s="72">
        <v>3.0</v>
      </c>
      <c r="V137" s="38">
        <v>3.0</v>
      </c>
      <c r="W137" s="38" t="s">
        <v>257</v>
      </c>
      <c r="X137" s="38">
        <v>3.0</v>
      </c>
    </row>
    <row r="138">
      <c r="A138" s="2" t="s">
        <v>45</v>
      </c>
      <c r="B138" s="26">
        <v>137.0</v>
      </c>
      <c r="C138" s="38">
        <v>25.0</v>
      </c>
      <c r="D138" s="38">
        <v>1.0</v>
      </c>
      <c r="E138" s="38">
        <v>0.704</v>
      </c>
      <c r="F138" s="38">
        <f t="shared" si="1"/>
        <v>16.896</v>
      </c>
      <c r="G138" s="57">
        <v>10.0</v>
      </c>
      <c r="H138" s="38">
        <f t="shared" si="2"/>
        <v>7.04</v>
      </c>
      <c r="J138" s="39">
        <f t="shared" si="3"/>
        <v>0.352</v>
      </c>
      <c r="K138" s="39">
        <f t="shared" si="4"/>
        <v>3.52</v>
      </c>
      <c r="L138" s="38">
        <v>14.0</v>
      </c>
      <c r="O138" s="39">
        <f t="shared" si="5"/>
        <v>1.173333333</v>
      </c>
      <c r="P138" s="79">
        <f t="shared" si="6"/>
        <v>14</v>
      </c>
      <c r="Q138" s="62">
        <f t="shared" si="7"/>
        <v>24</v>
      </c>
      <c r="R138" s="62">
        <f t="shared" si="8"/>
        <v>35</v>
      </c>
      <c r="S138" s="72">
        <v>4.0</v>
      </c>
      <c r="T138" s="72" t="s">
        <v>256</v>
      </c>
      <c r="U138" s="72">
        <v>3.0</v>
      </c>
      <c r="V138" s="38">
        <v>3.0</v>
      </c>
      <c r="W138" s="38" t="s">
        <v>250</v>
      </c>
      <c r="X138" s="38">
        <v>4.0</v>
      </c>
    </row>
    <row r="139">
      <c r="A139" s="2" t="s">
        <v>53</v>
      </c>
      <c r="B139" s="26">
        <v>138.0</v>
      </c>
      <c r="C139" s="38">
        <v>25.0</v>
      </c>
      <c r="D139" s="38">
        <v>1.0</v>
      </c>
      <c r="E139" s="38">
        <v>0.678</v>
      </c>
      <c r="F139" s="38">
        <f t="shared" si="1"/>
        <v>16.272</v>
      </c>
      <c r="G139" s="57">
        <v>10.0</v>
      </c>
      <c r="H139" s="38">
        <f t="shared" si="2"/>
        <v>6.78</v>
      </c>
      <c r="J139" s="39">
        <f t="shared" si="3"/>
        <v>0.339</v>
      </c>
      <c r="K139" s="39">
        <f t="shared" si="4"/>
        <v>3.39</v>
      </c>
      <c r="L139" s="38">
        <v>14.0</v>
      </c>
      <c r="O139" s="39">
        <f t="shared" si="5"/>
        <v>1.13</v>
      </c>
      <c r="P139" s="79">
        <f t="shared" si="6"/>
        <v>14</v>
      </c>
      <c r="Q139" s="62">
        <f t="shared" si="7"/>
        <v>24</v>
      </c>
      <c r="R139" s="62">
        <f t="shared" si="8"/>
        <v>35</v>
      </c>
      <c r="S139" s="72">
        <v>4.0</v>
      </c>
      <c r="T139" s="72" t="s">
        <v>257</v>
      </c>
      <c r="U139" s="72">
        <v>3.0</v>
      </c>
      <c r="V139" s="38">
        <v>3.0</v>
      </c>
      <c r="W139" s="38" t="s">
        <v>251</v>
      </c>
      <c r="X139" s="38">
        <v>4.0</v>
      </c>
    </row>
    <row r="140">
      <c r="A140" s="2" t="s">
        <v>47</v>
      </c>
      <c r="B140" s="26">
        <v>139.0</v>
      </c>
      <c r="C140" s="38">
        <v>25.0</v>
      </c>
      <c r="D140" s="38">
        <v>1.0</v>
      </c>
      <c r="E140" s="38">
        <v>0.496</v>
      </c>
      <c r="F140" s="38">
        <f t="shared" si="1"/>
        <v>11.904</v>
      </c>
      <c r="G140" s="57">
        <v>10.0</v>
      </c>
      <c r="H140" s="38">
        <f t="shared" si="2"/>
        <v>4.96</v>
      </c>
      <c r="J140" s="39">
        <f t="shared" si="3"/>
        <v>0.248</v>
      </c>
      <c r="K140" s="39">
        <f t="shared" si="4"/>
        <v>2.48</v>
      </c>
      <c r="L140" s="38">
        <v>14.0</v>
      </c>
      <c r="O140" s="39">
        <f t="shared" si="5"/>
        <v>0.8266666667</v>
      </c>
      <c r="P140" s="79">
        <f t="shared" si="6"/>
        <v>14</v>
      </c>
      <c r="Q140" s="62">
        <f t="shared" si="7"/>
        <v>24</v>
      </c>
      <c r="R140" s="62">
        <f t="shared" si="8"/>
        <v>35</v>
      </c>
      <c r="S140" s="72">
        <v>4.0</v>
      </c>
      <c r="T140" s="72" t="s">
        <v>250</v>
      </c>
      <c r="U140" s="72">
        <v>4.0</v>
      </c>
      <c r="V140" s="38">
        <v>3.0</v>
      </c>
      <c r="W140" s="38" t="s">
        <v>252</v>
      </c>
      <c r="X140" s="38">
        <v>4.0</v>
      </c>
    </row>
    <row r="141">
      <c r="A141" s="2" t="s">
        <v>49</v>
      </c>
      <c r="B141" s="26">
        <v>140.0</v>
      </c>
      <c r="C141" s="38">
        <v>25.0</v>
      </c>
      <c r="D141" s="38">
        <v>1.0</v>
      </c>
      <c r="E141" s="38">
        <v>1.21</v>
      </c>
      <c r="F141" s="38">
        <f t="shared" si="1"/>
        <v>29.04</v>
      </c>
      <c r="G141" s="60">
        <v>10.0</v>
      </c>
      <c r="H141" s="38">
        <f t="shared" si="2"/>
        <v>12.1</v>
      </c>
      <c r="J141" s="39">
        <f t="shared" si="3"/>
        <v>0.605</v>
      </c>
      <c r="K141" s="39">
        <f t="shared" si="4"/>
        <v>6.05</v>
      </c>
      <c r="L141" s="38">
        <v>14.0</v>
      </c>
      <c r="O141" s="39">
        <f t="shared" si="5"/>
        <v>2.016666667</v>
      </c>
      <c r="P141" s="79">
        <f t="shared" si="6"/>
        <v>14</v>
      </c>
      <c r="Q141" s="62">
        <f t="shared" si="7"/>
        <v>24</v>
      </c>
      <c r="R141" s="62">
        <f t="shared" si="8"/>
        <v>35</v>
      </c>
      <c r="S141" s="72">
        <v>4.0</v>
      </c>
      <c r="T141" s="72" t="s">
        <v>251</v>
      </c>
      <c r="U141" s="72">
        <v>4.0</v>
      </c>
      <c r="V141" s="38">
        <v>3.0</v>
      </c>
      <c r="W141" s="38" t="s">
        <v>253</v>
      </c>
      <c r="X141" s="38">
        <v>4.0</v>
      </c>
    </row>
    <row r="142">
      <c r="A142" s="2" t="s">
        <v>51</v>
      </c>
      <c r="B142" s="26">
        <v>141.0</v>
      </c>
      <c r="C142" s="38">
        <v>25.0</v>
      </c>
      <c r="D142" s="38">
        <v>1.0</v>
      </c>
      <c r="E142" s="38">
        <v>0.89</v>
      </c>
      <c r="F142" s="38">
        <f t="shared" si="1"/>
        <v>21.36</v>
      </c>
      <c r="G142" s="57">
        <v>10.0</v>
      </c>
      <c r="H142" s="38">
        <f t="shared" si="2"/>
        <v>8.9</v>
      </c>
      <c r="J142" s="39">
        <f t="shared" si="3"/>
        <v>0.445</v>
      </c>
      <c r="K142" s="39">
        <f t="shared" si="4"/>
        <v>4.45</v>
      </c>
      <c r="L142" s="38">
        <v>15.0</v>
      </c>
      <c r="O142" s="39">
        <f t="shared" si="5"/>
        <v>1.483333333</v>
      </c>
      <c r="P142" s="79">
        <f t="shared" si="6"/>
        <v>14</v>
      </c>
      <c r="Q142" s="62">
        <f t="shared" si="7"/>
        <v>24</v>
      </c>
      <c r="R142" s="62">
        <f t="shared" si="8"/>
        <v>35</v>
      </c>
      <c r="S142" s="72">
        <v>4.0</v>
      </c>
      <c r="T142" s="72" t="s">
        <v>250</v>
      </c>
      <c r="U142" s="72">
        <v>5.0</v>
      </c>
      <c r="V142" s="38">
        <v>3.0</v>
      </c>
      <c r="W142" s="38" t="s">
        <v>254</v>
      </c>
      <c r="X142" s="38">
        <v>4.0</v>
      </c>
    </row>
    <row r="143">
      <c r="A143" s="5" t="s">
        <v>158</v>
      </c>
      <c r="B143" s="26">
        <v>142.0</v>
      </c>
      <c r="C143" s="38">
        <v>25.0</v>
      </c>
      <c r="D143" s="38">
        <v>1.0</v>
      </c>
      <c r="E143" s="38">
        <v>0.192</v>
      </c>
      <c r="F143" s="38">
        <f t="shared" si="1"/>
        <v>4.608</v>
      </c>
      <c r="G143" s="57">
        <v>15.0</v>
      </c>
      <c r="H143" s="38">
        <f t="shared" si="2"/>
        <v>2.88</v>
      </c>
      <c r="J143" s="39">
        <f t="shared" si="3"/>
        <v>0.144</v>
      </c>
      <c r="K143" s="39">
        <f t="shared" si="4"/>
        <v>1.44</v>
      </c>
      <c r="L143" s="38">
        <v>15.0</v>
      </c>
      <c r="O143" s="39">
        <f t="shared" si="5"/>
        <v>0.48</v>
      </c>
      <c r="P143" s="79">
        <f t="shared" si="6"/>
        <v>9</v>
      </c>
      <c r="Q143" s="62">
        <f t="shared" si="7"/>
        <v>19</v>
      </c>
      <c r="R143" s="62">
        <f t="shared" si="8"/>
        <v>40</v>
      </c>
      <c r="S143" s="72">
        <v>4.0</v>
      </c>
      <c r="T143" s="72" t="s">
        <v>251</v>
      </c>
      <c r="U143" s="72">
        <v>5.0</v>
      </c>
      <c r="V143" s="38">
        <v>3.0</v>
      </c>
      <c r="W143" s="38" t="s">
        <v>255</v>
      </c>
      <c r="X143" s="38">
        <v>4.0</v>
      </c>
    </row>
    <row r="144">
      <c r="A144" s="73" t="s">
        <v>241</v>
      </c>
      <c r="B144" s="74">
        <v>143.0</v>
      </c>
      <c r="C144" s="38">
        <v>25.0</v>
      </c>
      <c r="D144" s="38">
        <v>1.0</v>
      </c>
      <c r="E144" s="38">
        <v>2.54</v>
      </c>
      <c r="F144" s="38">
        <f t="shared" si="1"/>
        <v>60.96</v>
      </c>
      <c r="G144" s="60">
        <v>4.0</v>
      </c>
      <c r="H144" s="38">
        <f t="shared" si="2"/>
        <v>10.16</v>
      </c>
      <c r="J144" s="39">
        <f t="shared" si="3"/>
        <v>0.508</v>
      </c>
      <c r="K144" s="39">
        <f t="shared" si="4"/>
        <v>5.08</v>
      </c>
      <c r="L144" s="38">
        <v>15.0</v>
      </c>
      <c r="O144" s="39">
        <f t="shared" si="5"/>
        <v>1.693333333</v>
      </c>
      <c r="P144" s="79">
        <f t="shared" si="6"/>
        <v>20</v>
      </c>
      <c r="Q144" s="62">
        <f t="shared" si="7"/>
        <v>30</v>
      </c>
      <c r="R144" s="62">
        <f t="shared" si="8"/>
        <v>29</v>
      </c>
      <c r="S144" s="72">
        <v>4.0</v>
      </c>
      <c r="T144" s="72" t="s">
        <v>252</v>
      </c>
      <c r="U144" s="72">
        <v>5.0</v>
      </c>
      <c r="V144" s="38">
        <v>3.0</v>
      </c>
      <c r="W144" s="38" t="s">
        <v>256</v>
      </c>
      <c r="X144" s="38">
        <v>4.0</v>
      </c>
    </row>
    <row r="145">
      <c r="A145" s="76" t="s">
        <v>248</v>
      </c>
      <c r="B145" s="74">
        <v>144.0</v>
      </c>
      <c r="C145" s="38">
        <v>25.0</v>
      </c>
      <c r="D145" s="38">
        <v>1.0</v>
      </c>
      <c r="E145" s="38">
        <v>0.182</v>
      </c>
      <c r="F145" s="38">
        <f t="shared" si="1"/>
        <v>4.368</v>
      </c>
      <c r="G145" s="57">
        <v>15.0</v>
      </c>
      <c r="H145" s="38">
        <f t="shared" si="2"/>
        <v>2.73</v>
      </c>
      <c r="J145" s="39">
        <f t="shared" si="3"/>
        <v>0.1365</v>
      </c>
      <c r="K145" s="39">
        <f t="shared" si="4"/>
        <v>1.365</v>
      </c>
      <c r="L145" s="38">
        <v>15.0</v>
      </c>
      <c r="O145" s="39">
        <f t="shared" si="5"/>
        <v>0.455</v>
      </c>
      <c r="P145" s="79">
        <f t="shared" si="6"/>
        <v>9</v>
      </c>
      <c r="Q145" s="62">
        <f t="shared" si="7"/>
        <v>19</v>
      </c>
      <c r="R145" s="62">
        <f t="shared" si="8"/>
        <v>40</v>
      </c>
      <c r="S145" s="72">
        <v>4.0</v>
      </c>
      <c r="T145" s="72" t="s">
        <v>253</v>
      </c>
      <c r="U145" s="72">
        <v>5.0</v>
      </c>
      <c r="V145" s="38">
        <v>3.0</v>
      </c>
      <c r="W145" s="38" t="s">
        <v>257</v>
      </c>
      <c r="X145" s="38">
        <v>4.0</v>
      </c>
    </row>
    <row r="146">
      <c r="A146" s="2" t="s">
        <v>80</v>
      </c>
      <c r="B146" s="26">
        <v>145.0</v>
      </c>
      <c r="C146" s="38">
        <v>25.0</v>
      </c>
      <c r="D146" s="38">
        <v>1.0</v>
      </c>
      <c r="E146" s="38">
        <v>0.736</v>
      </c>
      <c r="F146" s="38">
        <f t="shared" si="1"/>
        <v>17.664</v>
      </c>
      <c r="G146" s="57">
        <v>10.0</v>
      </c>
      <c r="H146" s="38">
        <f t="shared" si="2"/>
        <v>7.36</v>
      </c>
      <c r="J146" s="39">
        <f t="shared" si="3"/>
        <v>0.368</v>
      </c>
      <c r="K146" s="39">
        <f t="shared" si="4"/>
        <v>3.68</v>
      </c>
      <c r="L146" s="38">
        <v>15.0</v>
      </c>
      <c r="O146" s="39">
        <f t="shared" si="5"/>
        <v>1.226666667</v>
      </c>
      <c r="P146" s="79">
        <f t="shared" si="6"/>
        <v>14</v>
      </c>
      <c r="Q146" s="62">
        <f t="shared" si="7"/>
        <v>24</v>
      </c>
      <c r="R146" s="62">
        <f t="shared" si="8"/>
        <v>35</v>
      </c>
      <c r="S146" s="72">
        <v>4.0</v>
      </c>
      <c r="T146" s="72" t="s">
        <v>254</v>
      </c>
      <c r="U146" s="72">
        <v>5.0</v>
      </c>
      <c r="V146" s="38">
        <v>3.0</v>
      </c>
      <c r="W146" s="38" t="s">
        <v>250</v>
      </c>
      <c r="X146" s="38">
        <v>5.0</v>
      </c>
    </row>
    <row r="147">
      <c r="A147" s="5" t="s">
        <v>82</v>
      </c>
      <c r="B147" s="26">
        <v>146.0</v>
      </c>
      <c r="C147" s="38">
        <v>25.0</v>
      </c>
      <c r="D147" s="38">
        <v>1.0</v>
      </c>
      <c r="E147" s="38">
        <v>0.944</v>
      </c>
      <c r="F147" s="38">
        <f t="shared" si="1"/>
        <v>22.656</v>
      </c>
      <c r="G147" s="57">
        <v>10.0</v>
      </c>
      <c r="H147" s="38">
        <f t="shared" si="2"/>
        <v>9.44</v>
      </c>
      <c r="J147" s="39">
        <f t="shared" si="3"/>
        <v>0.472</v>
      </c>
      <c r="K147" s="39">
        <f t="shared" si="4"/>
        <v>4.72</v>
      </c>
      <c r="L147" s="38">
        <v>15.0</v>
      </c>
      <c r="O147" s="39">
        <f t="shared" si="5"/>
        <v>1.573333333</v>
      </c>
      <c r="P147" s="79">
        <f t="shared" si="6"/>
        <v>14</v>
      </c>
      <c r="Q147" s="62">
        <f t="shared" si="7"/>
        <v>24</v>
      </c>
      <c r="R147" s="62">
        <f t="shared" si="8"/>
        <v>35</v>
      </c>
      <c r="S147" s="72">
        <v>4.0</v>
      </c>
      <c r="T147" s="72" t="s">
        <v>255</v>
      </c>
      <c r="U147" s="72">
        <v>5.0</v>
      </c>
      <c r="V147" s="38">
        <v>3.0</v>
      </c>
      <c r="W147" s="38" t="s">
        <v>251</v>
      </c>
      <c r="X147" s="38">
        <v>5.0</v>
      </c>
    </row>
    <row r="148">
      <c r="A148" s="5" t="s">
        <v>83</v>
      </c>
      <c r="B148" s="26">
        <v>147.0</v>
      </c>
      <c r="C148" s="38">
        <v>25.0</v>
      </c>
      <c r="D148" s="38">
        <v>1.0</v>
      </c>
      <c r="E148" s="38">
        <v>0.938</v>
      </c>
      <c r="F148" s="38">
        <f t="shared" si="1"/>
        <v>22.512</v>
      </c>
      <c r="G148" s="57">
        <v>10.0</v>
      </c>
      <c r="H148" s="38">
        <f t="shared" si="2"/>
        <v>9.38</v>
      </c>
      <c r="J148" s="39">
        <f t="shared" si="3"/>
        <v>0.469</v>
      </c>
      <c r="K148" s="39">
        <f t="shared" si="4"/>
        <v>4.69</v>
      </c>
      <c r="L148" s="38">
        <v>15.0</v>
      </c>
      <c r="O148" s="39">
        <f t="shared" si="5"/>
        <v>1.563333333</v>
      </c>
      <c r="P148" s="79">
        <f t="shared" si="6"/>
        <v>14</v>
      </c>
      <c r="Q148" s="62">
        <f t="shared" si="7"/>
        <v>24</v>
      </c>
      <c r="R148" s="62">
        <f t="shared" si="8"/>
        <v>35</v>
      </c>
      <c r="S148" s="72">
        <v>4.0</v>
      </c>
      <c r="T148" s="72" t="s">
        <v>256</v>
      </c>
      <c r="U148" s="72">
        <v>5.0</v>
      </c>
      <c r="V148" s="38">
        <v>3.0</v>
      </c>
      <c r="W148" s="38" t="s">
        <v>252</v>
      </c>
      <c r="X148" s="38">
        <v>5.0</v>
      </c>
    </row>
    <row r="149">
      <c r="A149" s="2" t="s">
        <v>112</v>
      </c>
      <c r="B149" s="26">
        <v>148.0</v>
      </c>
      <c r="C149" s="38">
        <v>25.0</v>
      </c>
      <c r="D149" s="38">
        <v>1.0</v>
      </c>
      <c r="E149" s="38">
        <v>1.27</v>
      </c>
      <c r="F149" s="38">
        <f t="shared" si="1"/>
        <v>30.48</v>
      </c>
      <c r="G149" s="60">
        <v>5.0</v>
      </c>
      <c r="H149" s="38">
        <f t="shared" si="2"/>
        <v>6.35</v>
      </c>
      <c r="J149" s="39">
        <f t="shared" si="3"/>
        <v>0.3175</v>
      </c>
      <c r="K149" s="39">
        <f t="shared" si="4"/>
        <v>3.175</v>
      </c>
      <c r="L149" s="38">
        <v>15.0</v>
      </c>
      <c r="O149" s="39">
        <f t="shared" si="5"/>
        <v>1.058333333</v>
      </c>
      <c r="P149" s="79">
        <f t="shared" si="6"/>
        <v>19</v>
      </c>
      <c r="Q149" s="62">
        <f t="shared" si="7"/>
        <v>29</v>
      </c>
      <c r="R149" s="62">
        <f t="shared" si="8"/>
        <v>30</v>
      </c>
      <c r="S149" s="72">
        <v>4.0</v>
      </c>
      <c r="T149" s="72" t="s">
        <v>257</v>
      </c>
      <c r="U149" s="72">
        <v>5.0</v>
      </c>
      <c r="V149" s="38">
        <v>3.0</v>
      </c>
      <c r="W149" s="38" t="s">
        <v>253</v>
      </c>
      <c r="X149" s="38">
        <v>5.0</v>
      </c>
    </row>
    <row r="150">
      <c r="A150" s="5" t="s">
        <v>115</v>
      </c>
      <c r="B150" s="26">
        <v>149.0</v>
      </c>
      <c r="C150" s="38">
        <v>25.0</v>
      </c>
      <c r="D150" s="38">
        <v>1.0</v>
      </c>
      <c r="E150" s="38">
        <v>0.41</v>
      </c>
      <c r="F150" s="38">
        <f t="shared" si="1"/>
        <v>9.84</v>
      </c>
      <c r="G150" s="57">
        <v>15.0</v>
      </c>
      <c r="H150" s="38">
        <f t="shared" si="2"/>
        <v>6.15</v>
      </c>
      <c r="J150" s="39">
        <f t="shared" si="3"/>
        <v>0.3075</v>
      </c>
      <c r="K150" s="39">
        <f t="shared" si="4"/>
        <v>3.075</v>
      </c>
      <c r="L150" s="38">
        <v>15.0</v>
      </c>
      <c r="O150" s="39">
        <f t="shared" si="5"/>
        <v>1.025</v>
      </c>
      <c r="P150" s="79">
        <f t="shared" si="6"/>
        <v>9</v>
      </c>
      <c r="Q150" s="62">
        <f t="shared" si="7"/>
        <v>19</v>
      </c>
      <c r="R150" s="62">
        <f t="shared" si="8"/>
        <v>40</v>
      </c>
      <c r="S150" s="72">
        <v>4.0</v>
      </c>
      <c r="T150" s="72" t="s">
        <v>250</v>
      </c>
      <c r="U150" s="72">
        <v>6.0</v>
      </c>
      <c r="V150" s="38">
        <v>3.0</v>
      </c>
      <c r="W150" s="38" t="s">
        <v>254</v>
      </c>
      <c r="X150" s="38">
        <v>5.0</v>
      </c>
    </row>
    <row r="151">
      <c r="A151" s="2" t="s">
        <v>155</v>
      </c>
      <c r="B151" s="26">
        <v>150.0</v>
      </c>
      <c r="C151" s="38">
        <v>25.0</v>
      </c>
      <c r="D151" s="38">
        <v>1.0</v>
      </c>
      <c r="E151" s="38">
        <v>0.234</v>
      </c>
      <c r="F151" s="38">
        <f t="shared" si="1"/>
        <v>5.616</v>
      </c>
      <c r="G151" s="57">
        <v>15.0</v>
      </c>
      <c r="H151" s="38">
        <f t="shared" si="2"/>
        <v>3.51</v>
      </c>
      <c r="J151" s="39">
        <f t="shared" si="3"/>
        <v>0.1755</v>
      </c>
      <c r="K151" s="39">
        <f t="shared" si="4"/>
        <v>1.755</v>
      </c>
      <c r="L151" s="38">
        <v>15.0</v>
      </c>
      <c r="O151" s="39">
        <f t="shared" si="5"/>
        <v>0.585</v>
      </c>
      <c r="P151" s="79">
        <f t="shared" si="6"/>
        <v>9</v>
      </c>
      <c r="Q151" s="62">
        <f t="shared" si="7"/>
        <v>19</v>
      </c>
      <c r="R151" s="62">
        <f t="shared" si="8"/>
        <v>40</v>
      </c>
      <c r="S151" s="72">
        <v>4.0</v>
      </c>
      <c r="T151" s="72" t="s">
        <v>251</v>
      </c>
      <c r="U151" s="72">
        <v>6.0</v>
      </c>
      <c r="V151" s="38">
        <v>3.0</v>
      </c>
      <c r="W151" s="38" t="s">
        <v>255</v>
      </c>
      <c r="X151" s="38">
        <v>5.0</v>
      </c>
    </row>
    <row r="152">
      <c r="A152" s="2" t="s">
        <v>197</v>
      </c>
      <c r="B152" s="26">
        <v>151.0</v>
      </c>
      <c r="C152" s="38">
        <v>25.0</v>
      </c>
      <c r="D152" s="38">
        <v>1.0</v>
      </c>
      <c r="E152" s="38">
        <v>0.578</v>
      </c>
      <c r="F152" s="38">
        <f t="shared" si="1"/>
        <v>13.872</v>
      </c>
      <c r="G152" s="57">
        <v>10.0</v>
      </c>
      <c r="H152" s="38">
        <f t="shared" si="2"/>
        <v>5.78</v>
      </c>
      <c r="J152" s="39">
        <f t="shared" si="3"/>
        <v>0.289</v>
      </c>
      <c r="K152" s="39">
        <f t="shared" si="4"/>
        <v>2.89</v>
      </c>
      <c r="L152" s="38">
        <v>16.0</v>
      </c>
      <c r="O152" s="39">
        <f t="shared" si="5"/>
        <v>0.9633333333</v>
      </c>
      <c r="P152" s="79">
        <f t="shared" si="6"/>
        <v>14</v>
      </c>
      <c r="Q152" s="62">
        <f t="shared" si="7"/>
        <v>24</v>
      </c>
      <c r="R152" s="62">
        <f t="shared" si="8"/>
        <v>35</v>
      </c>
      <c r="S152" s="72">
        <v>4.0</v>
      </c>
      <c r="T152" s="72" t="s">
        <v>250</v>
      </c>
      <c r="U152" s="72">
        <v>7.0</v>
      </c>
      <c r="V152" s="38">
        <v>3.0</v>
      </c>
      <c r="W152" s="38" t="s">
        <v>256</v>
      </c>
      <c r="X152" s="38">
        <v>5.0</v>
      </c>
    </row>
    <row r="153">
      <c r="A153" s="5" t="s">
        <v>202</v>
      </c>
      <c r="B153" s="26">
        <v>152.0</v>
      </c>
      <c r="C153" s="38">
        <v>25.0</v>
      </c>
      <c r="D153" s="38">
        <v>1.0</v>
      </c>
      <c r="E153" s="38">
        <v>0.456</v>
      </c>
      <c r="F153" s="38">
        <f t="shared" si="1"/>
        <v>10.944</v>
      </c>
      <c r="G153" s="57">
        <v>10.0</v>
      </c>
      <c r="H153" s="38">
        <f t="shared" si="2"/>
        <v>4.56</v>
      </c>
      <c r="J153" s="39">
        <f t="shared" si="3"/>
        <v>0.228</v>
      </c>
      <c r="K153" s="39">
        <f t="shared" si="4"/>
        <v>2.28</v>
      </c>
      <c r="L153" s="38">
        <v>16.0</v>
      </c>
      <c r="O153" s="39">
        <f t="shared" si="5"/>
        <v>0.76</v>
      </c>
      <c r="P153" s="79">
        <f t="shared" si="6"/>
        <v>14</v>
      </c>
      <c r="Q153" s="62">
        <f t="shared" si="7"/>
        <v>24</v>
      </c>
      <c r="R153" s="62">
        <f t="shared" si="8"/>
        <v>35</v>
      </c>
      <c r="S153" s="72">
        <v>4.0</v>
      </c>
      <c r="T153" s="72" t="s">
        <v>251</v>
      </c>
      <c r="U153" s="72">
        <v>7.0</v>
      </c>
      <c r="V153" s="38">
        <v>3.0</v>
      </c>
      <c r="W153" s="38" t="s">
        <v>257</v>
      </c>
      <c r="X153" s="38">
        <v>5.0</v>
      </c>
    </row>
    <row r="154">
      <c r="A154" s="2" t="s">
        <v>208</v>
      </c>
      <c r="B154" s="26">
        <v>153.0</v>
      </c>
      <c r="C154" s="38">
        <v>25.0</v>
      </c>
      <c r="D154" s="38">
        <v>1.0</v>
      </c>
      <c r="E154" s="38">
        <v>0.896</v>
      </c>
      <c r="F154" s="38">
        <f t="shared" si="1"/>
        <v>21.504</v>
      </c>
      <c r="G154" s="57">
        <v>10.0</v>
      </c>
      <c r="H154" s="38">
        <f t="shared" si="2"/>
        <v>8.96</v>
      </c>
      <c r="J154" s="39">
        <f t="shared" si="3"/>
        <v>0.448</v>
      </c>
      <c r="K154" s="39">
        <f t="shared" si="4"/>
        <v>4.48</v>
      </c>
      <c r="L154" s="38">
        <v>16.0</v>
      </c>
      <c r="O154" s="39">
        <f t="shared" si="5"/>
        <v>1.493333333</v>
      </c>
      <c r="P154" s="79">
        <f t="shared" si="6"/>
        <v>14</v>
      </c>
      <c r="Q154" s="62">
        <f t="shared" si="7"/>
        <v>24</v>
      </c>
      <c r="R154" s="62">
        <f t="shared" si="8"/>
        <v>35</v>
      </c>
      <c r="S154" s="72">
        <v>4.0</v>
      </c>
      <c r="T154" s="72" t="s">
        <v>252</v>
      </c>
      <c r="U154" s="72">
        <v>7.0</v>
      </c>
      <c r="V154" s="38">
        <v>3.0</v>
      </c>
      <c r="W154" s="38" t="s">
        <v>250</v>
      </c>
      <c r="X154" s="38">
        <v>6.0</v>
      </c>
    </row>
    <row r="155">
      <c r="A155" s="5" t="s">
        <v>211</v>
      </c>
      <c r="B155" s="26">
        <v>154.0</v>
      </c>
      <c r="C155" s="38">
        <v>25.0</v>
      </c>
      <c r="D155" s="38">
        <v>1.0</v>
      </c>
      <c r="E155" s="38">
        <v>0.594</v>
      </c>
      <c r="F155" s="38">
        <f t="shared" si="1"/>
        <v>14.256</v>
      </c>
      <c r="G155" s="57">
        <v>10.0</v>
      </c>
      <c r="H155" s="38">
        <f t="shared" si="2"/>
        <v>5.94</v>
      </c>
      <c r="J155" s="39">
        <f t="shared" si="3"/>
        <v>0.297</v>
      </c>
      <c r="K155" s="39">
        <f t="shared" si="4"/>
        <v>2.97</v>
      </c>
      <c r="L155" s="38">
        <v>16.0</v>
      </c>
      <c r="O155" s="39">
        <f t="shared" si="5"/>
        <v>0.99</v>
      </c>
      <c r="P155" s="79">
        <f t="shared" si="6"/>
        <v>14</v>
      </c>
      <c r="Q155" s="62">
        <f t="shared" si="7"/>
        <v>24</v>
      </c>
      <c r="R155" s="62">
        <f t="shared" si="8"/>
        <v>35</v>
      </c>
      <c r="S155" s="72">
        <v>4.0</v>
      </c>
      <c r="T155" s="72" t="s">
        <v>253</v>
      </c>
      <c r="U155" s="72">
        <v>7.0</v>
      </c>
      <c r="V155" s="38">
        <v>3.0</v>
      </c>
      <c r="W155" s="38" t="s">
        <v>251</v>
      </c>
      <c r="X155" s="38">
        <v>6.0</v>
      </c>
    </row>
    <row r="156">
      <c r="A156" s="2" t="s">
        <v>224</v>
      </c>
      <c r="B156" s="26">
        <v>155.0</v>
      </c>
      <c r="C156" s="38">
        <v>25.0</v>
      </c>
      <c r="D156" s="38">
        <v>1.0</v>
      </c>
      <c r="E156" s="38">
        <v>0.532</v>
      </c>
      <c r="F156" s="38">
        <f t="shared" si="1"/>
        <v>12.768</v>
      </c>
      <c r="G156" s="57">
        <v>10.0</v>
      </c>
      <c r="H156" s="38">
        <f t="shared" si="2"/>
        <v>5.32</v>
      </c>
      <c r="J156" s="39">
        <f t="shared" si="3"/>
        <v>0.266</v>
      </c>
      <c r="K156" s="39">
        <f t="shared" si="4"/>
        <v>2.66</v>
      </c>
      <c r="L156" s="38">
        <v>16.0</v>
      </c>
      <c r="O156" s="39">
        <f t="shared" si="5"/>
        <v>0.8866666667</v>
      </c>
      <c r="P156" s="79">
        <f t="shared" si="6"/>
        <v>14</v>
      </c>
      <c r="Q156" s="62">
        <f t="shared" si="7"/>
        <v>24</v>
      </c>
      <c r="R156" s="62">
        <f t="shared" si="8"/>
        <v>35</v>
      </c>
      <c r="S156" s="72">
        <v>4.0</v>
      </c>
      <c r="T156" s="72" t="s">
        <v>254</v>
      </c>
      <c r="U156" s="72">
        <v>7.0</v>
      </c>
      <c r="V156" s="38">
        <v>3.0</v>
      </c>
      <c r="W156" s="38" t="s">
        <v>252</v>
      </c>
      <c r="X156" s="38">
        <v>6.0</v>
      </c>
    </row>
    <row r="157">
      <c r="A157" s="5" t="s">
        <v>228</v>
      </c>
      <c r="B157" s="26">
        <v>156.0</v>
      </c>
      <c r="C157" s="38">
        <v>25.0</v>
      </c>
      <c r="D157" s="38">
        <v>1.0</v>
      </c>
      <c r="E157" s="38">
        <v>1.01</v>
      </c>
      <c r="F157" s="38">
        <f t="shared" si="1"/>
        <v>24.24</v>
      </c>
      <c r="G157" s="57">
        <v>10.0</v>
      </c>
      <c r="H157" s="38">
        <f t="shared" si="2"/>
        <v>10.1</v>
      </c>
      <c r="J157" s="39">
        <f t="shared" si="3"/>
        <v>0.505</v>
      </c>
      <c r="K157" s="39">
        <f t="shared" si="4"/>
        <v>5.05</v>
      </c>
      <c r="L157" s="38">
        <v>16.0</v>
      </c>
      <c r="O157" s="39">
        <f t="shared" si="5"/>
        <v>1.683333333</v>
      </c>
      <c r="P157" s="79">
        <f t="shared" si="6"/>
        <v>14</v>
      </c>
      <c r="Q157" s="62">
        <f t="shared" si="7"/>
        <v>24</v>
      </c>
      <c r="R157" s="62">
        <f t="shared" si="8"/>
        <v>35</v>
      </c>
      <c r="S157" s="72">
        <v>4.0</v>
      </c>
      <c r="T157" s="72" t="s">
        <v>255</v>
      </c>
      <c r="U157" s="72">
        <v>7.0</v>
      </c>
      <c r="V157" s="38">
        <v>3.0</v>
      </c>
      <c r="W157" s="38" t="s">
        <v>253</v>
      </c>
      <c r="X157" s="38">
        <v>6.0</v>
      </c>
    </row>
    <row r="158">
      <c r="A158" s="2" t="s">
        <v>230</v>
      </c>
      <c r="B158" s="26">
        <v>157.0</v>
      </c>
      <c r="C158" s="38">
        <v>25.0</v>
      </c>
      <c r="D158" s="38">
        <v>1.0</v>
      </c>
      <c r="E158" s="38">
        <v>0.924</v>
      </c>
      <c r="F158" s="38">
        <f t="shared" si="1"/>
        <v>22.176</v>
      </c>
      <c r="G158" s="57">
        <v>10.0</v>
      </c>
      <c r="H158" s="38">
        <f t="shared" si="2"/>
        <v>9.24</v>
      </c>
      <c r="J158" s="39">
        <f t="shared" si="3"/>
        <v>0.462</v>
      </c>
      <c r="K158" s="39">
        <f t="shared" si="4"/>
        <v>4.62</v>
      </c>
      <c r="L158" s="38">
        <v>16.0</v>
      </c>
      <c r="O158" s="39">
        <f t="shared" si="5"/>
        <v>1.54</v>
      </c>
      <c r="P158" s="79">
        <f t="shared" si="6"/>
        <v>14</v>
      </c>
      <c r="Q158" s="62">
        <f t="shared" si="7"/>
        <v>24</v>
      </c>
      <c r="R158" s="62">
        <f t="shared" si="8"/>
        <v>35</v>
      </c>
      <c r="S158" s="72">
        <v>4.0</v>
      </c>
      <c r="T158" s="72" t="s">
        <v>256</v>
      </c>
      <c r="U158" s="72">
        <v>7.0</v>
      </c>
      <c r="V158" s="38">
        <v>3.0</v>
      </c>
      <c r="W158" s="38" t="s">
        <v>254</v>
      </c>
      <c r="X158" s="38">
        <v>6.0</v>
      </c>
    </row>
    <row r="159">
      <c r="A159" s="5" t="s">
        <v>233</v>
      </c>
      <c r="B159" s="26">
        <v>158.0</v>
      </c>
      <c r="C159" s="38">
        <v>25.0</v>
      </c>
      <c r="D159" s="38">
        <v>1.0</v>
      </c>
      <c r="E159" s="38">
        <v>0.606</v>
      </c>
      <c r="F159" s="38">
        <f t="shared" si="1"/>
        <v>14.544</v>
      </c>
      <c r="G159" s="57">
        <v>10.0</v>
      </c>
      <c r="H159" s="38">
        <f t="shared" si="2"/>
        <v>6.06</v>
      </c>
      <c r="J159" s="39">
        <f t="shared" si="3"/>
        <v>0.303</v>
      </c>
      <c r="K159" s="39">
        <f t="shared" si="4"/>
        <v>3.03</v>
      </c>
      <c r="L159" s="38">
        <v>16.0</v>
      </c>
      <c r="O159" s="39">
        <f t="shared" si="5"/>
        <v>1.01</v>
      </c>
      <c r="P159" s="79">
        <f t="shared" si="6"/>
        <v>14</v>
      </c>
      <c r="Q159" s="62">
        <f t="shared" si="7"/>
        <v>24</v>
      </c>
      <c r="R159" s="62">
        <f t="shared" si="8"/>
        <v>35</v>
      </c>
      <c r="S159" s="72">
        <v>4.0</v>
      </c>
      <c r="T159" s="72" t="s">
        <v>257</v>
      </c>
      <c r="U159" s="72">
        <v>7.0</v>
      </c>
      <c r="V159" s="38">
        <v>3.0</v>
      </c>
      <c r="W159" s="38" t="s">
        <v>255</v>
      </c>
      <c r="X159" s="38">
        <v>6.0</v>
      </c>
    </row>
    <row r="160">
      <c r="A160" s="5" t="s">
        <v>234</v>
      </c>
      <c r="B160" s="26">
        <v>159.0</v>
      </c>
      <c r="C160" s="38">
        <v>25.0</v>
      </c>
      <c r="D160" s="38">
        <v>1.0</v>
      </c>
      <c r="E160" s="38">
        <v>1.28</v>
      </c>
      <c r="F160" s="38">
        <f t="shared" si="1"/>
        <v>30.72</v>
      </c>
      <c r="G160" s="60">
        <v>5.0</v>
      </c>
      <c r="H160" s="38">
        <f t="shared" si="2"/>
        <v>6.4</v>
      </c>
      <c r="J160" s="39">
        <f t="shared" si="3"/>
        <v>0.32</v>
      </c>
      <c r="K160" s="39">
        <f t="shared" si="4"/>
        <v>3.2</v>
      </c>
      <c r="L160" s="38">
        <v>16.0</v>
      </c>
      <c r="O160" s="39">
        <f t="shared" si="5"/>
        <v>1.066666667</v>
      </c>
      <c r="P160" s="79">
        <f t="shared" si="6"/>
        <v>19</v>
      </c>
      <c r="Q160" s="62">
        <f t="shared" si="7"/>
        <v>29</v>
      </c>
      <c r="R160" s="62">
        <f t="shared" si="8"/>
        <v>30</v>
      </c>
      <c r="S160" s="72">
        <v>4.0</v>
      </c>
      <c r="T160" s="72" t="s">
        <v>250</v>
      </c>
      <c r="U160" s="72">
        <v>8.0</v>
      </c>
      <c r="V160" s="38">
        <v>3.0</v>
      </c>
      <c r="W160" s="38" t="s">
        <v>256</v>
      </c>
      <c r="X160" s="38">
        <v>6.0</v>
      </c>
    </row>
    <row r="161">
      <c r="G161" s="57"/>
      <c r="S161" s="72"/>
      <c r="T161" s="72"/>
      <c r="U161" s="72"/>
    </row>
    <row r="162">
      <c r="G162" s="77"/>
    </row>
    <row r="163">
      <c r="G163" s="77"/>
    </row>
    <row r="164">
      <c r="A164" s="38"/>
      <c r="G164" s="77"/>
    </row>
    <row r="165">
      <c r="G165" s="77"/>
    </row>
    <row r="166">
      <c r="G166" s="77"/>
    </row>
    <row r="167">
      <c r="G167" s="77"/>
    </row>
    <row r="168">
      <c r="G168" s="77"/>
    </row>
    <row r="169">
      <c r="G169" s="77"/>
    </row>
    <row r="170">
      <c r="G170" s="77"/>
    </row>
    <row r="171">
      <c r="G171" s="77"/>
    </row>
    <row r="172">
      <c r="G172" s="77"/>
    </row>
    <row r="173">
      <c r="G173" s="77"/>
    </row>
    <row r="174">
      <c r="G174" s="77"/>
    </row>
    <row r="175">
      <c r="G175" s="77"/>
    </row>
    <row r="176">
      <c r="G176" s="77"/>
    </row>
    <row r="177">
      <c r="G177" s="77"/>
    </row>
    <row r="178">
      <c r="G178" s="77"/>
    </row>
    <row r="179">
      <c r="G179" s="77"/>
    </row>
    <row r="180">
      <c r="G180" s="77"/>
    </row>
    <row r="181">
      <c r="G181" s="77"/>
    </row>
    <row r="182">
      <c r="G182" s="77"/>
    </row>
    <row r="183">
      <c r="G183" s="77"/>
    </row>
    <row r="184">
      <c r="G184" s="77"/>
    </row>
    <row r="185">
      <c r="G185" s="77"/>
    </row>
    <row r="186">
      <c r="G186" s="77"/>
    </row>
    <row r="187">
      <c r="G187" s="77"/>
    </row>
    <row r="188">
      <c r="G188" s="77"/>
    </row>
    <row r="189">
      <c r="G189" s="77"/>
    </row>
    <row r="190">
      <c r="G190" s="77"/>
    </row>
    <row r="191">
      <c r="G191" s="77"/>
    </row>
    <row r="192">
      <c r="G192" s="77"/>
    </row>
    <row r="193">
      <c r="G193" s="77"/>
    </row>
    <row r="194">
      <c r="G194" s="77"/>
    </row>
    <row r="195">
      <c r="G195" s="77"/>
    </row>
    <row r="196">
      <c r="G196" s="77"/>
    </row>
    <row r="197">
      <c r="G197" s="77"/>
    </row>
    <row r="198">
      <c r="G198" s="77"/>
    </row>
    <row r="199">
      <c r="G199" s="77"/>
    </row>
    <row r="200">
      <c r="G200" s="77"/>
    </row>
    <row r="201">
      <c r="G201" s="77"/>
    </row>
    <row r="202">
      <c r="G202" s="77"/>
    </row>
    <row r="203">
      <c r="G203" s="77"/>
    </row>
    <row r="204">
      <c r="G204" s="77"/>
    </row>
    <row r="205">
      <c r="G205" s="77"/>
    </row>
    <row r="206">
      <c r="G206" s="77"/>
    </row>
    <row r="207">
      <c r="G207" s="77"/>
    </row>
    <row r="208">
      <c r="G208" s="77"/>
    </row>
    <row r="209">
      <c r="G209" s="77"/>
    </row>
    <row r="210">
      <c r="G210" s="77"/>
    </row>
    <row r="211">
      <c r="G211" s="77"/>
    </row>
    <row r="212">
      <c r="G212" s="77"/>
    </row>
    <row r="213">
      <c r="G213" s="77"/>
    </row>
    <row r="214">
      <c r="G214" s="77"/>
    </row>
    <row r="215">
      <c r="G215" s="77"/>
    </row>
    <row r="216">
      <c r="G216" s="77"/>
    </row>
    <row r="217">
      <c r="G217" s="77"/>
    </row>
    <row r="218">
      <c r="G218" s="77"/>
    </row>
    <row r="219">
      <c r="G219" s="77"/>
    </row>
    <row r="220">
      <c r="G220" s="77"/>
    </row>
    <row r="221">
      <c r="G221" s="77"/>
    </row>
    <row r="222">
      <c r="G222" s="77"/>
    </row>
    <row r="223">
      <c r="G223" s="77"/>
    </row>
    <row r="224">
      <c r="G224" s="77"/>
    </row>
    <row r="225">
      <c r="G225" s="77"/>
    </row>
    <row r="226">
      <c r="G226" s="77"/>
    </row>
    <row r="227">
      <c r="G227" s="77"/>
    </row>
    <row r="228">
      <c r="G228" s="77"/>
    </row>
    <row r="229">
      <c r="G229" s="77"/>
    </row>
    <row r="230">
      <c r="G230" s="77"/>
    </row>
    <row r="231">
      <c r="G231" s="77"/>
    </row>
    <row r="232">
      <c r="G232" s="77"/>
    </row>
    <row r="233">
      <c r="G233" s="77"/>
    </row>
    <row r="234">
      <c r="G234" s="77"/>
    </row>
    <row r="235">
      <c r="G235" s="77"/>
    </row>
    <row r="236">
      <c r="G236" s="77"/>
    </row>
    <row r="237">
      <c r="G237" s="77"/>
    </row>
    <row r="238">
      <c r="G238" s="77"/>
    </row>
    <row r="239">
      <c r="G239" s="77"/>
    </row>
    <row r="240">
      <c r="G240" s="77"/>
    </row>
    <row r="241">
      <c r="G241" s="77"/>
    </row>
    <row r="242">
      <c r="G242" s="77"/>
    </row>
    <row r="243">
      <c r="G243" s="77"/>
    </row>
    <row r="244">
      <c r="G244" s="77"/>
    </row>
    <row r="245">
      <c r="G245" s="77"/>
    </row>
    <row r="246">
      <c r="G246" s="77"/>
    </row>
    <row r="247">
      <c r="G247" s="77"/>
    </row>
    <row r="248">
      <c r="G248" s="77"/>
    </row>
    <row r="249">
      <c r="G249" s="77"/>
    </row>
    <row r="250">
      <c r="G250" s="77"/>
    </row>
    <row r="251">
      <c r="G251" s="77"/>
    </row>
    <row r="252">
      <c r="G252" s="77"/>
    </row>
    <row r="253">
      <c r="G253" s="77"/>
    </row>
    <row r="254">
      <c r="G254" s="77"/>
    </row>
    <row r="255">
      <c r="G255" s="77"/>
    </row>
    <row r="256">
      <c r="G256" s="77"/>
    </row>
    <row r="257">
      <c r="G257" s="77"/>
    </row>
    <row r="258">
      <c r="G258" s="77"/>
    </row>
    <row r="259">
      <c r="G259" s="77"/>
    </row>
    <row r="260">
      <c r="G260" s="77"/>
    </row>
    <row r="261">
      <c r="G261" s="77"/>
    </row>
    <row r="262">
      <c r="G262" s="77"/>
    </row>
    <row r="263">
      <c r="G263" s="77"/>
    </row>
    <row r="264">
      <c r="G264" s="77"/>
    </row>
    <row r="265">
      <c r="G265" s="77"/>
    </row>
    <row r="266">
      <c r="G266" s="77"/>
    </row>
    <row r="267">
      <c r="G267" s="77"/>
    </row>
    <row r="268">
      <c r="G268" s="77"/>
    </row>
    <row r="269">
      <c r="G269" s="77"/>
    </row>
    <row r="270">
      <c r="G270" s="77"/>
    </row>
    <row r="271">
      <c r="G271" s="77"/>
    </row>
    <row r="272">
      <c r="G272" s="77"/>
    </row>
    <row r="273">
      <c r="G273" s="77"/>
    </row>
    <row r="274">
      <c r="G274" s="77"/>
    </row>
    <row r="275">
      <c r="G275" s="77"/>
    </row>
    <row r="276">
      <c r="G276" s="77"/>
    </row>
    <row r="277">
      <c r="G277" s="77"/>
    </row>
    <row r="278">
      <c r="G278" s="77"/>
    </row>
    <row r="279">
      <c r="G279" s="77"/>
    </row>
    <row r="280">
      <c r="G280" s="77"/>
    </row>
    <row r="281">
      <c r="G281" s="77"/>
    </row>
    <row r="282">
      <c r="G282" s="77"/>
    </row>
    <row r="283">
      <c r="G283" s="77"/>
    </row>
    <row r="284">
      <c r="G284" s="77"/>
    </row>
    <row r="285">
      <c r="G285" s="77"/>
    </row>
    <row r="286">
      <c r="G286" s="77"/>
    </row>
    <row r="287">
      <c r="G287" s="77"/>
    </row>
    <row r="288">
      <c r="G288" s="77"/>
    </row>
    <row r="289">
      <c r="G289" s="77"/>
    </row>
    <row r="290">
      <c r="G290" s="77"/>
    </row>
    <row r="291">
      <c r="G291" s="77"/>
    </row>
    <row r="292">
      <c r="G292" s="77"/>
    </row>
    <row r="293">
      <c r="G293" s="77"/>
    </row>
    <row r="294">
      <c r="G294" s="77"/>
    </row>
    <row r="295">
      <c r="G295" s="77"/>
    </row>
    <row r="296">
      <c r="G296" s="77"/>
    </row>
    <row r="297">
      <c r="G297" s="77"/>
    </row>
    <row r="298">
      <c r="G298" s="77"/>
    </row>
    <row r="299">
      <c r="G299" s="77"/>
    </row>
    <row r="300">
      <c r="G300" s="77"/>
    </row>
    <row r="301">
      <c r="G301" s="77"/>
    </row>
    <row r="302">
      <c r="G302" s="77"/>
    </row>
    <row r="303">
      <c r="G303" s="77"/>
    </row>
    <row r="304">
      <c r="G304" s="77"/>
    </row>
    <row r="305">
      <c r="G305" s="77"/>
    </row>
    <row r="306">
      <c r="G306" s="77"/>
    </row>
    <row r="307">
      <c r="G307" s="77"/>
    </row>
    <row r="308">
      <c r="G308" s="77"/>
    </row>
    <row r="309">
      <c r="G309" s="77"/>
    </row>
    <row r="310">
      <c r="G310" s="77"/>
    </row>
    <row r="311">
      <c r="G311" s="77"/>
    </row>
    <row r="312">
      <c r="G312" s="77"/>
    </row>
    <row r="313">
      <c r="G313" s="77"/>
    </row>
    <row r="314">
      <c r="G314" s="77"/>
    </row>
    <row r="315">
      <c r="G315" s="77"/>
    </row>
    <row r="316">
      <c r="G316" s="77"/>
    </row>
    <row r="317">
      <c r="G317" s="77"/>
    </row>
    <row r="318">
      <c r="G318" s="77"/>
    </row>
    <row r="319">
      <c r="G319" s="77"/>
    </row>
    <row r="320">
      <c r="G320" s="77"/>
    </row>
    <row r="321">
      <c r="G321" s="77"/>
    </row>
    <row r="322">
      <c r="G322" s="77"/>
    </row>
    <row r="323">
      <c r="G323" s="77"/>
    </row>
    <row r="324">
      <c r="G324" s="77"/>
    </row>
    <row r="325">
      <c r="G325" s="77"/>
    </row>
    <row r="326">
      <c r="G326" s="77"/>
    </row>
    <row r="327">
      <c r="G327" s="77"/>
    </row>
    <row r="328">
      <c r="G328" s="77"/>
    </row>
    <row r="329">
      <c r="G329" s="77"/>
    </row>
    <row r="330">
      <c r="G330" s="77"/>
    </row>
    <row r="331">
      <c r="G331" s="77"/>
    </row>
    <row r="332">
      <c r="G332" s="77"/>
    </row>
    <row r="333">
      <c r="G333" s="77"/>
    </row>
    <row r="334">
      <c r="G334" s="77"/>
    </row>
    <row r="335">
      <c r="G335" s="77"/>
    </row>
    <row r="336">
      <c r="G336" s="77"/>
    </row>
    <row r="337">
      <c r="G337" s="77"/>
    </row>
    <row r="338">
      <c r="G338" s="77"/>
    </row>
    <row r="339">
      <c r="G339" s="77"/>
    </row>
    <row r="340">
      <c r="G340" s="77"/>
    </row>
    <row r="341">
      <c r="G341" s="77"/>
    </row>
    <row r="342">
      <c r="G342" s="77"/>
    </row>
    <row r="343">
      <c r="G343" s="77"/>
    </row>
    <row r="344">
      <c r="G344" s="77"/>
    </row>
    <row r="345">
      <c r="G345" s="77"/>
    </row>
    <row r="346">
      <c r="G346" s="77"/>
    </row>
    <row r="347">
      <c r="G347" s="77"/>
    </row>
    <row r="348">
      <c r="G348" s="77"/>
    </row>
    <row r="349">
      <c r="G349" s="77"/>
    </row>
    <row r="350">
      <c r="G350" s="77"/>
    </row>
    <row r="351">
      <c r="G351" s="77"/>
    </row>
    <row r="352">
      <c r="G352" s="77"/>
    </row>
    <row r="353">
      <c r="G353" s="77"/>
    </row>
    <row r="354">
      <c r="G354" s="77"/>
    </row>
    <row r="355">
      <c r="G355" s="77"/>
    </row>
    <row r="356">
      <c r="G356" s="77"/>
    </row>
    <row r="357">
      <c r="G357" s="77"/>
    </row>
    <row r="358">
      <c r="G358" s="77"/>
    </row>
    <row r="359">
      <c r="G359" s="77"/>
    </row>
    <row r="360">
      <c r="G360" s="77"/>
    </row>
    <row r="361">
      <c r="G361" s="77"/>
    </row>
    <row r="362">
      <c r="G362" s="77"/>
    </row>
    <row r="363">
      <c r="G363" s="77"/>
    </row>
    <row r="364">
      <c r="G364" s="77"/>
    </row>
    <row r="365">
      <c r="G365" s="77"/>
    </row>
    <row r="366">
      <c r="G366" s="77"/>
    </row>
    <row r="367">
      <c r="G367" s="77"/>
    </row>
    <row r="368">
      <c r="G368" s="77"/>
    </row>
    <row r="369">
      <c r="G369" s="77"/>
    </row>
    <row r="370">
      <c r="G370" s="77"/>
    </row>
    <row r="371">
      <c r="G371" s="77"/>
    </row>
    <row r="372">
      <c r="G372" s="77"/>
    </row>
    <row r="373">
      <c r="G373" s="77"/>
    </row>
    <row r="374">
      <c r="G374" s="77"/>
    </row>
    <row r="375">
      <c r="G375" s="77"/>
    </row>
    <row r="376">
      <c r="G376" s="77"/>
    </row>
    <row r="377">
      <c r="G377" s="77"/>
    </row>
    <row r="378">
      <c r="G378" s="77"/>
    </row>
    <row r="379">
      <c r="G379" s="77"/>
    </row>
    <row r="380">
      <c r="G380" s="77"/>
    </row>
    <row r="381">
      <c r="G381" s="77"/>
    </row>
    <row r="382">
      <c r="G382" s="77"/>
    </row>
    <row r="383">
      <c r="G383" s="77"/>
    </row>
    <row r="384">
      <c r="G384" s="77"/>
    </row>
    <row r="385">
      <c r="G385" s="77"/>
    </row>
    <row r="386">
      <c r="G386" s="77"/>
    </row>
    <row r="387">
      <c r="G387" s="77"/>
    </row>
    <row r="388">
      <c r="G388" s="77"/>
    </row>
    <row r="389">
      <c r="G389" s="77"/>
    </row>
    <row r="390">
      <c r="G390" s="77"/>
    </row>
    <row r="391">
      <c r="G391" s="77"/>
    </row>
    <row r="392">
      <c r="G392" s="77"/>
    </row>
    <row r="393">
      <c r="G393" s="77"/>
    </row>
    <row r="394">
      <c r="G394" s="77"/>
    </row>
    <row r="395">
      <c r="G395" s="77"/>
    </row>
    <row r="396">
      <c r="G396" s="77"/>
    </row>
    <row r="397">
      <c r="G397" s="77"/>
    </row>
    <row r="398">
      <c r="G398" s="77"/>
    </row>
    <row r="399">
      <c r="G399" s="77"/>
    </row>
    <row r="400">
      <c r="G400" s="77"/>
    </row>
    <row r="401">
      <c r="G401" s="77"/>
    </row>
    <row r="402">
      <c r="G402" s="77"/>
    </row>
    <row r="403">
      <c r="G403" s="77"/>
    </row>
    <row r="404">
      <c r="G404" s="77"/>
    </row>
    <row r="405">
      <c r="G405" s="77"/>
    </row>
    <row r="406">
      <c r="G406" s="77"/>
    </row>
    <row r="407">
      <c r="G407" s="77"/>
    </row>
    <row r="408">
      <c r="G408" s="77"/>
    </row>
    <row r="409">
      <c r="G409" s="77"/>
    </row>
    <row r="410">
      <c r="G410" s="77"/>
    </row>
    <row r="411">
      <c r="G411" s="77"/>
    </row>
    <row r="412">
      <c r="G412" s="77"/>
    </row>
    <row r="413">
      <c r="G413" s="77"/>
    </row>
    <row r="414">
      <c r="G414" s="77"/>
    </row>
    <row r="415">
      <c r="G415" s="77"/>
    </row>
    <row r="416">
      <c r="G416" s="77"/>
    </row>
    <row r="417">
      <c r="G417" s="77"/>
    </row>
    <row r="418">
      <c r="G418" s="77"/>
    </row>
    <row r="419">
      <c r="G419" s="77"/>
    </row>
    <row r="420">
      <c r="G420" s="77"/>
    </row>
    <row r="421">
      <c r="G421" s="77"/>
    </row>
    <row r="422">
      <c r="G422" s="77"/>
    </row>
    <row r="423">
      <c r="G423" s="77"/>
    </row>
    <row r="424">
      <c r="G424" s="77"/>
    </row>
    <row r="425">
      <c r="G425" s="77"/>
    </row>
    <row r="426">
      <c r="G426" s="77"/>
    </row>
    <row r="427">
      <c r="G427" s="77"/>
    </row>
    <row r="428">
      <c r="G428" s="77"/>
    </row>
    <row r="429">
      <c r="G429" s="77"/>
    </row>
    <row r="430">
      <c r="G430" s="77"/>
    </row>
    <row r="431">
      <c r="G431" s="77"/>
    </row>
    <row r="432">
      <c r="G432" s="77"/>
    </row>
    <row r="433">
      <c r="G433" s="77"/>
    </row>
    <row r="434">
      <c r="G434" s="77"/>
    </row>
    <row r="435">
      <c r="G435" s="77"/>
    </row>
    <row r="436">
      <c r="G436" s="77"/>
    </row>
    <row r="437">
      <c r="G437" s="77"/>
    </row>
    <row r="438">
      <c r="G438" s="77"/>
    </row>
    <row r="439">
      <c r="G439" s="77"/>
    </row>
    <row r="440">
      <c r="G440" s="77"/>
    </row>
    <row r="441">
      <c r="G441" s="77"/>
    </row>
    <row r="442">
      <c r="G442" s="77"/>
    </row>
    <row r="443">
      <c r="G443" s="77"/>
    </row>
    <row r="444">
      <c r="G444" s="77"/>
    </row>
    <row r="445">
      <c r="G445" s="77"/>
    </row>
    <row r="446">
      <c r="G446" s="77"/>
    </row>
    <row r="447">
      <c r="G447" s="77"/>
    </row>
    <row r="448">
      <c r="G448" s="77"/>
    </row>
    <row r="449">
      <c r="G449" s="77"/>
    </row>
    <row r="450">
      <c r="G450" s="77"/>
    </row>
    <row r="451">
      <c r="G451" s="77"/>
    </row>
    <row r="452">
      <c r="G452" s="77"/>
    </row>
    <row r="453">
      <c r="G453" s="77"/>
    </row>
    <row r="454">
      <c r="G454" s="77"/>
    </row>
    <row r="455">
      <c r="G455" s="77"/>
    </row>
    <row r="456">
      <c r="G456" s="77"/>
    </row>
    <row r="457">
      <c r="G457" s="77"/>
    </row>
    <row r="458">
      <c r="G458" s="77"/>
    </row>
    <row r="459">
      <c r="G459" s="77"/>
    </row>
    <row r="460">
      <c r="G460" s="77"/>
    </row>
    <row r="461">
      <c r="G461" s="77"/>
    </row>
    <row r="462">
      <c r="G462" s="77"/>
    </row>
    <row r="463">
      <c r="G463" s="77"/>
    </row>
    <row r="464">
      <c r="G464" s="77"/>
    </row>
    <row r="465">
      <c r="G465" s="77"/>
    </row>
    <row r="466">
      <c r="G466" s="77"/>
    </row>
    <row r="467">
      <c r="G467" s="77"/>
    </row>
    <row r="468">
      <c r="G468" s="77"/>
    </row>
    <row r="469">
      <c r="G469" s="77"/>
    </row>
    <row r="470">
      <c r="G470" s="77"/>
    </row>
    <row r="471">
      <c r="G471" s="77"/>
    </row>
    <row r="472">
      <c r="G472" s="77"/>
    </row>
    <row r="473">
      <c r="G473" s="77"/>
    </row>
    <row r="474">
      <c r="G474" s="77"/>
    </row>
    <row r="475">
      <c r="G475" s="77"/>
    </row>
    <row r="476">
      <c r="G476" s="77"/>
    </row>
    <row r="477">
      <c r="G477" s="77"/>
    </row>
    <row r="478">
      <c r="G478" s="77"/>
    </row>
    <row r="479">
      <c r="G479" s="77"/>
    </row>
    <row r="480">
      <c r="G480" s="77"/>
    </row>
    <row r="481">
      <c r="G481" s="77"/>
    </row>
    <row r="482">
      <c r="G482" s="77"/>
    </row>
    <row r="483">
      <c r="G483" s="77"/>
    </row>
    <row r="484">
      <c r="G484" s="77"/>
    </row>
    <row r="485">
      <c r="G485" s="77"/>
    </row>
    <row r="486">
      <c r="G486" s="77"/>
    </row>
    <row r="487">
      <c r="G487" s="77"/>
    </row>
    <row r="488">
      <c r="G488" s="77"/>
    </row>
    <row r="489">
      <c r="G489" s="77"/>
    </row>
    <row r="490">
      <c r="G490" s="77"/>
    </row>
    <row r="491">
      <c r="G491" s="77"/>
    </row>
    <row r="492">
      <c r="G492" s="77"/>
    </row>
    <row r="493">
      <c r="G493" s="77"/>
    </row>
    <row r="494">
      <c r="G494" s="77"/>
    </row>
    <row r="495">
      <c r="G495" s="77"/>
    </row>
    <row r="496">
      <c r="G496" s="77"/>
    </row>
    <row r="497">
      <c r="G497" s="77"/>
    </row>
    <row r="498">
      <c r="G498" s="77"/>
    </row>
    <row r="499">
      <c r="G499" s="77"/>
    </row>
    <row r="500">
      <c r="G500" s="77"/>
    </row>
    <row r="501">
      <c r="G501" s="77"/>
    </row>
    <row r="502">
      <c r="G502" s="77"/>
    </row>
    <row r="503">
      <c r="G503" s="77"/>
    </row>
    <row r="504">
      <c r="G504" s="77"/>
    </row>
    <row r="505">
      <c r="G505" s="77"/>
    </row>
    <row r="506">
      <c r="G506" s="77"/>
    </row>
    <row r="507">
      <c r="G507" s="77"/>
    </row>
    <row r="508">
      <c r="G508" s="77"/>
    </row>
    <row r="509">
      <c r="G509" s="77"/>
    </row>
    <row r="510">
      <c r="G510" s="77"/>
    </row>
    <row r="511">
      <c r="G511" s="77"/>
    </row>
    <row r="512">
      <c r="G512" s="77"/>
    </row>
    <row r="513">
      <c r="G513" s="77"/>
    </row>
    <row r="514">
      <c r="G514" s="77"/>
    </row>
    <row r="515">
      <c r="G515" s="77"/>
    </row>
    <row r="516">
      <c r="G516" s="77"/>
    </row>
    <row r="517">
      <c r="G517" s="77"/>
    </row>
    <row r="518">
      <c r="G518" s="77"/>
    </row>
    <row r="519">
      <c r="G519" s="77"/>
    </row>
    <row r="520">
      <c r="G520" s="77"/>
    </row>
    <row r="521">
      <c r="G521" s="77"/>
    </row>
    <row r="522">
      <c r="G522" s="77"/>
    </row>
    <row r="523">
      <c r="G523" s="77"/>
    </row>
    <row r="524">
      <c r="G524" s="77"/>
    </row>
    <row r="525">
      <c r="G525" s="77"/>
    </row>
    <row r="526">
      <c r="G526" s="77"/>
    </row>
    <row r="527">
      <c r="G527" s="77"/>
    </row>
    <row r="528">
      <c r="G528" s="77"/>
    </row>
    <row r="529">
      <c r="G529" s="77"/>
    </row>
    <row r="530">
      <c r="G530" s="77"/>
    </row>
    <row r="531">
      <c r="G531" s="77"/>
    </row>
    <row r="532">
      <c r="G532" s="77"/>
    </row>
    <row r="533">
      <c r="G533" s="77"/>
    </row>
    <row r="534">
      <c r="G534" s="77"/>
    </row>
    <row r="535">
      <c r="G535" s="77"/>
    </row>
    <row r="536">
      <c r="G536" s="77"/>
    </row>
    <row r="537">
      <c r="G537" s="77"/>
    </row>
    <row r="538">
      <c r="G538" s="77"/>
    </row>
    <row r="539">
      <c r="G539" s="77"/>
    </row>
    <row r="540">
      <c r="G540" s="77"/>
    </row>
    <row r="541">
      <c r="G541" s="77"/>
    </row>
    <row r="542">
      <c r="G542" s="77"/>
    </row>
    <row r="543">
      <c r="G543" s="77"/>
    </row>
    <row r="544">
      <c r="G544" s="77"/>
    </row>
    <row r="545">
      <c r="G545" s="77"/>
    </row>
    <row r="546">
      <c r="G546" s="77"/>
    </row>
    <row r="547">
      <c r="G547" s="77"/>
    </row>
    <row r="548">
      <c r="G548" s="77"/>
    </row>
    <row r="549">
      <c r="G549" s="77"/>
    </row>
    <row r="550">
      <c r="G550" s="77"/>
    </row>
    <row r="551">
      <c r="G551" s="77"/>
    </row>
    <row r="552">
      <c r="G552" s="77"/>
    </row>
    <row r="553">
      <c r="G553" s="77"/>
    </row>
    <row r="554">
      <c r="G554" s="77"/>
    </row>
    <row r="555">
      <c r="G555" s="77"/>
    </row>
    <row r="556">
      <c r="G556" s="77"/>
    </row>
    <row r="557">
      <c r="G557" s="77"/>
    </row>
    <row r="558">
      <c r="G558" s="77"/>
    </row>
    <row r="559">
      <c r="G559" s="77"/>
    </row>
    <row r="560">
      <c r="G560" s="77"/>
    </row>
    <row r="561">
      <c r="G561" s="77"/>
    </row>
    <row r="562">
      <c r="G562" s="77"/>
    </row>
    <row r="563">
      <c r="G563" s="77"/>
    </row>
    <row r="564">
      <c r="G564" s="77"/>
    </row>
    <row r="565">
      <c r="G565" s="77"/>
    </row>
    <row r="566">
      <c r="G566" s="77"/>
    </row>
    <row r="567">
      <c r="G567" s="77"/>
    </row>
    <row r="568">
      <c r="G568" s="77"/>
    </row>
    <row r="569">
      <c r="G569" s="77"/>
    </row>
    <row r="570">
      <c r="G570" s="77"/>
    </row>
    <row r="571">
      <c r="G571" s="77"/>
    </row>
    <row r="572">
      <c r="G572" s="77"/>
    </row>
    <row r="573">
      <c r="G573" s="77"/>
    </row>
    <row r="574">
      <c r="G574" s="77"/>
    </row>
    <row r="575">
      <c r="G575" s="77"/>
    </row>
    <row r="576">
      <c r="G576" s="77"/>
    </row>
    <row r="577">
      <c r="G577" s="77"/>
    </row>
    <row r="578">
      <c r="G578" s="77"/>
    </row>
    <row r="579">
      <c r="G579" s="77"/>
    </row>
    <row r="580">
      <c r="G580" s="77"/>
    </row>
    <row r="581">
      <c r="G581" s="77"/>
    </row>
    <row r="582">
      <c r="G582" s="77"/>
    </row>
    <row r="583">
      <c r="G583" s="77"/>
    </row>
    <row r="584">
      <c r="G584" s="77"/>
    </row>
    <row r="585">
      <c r="G585" s="77"/>
    </row>
    <row r="586">
      <c r="G586" s="77"/>
    </row>
    <row r="587">
      <c r="G587" s="77"/>
    </row>
    <row r="588">
      <c r="G588" s="77"/>
    </row>
    <row r="589">
      <c r="G589" s="77"/>
    </row>
    <row r="590">
      <c r="G590" s="77"/>
    </row>
    <row r="591">
      <c r="G591" s="77"/>
    </row>
    <row r="592">
      <c r="G592" s="77"/>
    </row>
    <row r="593">
      <c r="G593" s="77"/>
    </row>
    <row r="594">
      <c r="G594" s="77"/>
    </row>
    <row r="595">
      <c r="G595" s="77"/>
    </row>
    <row r="596">
      <c r="G596" s="77"/>
    </row>
    <row r="597">
      <c r="G597" s="77"/>
    </row>
    <row r="598">
      <c r="G598" s="77"/>
    </row>
    <row r="599">
      <c r="G599" s="77"/>
    </row>
    <row r="600">
      <c r="G600" s="77"/>
    </row>
    <row r="601">
      <c r="G601" s="77"/>
    </row>
    <row r="602">
      <c r="G602" s="77"/>
    </row>
    <row r="603">
      <c r="G603" s="77"/>
    </row>
    <row r="604">
      <c r="G604" s="77"/>
    </row>
    <row r="605">
      <c r="G605" s="77"/>
    </row>
    <row r="606">
      <c r="G606" s="77"/>
    </row>
    <row r="607">
      <c r="G607" s="77"/>
    </row>
    <row r="608">
      <c r="G608" s="77"/>
    </row>
    <row r="609">
      <c r="G609" s="77"/>
    </row>
    <row r="610">
      <c r="G610" s="77"/>
    </row>
    <row r="611">
      <c r="G611" s="77"/>
    </row>
    <row r="612">
      <c r="G612" s="77"/>
    </row>
    <row r="613">
      <c r="G613" s="77"/>
    </row>
    <row r="614">
      <c r="G614" s="77"/>
    </row>
    <row r="615">
      <c r="G615" s="77"/>
    </row>
    <row r="616">
      <c r="G616" s="77"/>
    </row>
    <row r="617">
      <c r="G617" s="77"/>
    </row>
    <row r="618">
      <c r="G618" s="77"/>
    </row>
    <row r="619">
      <c r="G619" s="77"/>
    </row>
    <row r="620">
      <c r="G620" s="77"/>
    </row>
    <row r="621">
      <c r="G621" s="77"/>
    </row>
    <row r="622">
      <c r="G622" s="77"/>
    </row>
    <row r="623">
      <c r="G623" s="77"/>
    </row>
    <row r="624">
      <c r="G624" s="77"/>
    </row>
    <row r="625">
      <c r="G625" s="77"/>
    </row>
    <row r="626">
      <c r="G626" s="77"/>
    </row>
    <row r="627">
      <c r="G627" s="77"/>
    </row>
    <row r="628">
      <c r="G628" s="77"/>
    </row>
    <row r="629">
      <c r="G629" s="77"/>
    </row>
    <row r="630">
      <c r="G630" s="77"/>
    </row>
    <row r="631">
      <c r="G631" s="77"/>
    </row>
    <row r="632">
      <c r="G632" s="77"/>
    </row>
    <row r="633">
      <c r="G633" s="77"/>
    </row>
    <row r="634">
      <c r="G634" s="77"/>
    </row>
    <row r="635">
      <c r="G635" s="77"/>
    </row>
    <row r="636">
      <c r="G636" s="77"/>
    </row>
    <row r="637">
      <c r="G637" s="77"/>
    </row>
    <row r="638">
      <c r="G638" s="77"/>
    </row>
    <row r="639">
      <c r="G639" s="77"/>
    </row>
    <row r="640">
      <c r="G640" s="77"/>
    </row>
    <row r="641">
      <c r="G641" s="77"/>
    </row>
    <row r="642">
      <c r="G642" s="77"/>
    </row>
    <row r="643">
      <c r="G643" s="77"/>
    </row>
    <row r="644">
      <c r="G644" s="77"/>
    </row>
    <row r="645">
      <c r="G645" s="77"/>
    </row>
    <row r="646">
      <c r="G646" s="77"/>
    </row>
    <row r="647">
      <c r="G647" s="77"/>
    </row>
    <row r="648">
      <c r="G648" s="77"/>
    </row>
    <row r="649">
      <c r="G649" s="77"/>
    </row>
    <row r="650">
      <c r="G650" s="77"/>
    </row>
    <row r="651">
      <c r="G651" s="77"/>
    </row>
    <row r="652">
      <c r="G652" s="77"/>
    </row>
    <row r="653">
      <c r="G653" s="77"/>
    </row>
    <row r="654">
      <c r="G654" s="77"/>
    </row>
    <row r="655">
      <c r="G655" s="77"/>
    </row>
    <row r="656">
      <c r="G656" s="77"/>
    </row>
    <row r="657">
      <c r="G657" s="77"/>
    </row>
    <row r="658">
      <c r="G658" s="77"/>
    </row>
    <row r="659">
      <c r="G659" s="77"/>
    </row>
    <row r="660">
      <c r="G660" s="77"/>
    </row>
    <row r="661">
      <c r="G661" s="77"/>
    </row>
    <row r="662">
      <c r="G662" s="77"/>
    </row>
    <row r="663">
      <c r="G663" s="77"/>
    </row>
    <row r="664">
      <c r="G664" s="77"/>
    </row>
    <row r="665">
      <c r="G665" s="77"/>
    </row>
    <row r="666">
      <c r="G666" s="77"/>
    </row>
    <row r="667">
      <c r="G667" s="77"/>
    </row>
    <row r="668">
      <c r="G668" s="77"/>
    </row>
    <row r="669">
      <c r="G669" s="77"/>
    </row>
    <row r="670">
      <c r="G670" s="77"/>
    </row>
    <row r="671">
      <c r="G671" s="77"/>
    </row>
    <row r="672">
      <c r="G672" s="77"/>
    </row>
    <row r="673">
      <c r="G673" s="77"/>
    </row>
    <row r="674">
      <c r="G674" s="77"/>
    </row>
    <row r="675">
      <c r="G675" s="77"/>
    </row>
    <row r="676">
      <c r="G676" s="77"/>
    </row>
    <row r="677">
      <c r="G677" s="77"/>
    </row>
    <row r="678">
      <c r="G678" s="77"/>
    </row>
    <row r="679">
      <c r="G679" s="77"/>
    </row>
    <row r="680">
      <c r="G680" s="77"/>
    </row>
    <row r="681">
      <c r="G681" s="77"/>
    </row>
    <row r="682">
      <c r="G682" s="77"/>
    </row>
    <row r="683">
      <c r="G683" s="77"/>
    </row>
    <row r="684">
      <c r="G684" s="77"/>
    </row>
    <row r="685">
      <c r="G685" s="77"/>
    </row>
    <row r="686">
      <c r="G686" s="77"/>
    </row>
    <row r="687">
      <c r="G687" s="77"/>
    </row>
    <row r="688">
      <c r="G688" s="77"/>
    </row>
    <row r="689">
      <c r="G689" s="77"/>
    </row>
    <row r="690">
      <c r="G690" s="77"/>
    </row>
    <row r="691">
      <c r="G691" s="77"/>
    </row>
    <row r="692">
      <c r="G692" s="77"/>
    </row>
    <row r="693">
      <c r="G693" s="77"/>
    </row>
    <row r="694">
      <c r="G694" s="77"/>
    </row>
    <row r="695">
      <c r="G695" s="77"/>
    </row>
    <row r="696">
      <c r="G696" s="77"/>
    </row>
    <row r="697">
      <c r="G697" s="77"/>
    </row>
    <row r="698">
      <c r="G698" s="77"/>
    </row>
    <row r="699">
      <c r="G699" s="77"/>
    </row>
    <row r="700">
      <c r="G700" s="77"/>
    </row>
    <row r="701">
      <c r="G701" s="77"/>
    </row>
    <row r="702">
      <c r="G702" s="77"/>
    </row>
    <row r="703">
      <c r="G703" s="77"/>
    </row>
    <row r="704">
      <c r="G704" s="77"/>
    </row>
    <row r="705">
      <c r="G705" s="77"/>
    </row>
    <row r="706">
      <c r="G706" s="77"/>
    </row>
    <row r="707">
      <c r="G707" s="77"/>
    </row>
    <row r="708">
      <c r="G708" s="77"/>
    </row>
    <row r="709">
      <c r="G709" s="77"/>
    </row>
    <row r="710">
      <c r="G710" s="77"/>
    </row>
    <row r="711">
      <c r="G711" s="77"/>
    </row>
    <row r="712">
      <c r="G712" s="77"/>
    </row>
    <row r="713">
      <c r="G713" s="77"/>
    </row>
    <row r="714">
      <c r="G714" s="77"/>
    </row>
    <row r="715">
      <c r="G715" s="77"/>
    </row>
    <row r="716">
      <c r="G716" s="77"/>
    </row>
    <row r="717">
      <c r="G717" s="77"/>
    </row>
    <row r="718">
      <c r="G718" s="77"/>
    </row>
    <row r="719">
      <c r="G719" s="77"/>
    </row>
    <row r="720">
      <c r="G720" s="77"/>
    </row>
    <row r="721">
      <c r="G721" s="77"/>
    </row>
    <row r="722">
      <c r="G722" s="77"/>
    </row>
    <row r="723">
      <c r="G723" s="77"/>
    </row>
    <row r="724">
      <c r="G724" s="77"/>
    </row>
    <row r="725">
      <c r="G725" s="77"/>
    </row>
    <row r="726">
      <c r="G726" s="77"/>
    </row>
    <row r="727">
      <c r="G727" s="77"/>
    </row>
    <row r="728">
      <c r="G728" s="77"/>
    </row>
    <row r="729">
      <c r="G729" s="77"/>
    </row>
    <row r="730">
      <c r="G730" s="77"/>
    </row>
    <row r="731">
      <c r="G731" s="77"/>
    </row>
    <row r="732">
      <c r="G732" s="77"/>
    </row>
    <row r="733">
      <c r="G733" s="77"/>
    </row>
    <row r="734">
      <c r="G734" s="77"/>
    </row>
    <row r="735">
      <c r="G735" s="77"/>
    </row>
    <row r="736">
      <c r="G736" s="77"/>
    </row>
    <row r="737">
      <c r="G737" s="77"/>
    </row>
    <row r="738">
      <c r="G738" s="77"/>
    </row>
    <row r="739">
      <c r="G739" s="77"/>
    </row>
    <row r="740">
      <c r="G740" s="77"/>
    </row>
    <row r="741">
      <c r="G741" s="77"/>
    </row>
    <row r="742">
      <c r="G742" s="77"/>
    </row>
    <row r="743">
      <c r="G743" s="77"/>
    </row>
    <row r="744">
      <c r="G744" s="77"/>
    </row>
    <row r="745">
      <c r="G745" s="77"/>
    </row>
    <row r="746">
      <c r="G746" s="77"/>
    </row>
    <row r="747">
      <c r="G747" s="77"/>
    </row>
    <row r="748">
      <c r="G748" s="77"/>
    </row>
    <row r="749">
      <c r="G749" s="77"/>
    </row>
    <row r="750">
      <c r="G750" s="77"/>
    </row>
    <row r="751">
      <c r="G751" s="77"/>
    </row>
    <row r="752">
      <c r="G752" s="77"/>
    </row>
    <row r="753">
      <c r="G753" s="77"/>
    </row>
    <row r="754">
      <c r="G754" s="77"/>
    </row>
    <row r="755">
      <c r="G755" s="77"/>
    </row>
    <row r="756">
      <c r="G756" s="77"/>
    </row>
    <row r="757">
      <c r="G757" s="77"/>
    </row>
    <row r="758">
      <c r="G758" s="77"/>
    </row>
    <row r="759">
      <c r="G759" s="77"/>
    </row>
    <row r="760">
      <c r="G760" s="77"/>
    </row>
    <row r="761">
      <c r="G761" s="77"/>
    </row>
    <row r="762">
      <c r="G762" s="77"/>
    </row>
    <row r="763">
      <c r="G763" s="77"/>
    </row>
    <row r="764">
      <c r="G764" s="77"/>
    </row>
    <row r="765">
      <c r="G765" s="77"/>
    </row>
    <row r="766">
      <c r="G766" s="77"/>
    </row>
    <row r="767">
      <c r="G767" s="77"/>
    </row>
    <row r="768">
      <c r="G768" s="77"/>
    </row>
    <row r="769">
      <c r="G769" s="77"/>
    </row>
    <row r="770">
      <c r="G770" s="77"/>
    </row>
    <row r="771">
      <c r="G771" s="77"/>
    </row>
    <row r="772">
      <c r="G772" s="77"/>
    </row>
    <row r="773">
      <c r="G773" s="77"/>
    </row>
    <row r="774">
      <c r="G774" s="77"/>
    </row>
    <row r="775">
      <c r="G775" s="77"/>
    </row>
    <row r="776">
      <c r="G776" s="77"/>
    </row>
    <row r="777">
      <c r="G777" s="77"/>
    </row>
    <row r="778">
      <c r="G778" s="77"/>
    </row>
    <row r="779">
      <c r="G779" s="77"/>
    </row>
    <row r="780">
      <c r="G780" s="77"/>
    </row>
    <row r="781">
      <c r="G781" s="77"/>
    </row>
    <row r="782">
      <c r="G782" s="77"/>
    </row>
    <row r="783">
      <c r="G783" s="77"/>
    </row>
    <row r="784">
      <c r="G784" s="77"/>
    </row>
    <row r="785">
      <c r="G785" s="77"/>
    </row>
    <row r="786">
      <c r="G786" s="77"/>
    </row>
    <row r="787">
      <c r="G787" s="77"/>
    </row>
    <row r="788">
      <c r="G788" s="77"/>
    </row>
    <row r="789">
      <c r="G789" s="77"/>
    </row>
    <row r="790">
      <c r="G790" s="77"/>
    </row>
    <row r="791">
      <c r="G791" s="77"/>
    </row>
    <row r="792">
      <c r="G792" s="77"/>
    </row>
    <row r="793">
      <c r="G793" s="77"/>
    </row>
    <row r="794">
      <c r="G794" s="77"/>
    </row>
    <row r="795">
      <c r="G795" s="77"/>
    </row>
    <row r="796">
      <c r="G796" s="77"/>
    </row>
    <row r="797">
      <c r="G797" s="77"/>
    </row>
    <row r="798">
      <c r="G798" s="77"/>
    </row>
    <row r="799">
      <c r="G799" s="77"/>
    </row>
    <row r="800">
      <c r="G800" s="77"/>
    </row>
    <row r="801">
      <c r="G801" s="77"/>
    </row>
    <row r="802">
      <c r="G802" s="77"/>
    </row>
    <row r="803">
      <c r="G803" s="77"/>
    </row>
    <row r="804">
      <c r="G804" s="77"/>
    </row>
    <row r="805">
      <c r="G805" s="77"/>
    </row>
    <row r="806">
      <c r="G806" s="77"/>
    </row>
    <row r="807">
      <c r="G807" s="77"/>
    </row>
    <row r="808">
      <c r="G808" s="77"/>
    </row>
    <row r="809">
      <c r="G809" s="77"/>
    </row>
    <row r="810">
      <c r="G810" s="77"/>
    </row>
    <row r="811">
      <c r="G811" s="77"/>
    </row>
    <row r="812">
      <c r="G812" s="77"/>
    </row>
    <row r="813">
      <c r="G813" s="77"/>
    </row>
    <row r="814">
      <c r="G814" s="77"/>
    </row>
    <row r="815">
      <c r="G815" s="77"/>
    </row>
    <row r="816">
      <c r="G816" s="77"/>
    </row>
    <row r="817">
      <c r="G817" s="77"/>
    </row>
    <row r="818">
      <c r="G818" s="77"/>
    </row>
    <row r="819">
      <c r="G819" s="77"/>
    </row>
    <row r="820">
      <c r="G820" s="77"/>
    </row>
    <row r="821">
      <c r="G821" s="77"/>
    </row>
    <row r="822">
      <c r="G822" s="77"/>
    </row>
    <row r="823">
      <c r="G823" s="77"/>
    </row>
    <row r="824">
      <c r="G824" s="77"/>
    </row>
    <row r="825">
      <c r="G825" s="77"/>
    </row>
    <row r="826">
      <c r="G826" s="77"/>
    </row>
    <row r="827">
      <c r="G827" s="77"/>
    </row>
    <row r="828">
      <c r="G828" s="77"/>
    </row>
    <row r="829">
      <c r="G829" s="77"/>
    </row>
    <row r="830">
      <c r="G830" s="77"/>
    </row>
    <row r="831">
      <c r="G831" s="77"/>
    </row>
    <row r="832">
      <c r="G832" s="77"/>
    </row>
    <row r="833">
      <c r="G833" s="77"/>
    </row>
    <row r="834">
      <c r="G834" s="77"/>
    </row>
    <row r="835">
      <c r="G835" s="77"/>
    </row>
    <row r="836">
      <c r="G836" s="77"/>
    </row>
    <row r="837">
      <c r="G837" s="77"/>
    </row>
    <row r="838">
      <c r="G838" s="77"/>
    </row>
    <row r="839">
      <c r="G839" s="77"/>
    </row>
    <row r="840">
      <c r="G840" s="77"/>
    </row>
    <row r="841">
      <c r="G841" s="77"/>
    </row>
    <row r="842">
      <c r="G842" s="77"/>
    </row>
    <row r="843">
      <c r="G843" s="77"/>
    </row>
    <row r="844">
      <c r="G844" s="77"/>
    </row>
    <row r="845">
      <c r="G845" s="77"/>
    </row>
    <row r="846">
      <c r="G846" s="77"/>
    </row>
    <row r="847">
      <c r="G847" s="77"/>
    </row>
    <row r="848">
      <c r="G848" s="77"/>
    </row>
    <row r="849">
      <c r="G849" s="77"/>
    </row>
    <row r="850">
      <c r="G850" s="77"/>
    </row>
    <row r="851">
      <c r="G851" s="77"/>
    </row>
    <row r="852">
      <c r="G852" s="77"/>
    </row>
    <row r="853">
      <c r="G853" s="77"/>
    </row>
    <row r="854">
      <c r="G854" s="77"/>
    </row>
    <row r="855">
      <c r="G855" s="77"/>
    </row>
    <row r="856">
      <c r="G856" s="77"/>
    </row>
    <row r="857">
      <c r="G857" s="77"/>
    </row>
    <row r="858">
      <c r="G858" s="77"/>
    </row>
    <row r="859">
      <c r="G859" s="77"/>
    </row>
    <row r="860">
      <c r="G860" s="77"/>
    </row>
    <row r="861">
      <c r="G861" s="77"/>
    </row>
    <row r="862">
      <c r="G862" s="77"/>
    </row>
    <row r="863">
      <c r="G863" s="77"/>
    </row>
    <row r="864">
      <c r="G864" s="77"/>
    </row>
    <row r="865">
      <c r="G865" s="77"/>
    </row>
    <row r="866">
      <c r="G866" s="77"/>
    </row>
    <row r="867">
      <c r="G867" s="77"/>
    </row>
    <row r="868">
      <c r="G868" s="77"/>
    </row>
    <row r="869">
      <c r="G869" s="77"/>
    </row>
    <row r="870">
      <c r="G870" s="77"/>
    </row>
    <row r="871">
      <c r="G871" s="77"/>
    </row>
    <row r="872">
      <c r="G872" s="77"/>
    </row>
    <row r="873">
      <c r="G873" s="77"/>
    </row>
    <row r="874">
      <c r="G874" s="77"/>
    </row>
    <row r="875">
      <c r="G875" s="77"/>
    </row>
    <row r="876">
      <c r="G876" s="77"/>
    </row>
    <row r="877">
      <c r="G877" s="77"/>
    </row>
    <row r="878">
      <c r="G878" s="77"/>
    </row>
    <row r="879">
      <c r="G879" s="77"/>
    </row>
    <row r="880">
      <c r="G880" s="77"/>
    </row>
    <row r="881">
      <c r="G881" s="77"/>
    </row>
    <row r="882">
      <c r="G882" s="77"/>
    </row>
    <row r="883">
      <c r="G883" s="77"/>
    </row>
    <row r="884">
      <c r="G884" s="77"/>
    </row>
    <row r="885">
      <c r="G885" s="77"/>
    </row>
    <row r="886">
      <c r="G886" s="77"/>
    </row>
    <row r="887">
      <c r="G887" s="77"/>
    </row>
    <row r="888">
      <c r="G888" s="77"/>
    </row>
    <row r="889">
      <c r="G889" s="77"/>
    </row>
    <row r="890">
      <c r="G890" s="77"/>
    </row>
    <row r="891">
      <c r="G891" s="77"/>
    </row>
    <row r="892">
      <c r="G892" s="77"/>
    </row>
    <row r="893">
      <c r="G893" s="77"/>
    </row>
    <row r="894">
      <c r="G894" s="77"/>
    </row>
    <row r="895">
      <c r="G895" s="77"/>
    </row>
    <row r="896">
      <c r="G896" s="77"/>
    </row>
    <row r="897">
      <c r="G897" s="77"/>
    </row>
    <row r="898">
      <c r="G898" s="77"/>
    </row>
    <row r="899">
      <c r="G899" s="77"/>
    </row>
    <row r="900">
      <c r="G900" s="77"/>
    </row>
    <row r="901">
      <c r="G901" s="77"/>
    </row>
    <row r="902">
      <c r="G902" s="77"/>
    </row>
    <row r="903">
      <c r="G903" s="77"/>
    </row>
    <row r="904">
      <c r="G904" s="77"/>
    </row>
    <row r="905">
      <c r="G905" s="77"/>
    </row>
    <row r="906">
      <c r="G906" s="77"/>
    </row>
    <row r="907">
      <c r="G907" s="77"/>
    </row>
    <row r="908">
      <c r="G908" s="77"/>
    </row>
    <row r="909">
      <c r="G909" s="77"/>
    </row>
    <row r="910">
      <c r="G910" s="77"/>
    </row>
    <row r="911">
      <c r="G911" s="77"/>
    </row>
    <row r="912">
      <c r="G912" s="77"/>
    </row>
    <row r="913">
      <c r="G913" s="77"/>
    </row>
    <row r="914">
      <c r="G914" s="77"/>
    </row>
    <row r="915">
      <c r="G915" s="77"/>
    </row>
    <row r="916">
      <c r="G916" s="77"/>
    </row>
    <row r="917">
      <c r="G917" s="77"/>
    </row>
    <row r="918">
      <c r="G918" s="77"/>
    </row>
    <row r="919">
      <c r="G919" s="77"/>
    </row>
    <row r="920">
      <c r="G920" s="77"/>
    </row>
    <row r="921">
      <c r="G921" s="77"/>
    </row>
    <row r="922">
      <c r="G922" s="77"/>
    </row>
    <row r="923">
      <c r="G923" s="77"/>
    </row>
    <row r="924">
      <c r="G924" s="77"/>
    </row>
    <row r="925">
      <c r="G925" s="77"/>
    </row>
    <row r="926">
      <c r="G926" s="77"/>
    </row>
    <row r="927">
      <c r="G927" s="77"/>
    </row>
    <row r="928">
      <c r="G928" s="77"/>
    </row>
    <row r="929">
      <c r="G929" s="77"/>
    </row>
    <row r="930">
      <c r="G930" s="77"/>
    </row>
    <row r="931">
      <c r="G931" s="77"/>
    </row>
    <row r="932">
      <c r="G932" s="77"/>
    </row>
    <row r="933">
      <c r="G933" s="77"/>
    </row>
    <row r="934">
      <c r="G934" s="77"/>
    </row>
    <row r="935">
      <c r="G935" s="77"/>
    </row>
    <row r="936">
      <c r="G936" s="77"/>
    </row>
    <row r="937">
      <c r="G937" s="77"/>
    </row>
    <row r="938">
      <c r="G938" s="77"/>
    </row>
    <row r="939">
      <c r="G939" s="77"/>
    </row>
    <row r="940">
      <c r="G940" s="77"/>
    </row>
    <row r="941">
      <c r="G941" s="77"/>
    </row>
    <row r="942">
      <c r="G942" s="77"/>
    </row>
    <row r="943">
      <c r="G943" s="77"/>
    </row>
    <row r="944">
      <c r="G944" s="77"/>
    </row>
    <row r="945">
      <c r="G945" s="77"/>
    </row>
    <row r="946">
      <c r="G946" s="77"/>
    </row>
    <row r="947">
      <c r="G947" s="77"/>
    </row>
    <row r="948">
      <c r="G948" s="77"/>
    </row>
    <row r="949">
      <c r="G949" s="77"/>
    </row>
    <row r="950">
      <c r="G950" s="77"/>
    </row>
    <row r="951">
      <c r="G951" s="77"/>
    </row>
    <row r="952">
      <c r="G952" s="77"/>
    </row>
    <row r="953">
      <c r="G953" s="77"/>
    </row>
    <row r="954">
      <c r="G954" s="77"/>
    </row>
    <row r="955">
      <c r="G955" s="77"/>
    </row>
    <row r="956">
      <c r="G956" s="77"/>
    </row>
    <row r="957">
      <c r="G957" s="77"/>
    </row>
    <row r="958">
      <c r="G958" s="77"/>
    </row>
    <row r="959">
      <c r="G959" s="77"/>
    </row>
    <row r="960">
      <c r="G960" s="77"/>
    </row>
    <row r="961">
      <c r="G961" s="77"/>
    </row>
    <row r="962">
      <c r="G962" s="77"/>
    </row>
    <row r="963">
      <c r="G963" s="77"/>
    </row>
    <row r="964">
      <c r="G964" s="77"/>
    </row>
    <row r="965">
      <c r="G965" s="77"/>
    </row>
    <row r="966">
      <c r="G966" s="77"/>
    </row>
    <row r="967">
      <c r="G967" s="77"/>
    </row>
    <row r="968">
      <c r="G968" s="77"/>
    </row>
    <row r="969">
      <c r="G969" s="77"/>
    </row>
    <row r="970">
      <c r="G970" s="77"/>
    </row>
    <row r="971">
      <c r="G971" s="77"/>
    </row>
    <row r="972">
      <c r="G972" s="77"/>
    </row>
    <row r="973">
      <c r="G973" s="77"/>
    </row>
    <row r="974">
      <c r="G974" s="77"/>
    </row>
    <row r="975">
      <c r="G975" s="77"/>
    </row>
    <row r="976">
      <c r="G976" s="77"/>
    </row>
    <row r="977">
      <c r="G977" s="77"/>
    </row>
    <row r="978">
      <c r="G978" s="77"/>
    </row>
    <row r="979">
      <c r="G979" s="77"/>
    </row>
    <row r="980">
      <c r="G980" s="77"/>
    </row>
    <row r="981">
      <c r="G981" s="77"/>
    </row>
    <row r="982">
      <c r="G982" s="77"/>
    </row>
    <row r="983">
      <c r="G983" s="77"/>
    </row>
    <row r="984">
      <c r="G984" s="77"/>
    </row>
    <row r="985">
      <c r="G985" s="77"/>
    </row>
    <row r="986">
      <c r="G986" s="77"/>
    </row>
    <row r="987">
      <c r="G987" s="77"/>
    </row>
    <row r="988">
      <c r="G988" s="77"/>
    </row>
    <row r="989">
      <c r="G989" s="77"/>
    </row>
    <row r="990">
      <c r="G990" s="77"/>
    </row>
    <row r="991">
      <c r="G991" s="77"/>
    </row>
    <row r="992">
      <c r="G992" s="77"/>
    </row>
    <row r="993">
      <c r="G993" s="77"/>
    </row>
    <row r="994">
      <c r="G994" s="77"/>
    </row>
    <row r="995">
      <c r="G995" s="77"/>
    </row>
    <row r="996">
      <c r="G996" s="77"/>
    </row>
    <row r="997">
      <c r="G997" s="77"/>
    </row>
    <row r="998">
      <c r="G998" s="77"/>
    </row>
    <row r="999">
      <c r="G999" s="77"/>
    </row>
    <row r="1000">
      <c r="G1000" s="77"/>
    </row>
    <row r="1001">
      <c r="G1001" s="77"/>
    </row>
    <row r="1002">
      <c r="G1002" s="7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5" max="10" width="14.43"/>
  </cols>
  <sheetData>
    <row r="1">
      <c r="A1" s="38" t="s">
        <v>406</v>
      </c>
      <c r="B1" s="38" t="s">
        <v>264</v>
      </c>
      <c r="C1" s="38" t="s">
        <v>265</v>
      </c>
      <c r="D1" s="38" t="s">
        <v>266</v>
      </c>
      <c r="E1" s="38" t="s">
        <v>479</v>
      </c>
      <c r="F1" s="38" t="s">
        <v>3</v>
      </c>
      <c r="G1" s="38" t="s">
        <v>480</v>
      </c>
      <c r="H1" s="38" t="s">
        <v>372</v>
      </c>
      <c r="I1" s="38" t="s">
        <v>481</v>
      </c>
      <c r="J1" s="38" t="s">
        <v>311</v>
      </c>
      <c r="K1" s="38" t="s">
        <v>482</v>
      </c>
      <c r="L1" s="38" t="s">
        <v>9</v>
      </c>
    </row>
    <row r="2">
      <c r="A2" s="38">
        <v>1.1</v>
      </c>
      <c r="B2" s="38">
        <v>1.0</v>
      </c>
      <c r="C2" s="38" t="s">
        <v>250</v>
      </c>
      <c r="D2" s="38">
        <v>1.0</v>
      </c>
      <c r="E2" s="38">
        <v>1.0</v>
      </c>
      <c r="F2" s="38" t="s">
        <v>285</v>
      </c>
      <c r="G2" s="38">
        <v>40.0</v>
      </c>
      <c r="H2" s="38">
        <v>1.0</v>
      </c>
      <c r="I2" s="38">
        <v>1.44</v>
      </c>
      <c r="J2" s="95">
        <f t="shared" ref="J2:J49" si="1">(G2-H2)*I2</f>
        <v>56.16</v>
      </c>
      <c r="K2" s="96" t="s">
        <v>483</v>
      </c>
    </row>
    <row r="3">
      <c r="A3" s="38">
        <v>1.2</v>
      </c>
      <c r="B3" s="38">
        <v>1.0</v>
      </c>
      <c r="C3" s="38" t="s">
        <v>251</v>
      </c>
      <c r="D3" s="38">
        <v>1.0</v>
      </c>
      <c r="E3" s="38">
        <v>1.0</v>
      </c>
      <c r="F3" s="38" t="s">
        <v>285</v>
      </c>
      <c r="G3" s="38">
        <v>40.0</v>
      </c>
      <c r="H3" s="38">
        <v>1.0</v>
      </c>
      <c r="I3" s="38">
        <v>41.4</v>
      </c>
      <c r="J3" s="39">
        <f t="shared" si="1"/>
        <v>1614.6</v>
      </c>
      <c r="K3" s="87">
        <f>500/I3</f>
        <v>12.07729469</v>
      </c>
    </row>
    <row r="4">
      <c r="A4" s="38">
        <v>1.3</v>
      </c>
      <c r="B4" s="38">
        <v>1.0</v>
      </c>
      <c r="C4" s="38" t="s">
        <v>252</v>
      </c>
      <c r="D4" s="38">
        <v>1.0</v>
      </c>
      <c r="E4" s="38">
        <v>1.0</v>
      </c>
      <c r="F4" s="38" t="s">
        <v>285</v>
      </c>
      <c r="G4" s="38">
        <v>40.0</v>
      </c>
      <c r="H4" s="38">
        <v>1.0</v>
      </c>
      <c r="I4" s="38">
        <v>30.8</v>
      </c>
      <c r="J4" s="95">
        <f t="shared" si="1"/>
        <v>1201.2</v>
      </c>
      <c r="K4" s="96" t="s">
        <v>483</v>
      </c>
      <c r="L4" s="38" t="s">
        <v>484</v>
      </c>
    </row>
    <row r="5">
      <c r="A5" s="38">
        <v>2.1</v>
      </c>
      <c r="B5" s="38">
        <v>1.0</v>
      </c>
      <c r="C5" s="38" t="s">
        <v>253</v>
      </c>
      <c r="D5" s="38">
        <v>1.0</v>
      </c>
      <c r="E5" s="38">
        <v>2.0</v>
      </c>
      <c r="F5" s="38" t="s">
        <v>285</v>
      </c>
      <c r="G5" s="38">
        <v>40.0</v>
      </c>
      <c r="H5" s="38">
        <v>1.0</v>
      </c>
      <c r="I5" s="38">
        <v>67.8</v>
      </c>
      <c r="J5" s="39">
        <f t="shared" si="1"/>
        <v>2644.2</v>
      </c>
      <c r="K5" s="87">
        <f>500/I5</f>
        <v>7.374631268</v>
      </c>
    </row>
    <row r="6">
      <c r="A6" s="38">
        <v>2.2</v>
      </c>
      <c r="B6" s="38">
        <v>1.0</v>
      </c>
      <c r="C6" s="38" t="s">
        <v>254</v>
      </c>
      <c r="D6" s="38">
        <v>1.0</v>
      </c>
      <c r="E6" s="38">
        <v>2.0</v>
      </c>
      <c r="F6" s="38" t="s">
        <v>285</v>
      </c>
      <c r="G6" s="38">
        <v>40.0</v>
      </c>
      <c r="H6" s="38">
        <v>1.0</v>
      </c>
      <c r="I6" s="38">
        <v>65.8</v>
      </c>
      <c r="J6" s="39">
        <f t="shared" si="1"/>
        <v>2566.2</v>
      </c>
      <c r="K6" s="97">
        <f>333.3/I6</f>
        <v>5.065349544</v>
      </c>
    </row>
    <row r="7">
      <c r="A7" s="38">
        <v>2.3</v>
      </c>
      <c r="B7" s="38">
        <v>1.0</v>
      </c>
      <c r="C7" s="38" t="s">
        <v>255</v>
      </c>
      <c r="D7" s="38">
        <v>1.0</v>
      </c>
      <c r="E7" s="38">
        <v>2.0</v>
      </c>
      <c r="F7" s="38" t="s">
        <v>285</v>
      </c>
      <c r="G7" s="38">
        <v>40.0</v>
      </c>
      <c r="H7" s="38">
        <v>1.0</v>
      </c>
      <c r="J7" s="39">
        <f t="shared" si="1"/>
        <v>0</v>
      </c>
      <c r="K7" s="87"/>
      <c r="L7" s="38" t="s">
        <v>485</v>
      </c>
    </row>
    <row r="8">
      <c r="A8" s="38">
        <v>3.1</v>
      </c>
      <c r="B8" s="38">
        <v>1.0</v>
      </c>
      <c r="C8" s="38" t="s">
        <v>256</v>
      </c>
      <c r="D8" s="38">
        <v>1.0</v>
      </c>
      <c r="E8" s="38">
        <v>3.0</v>
      </c>
      <c r="F8" s="38" t="s">
        <v>285</v>
      </c>
      <c r="G8" s="38">
        <v>40.0</v>
      </c>
      <c r="H8" s="38">
        <v>1.0</v>
      </c>
      <c r="I8" s="38">
        <v>112.0</v>
      </c>
      <c r="J8" s="39">
        <f t="shared" si="1"/>
        <v>4368</v>
      </c>
      <c r="K8" s="87">
        <f t="shared" ref="K8:K49" si="2">333.3/I8</f>
        <v>2.975892857</v>
      </c>
    </row>
    <row r="9">
      <c r="A9" s="38">
        <v>3.2</v>
      </c>
      <c r="B9" s="38">
        <v>1.0</v>
      </c>
      <c r="C9" s="38" t="s">
        <v>257</v>
      </c>
      <c r="D9" s="38">
        <v>1.0</v>
      </c>
      <c r="E9" s="38">
        <v>3.0</v>
      </c>
      <c r="F9" s="38" t="s">
        <v>285</v>
      </c>
      <c r="G9" s="38">
        <v>40.0</v>
      </c>
      <c r="H9" s="38">
        <v>1.0</v>
      </c>
      <c r="I9" s="38">
        <v>114.0</v>
      </c>
      <c r="J9" s="39">
        <f t="shared" si="1"/>
        <v>4446</v>
      </c>
      <c r="K9" s="87">
        <f t="shared" si="2"/>
        <v>2.923684211</v>
      </c>
    </row>
    <row r="10">
      <c r="A10" s="38">
        <v>3.3</v>
      </c>
      <c r="B10" s="38">
        <v>1.0</v>
      </c>
      <c r="C10" s="38" t="s">
        <v>250</v>
      </c>
      <c r="D10" s="38">
        <v>2.0</v>
      </c>
      <c r="E10" s="38">
        <v>3.0</v>
      </c>
      <c r="F10" s="38" t="s">
        <v>285</v>
      </c>
      <c r="G10" s="38">
        <v>40.0</v>
      </c>
      <c r="H10" s="38">
        <v>1.0</v>
      </c>
      <c r="I10" s="38">
        <v>57.0</v>
      </c>
      <c r="J10" s="39">
        <f t="shared" si="1"/>
        <v>2223</v>
      </c>
      <c r="K10" s="87">
        <f t="shared" si="2"/>
        <v>5.847368421</v>
      </c>
    </row>
    <row r="11">
      <c r="A11" s="38">
        <v>4.1</v>
      </c>
      <c r="B11" s="38">
        <v>1.0</v>
      </c>
      <c r="C11" s="38" t="s">
        <v>251</v>
      </c>
      <c r="D11" s="38">
        <v>2.0</v>
      </c>
      <c r="E11" s="38">
        <v>4.0</v>
      </c>
      <c r="F11" s="38" t="s">
        <v>285</v>
      </c>
      <c r="G11" s="38">
        <v>40.0</v>
      </c>
      <c r="H11" s="38">
        <v>1.0</v>
      </c>
      <c r="I11" s="38">
        <v>60.2</v>
      </c>
      <c r="J11" s="39">
        <f t="shared" si="1"/>
        <v>2347.8</v>
      </c>
      <c r="K11" s="87">
        <f t="shared" si="2"/>
        <v>5.53654485</v>
      </c>
    </row>
    <row r="12">
      <c r="A12" s="38">
        <v>4.2</v>
      </c>
      <c r="B12" s="38">
        <v>1.0</v>
      </c>
      <c r="C12" s="38" t="s">
        <v>252</v>
      </c>
      <c r="D12" s="38">
        <v>2.0</v>
      </c>
      <c r="E12" s="38">
        <v>4.0</v>
      </c>
      <c r="F12" s="38" t="s">
        <v>285</v>
      </c>
      <c r="G12" s="38">
        <v>40.0</v>
      </c>
      <c r="H12" s="38">
        <v>1.0</v>
      </c>
      <c r="I12" s="38">
        <v>36.4</v>
      </c>
      <c r="J12" s="39">
        <f t="shared" si="1"/>
        <v>1419.6</v>
      </c>
      <c r="K12" s="87">
        <f t="shared" si="2"/>
        <v>9.156593407</v>
      </c>
    </row>
    <row r="13">
      <c r="A13" s="38">
        <v>4.3</v>
      </c>
      <c r="B13" s="38">
        <v>1.0</v>
      </c>
      <c r="C13" s="38" t="s">
        <v>253</v>
      </c>
      <c r="D13" s="38">
        <v>2.0</v>
      </c>
      <c r="E13" s="38">
        <v>4.0</v>
      </c>
      <c r="F13" s="38" t="s">
        <v>285</v>
      </c>
      <c r="G13" s="38">
        <v>40.0</v>
      </c>
      <c r="H13" s="38">
        <v>1.0</v>
      </c>
      <c r="I13" s="38">
        <v>72.6</v>
      </c>
      <c r="J13" s="39">
        <f t="shared" si="1"/>
        <v>2831.4</v>
      </c>
      <c r="K13" s="87">
        <f t="shared" si="2"/>
        <v>4.590909091</v>
      </c>
    </row>
    <row r="14">
      <c r="A14" s="38">
        <v>5.1</v>
      </c>
      <c r="B14" s="38">
        <v>1.0</v>
      </c>
      <c r="C14" s="38" t="s">
        <v>254</v>
      </c>
      <c r="D14" s="38">
        <v>2.0</v>
      </c>
      <c r="E14" s="38">
        <v>5.0</v>
      </c>
      <c r="F14" s="38" t="s">
        <v>285</v>
      </c>
      <c r="G14" s="38">
        <v>40.0</v>
      </c>
      <c r="H14" s="38">
        <v>1.0</v>
      </c>
      <c r="I14" s="38">
        <v>77.0</v>
      </c>
      <c r="J14" s="39">
        <f t="shared" si="1"/>
        <v>3003</v>
      </c>
      <c r="K14" s="87">
        <f t="shared" si="2"/>
        <v>4.328571429</v>
      </c>
    </row>
    <row r="15">
      <c r="A15" s="38">
        <v>5.2</v>
      </c>
      <c r="B15" s="38">
        <v>1.0</v>
      </c>
      <c r="C15" s="38" t="s">
        <v>255</v>
      </c>
      <c r="D15" s="38">
        <v>2.0</v>
      </c>
      <c r="E15" s="38">
        <v>5.0</v>
      </c>
      <c r="F15" s="38" t="s">
        <v>285</v>
      </c>
      <c r="G15" s="38">
        <v>40.0</v>
      </c>
      <c r="H15" s="38">
        <v>1.0</v>
      </c>
      <c r="I15" s="38">
        <v>96.2</v>
      </c>
      <c r="J15" s="39">
        <f t="shared" si="1"/>
        <v>3751.8</v>
      </c>
      <c r="K15" s="87">
        <f t="shared" si="2"/>
        <v>3.464656965</v>
      </c>
    </row>
    <row r="16">
      <c r="A16" s="38">
        <v>5.3</v>
      </c>
      <c r="B16" s="38">
        <v>1.0</v>
      </c>
      <c r="C16" s="38" t="s">
        <v>256</v>
      </c>
      <c r="D16" s="38">
        <v>2.0</v>
      </c>
      <c r="E16" s="38">
        <v>5.0</v>
      </c>
      <c r="F16" s="38" t="s">
        <v>285</v>
      </c>
      <c r="G16" s="38">
        <v>40.0</v>
      </c>
      <c r="H16" s="38">
        <v>1.0</v>
      </c>
      <c r="I16" s="38">
        <v>104.0</v>
      </c>
      <c r="J16" s="39">
        <f t="shared" si="1"/>
        <v>4056</v>
      </c>
      <c r="K16" s="87">
        <f t="shared" si="2"/>
        <v>3.204807692</v>
      </c>
    </row>
    <row r="17">
      <c r="A17" s="38">
        <v>6.1</v>
      </c>
      <c r="B17" s="38">
        <v>1.0</v>
      </c>
      <c r="C17" s="38" t="s">
        <v>257</v>
      </c>
      <c r="D17" s="38">
        <v>2.0</v>
      </c>
      <c r="E17" s="38">
        <v>6.0</v>
      </c>
      <c r="F17" s="38" t="s">
        <v>285</v>
      </c>
      <c r="G17" s="38">
        <v>40.0</v>
      </c>
      <c r="H17" s="38">
        <v>1.0</v>
      </c>
      <c r="I17" s="38">
        <v>80.6</v>
      </c>
      <c r="J17" s="39">
        <f t="shared" si="1"/>
        <v>3143.4</v>
      </c>
      <c r="K17" s="87">
        <f t="shared" si="2"/>
        <v>4.135235732</v>
      </c>
    </row>
    <row r="18">
      <c r="A18" s="38">
        <v>6.2</v>
      </c>
      <c r="B18" s="38">
        <v>1.0</v>
      </c>
      <c r="C18" s="38" t="s">
        <v>250</v>
      </c>
      <c r="D18" s="38">
        <v>3.0</v>
      </c>
      <c r="E18" s="38">
        <v>6.0</v>
      </c>
      <c r="F18" s="38" t="s">
        <v>285</v>
      </c>
      <c r="G18" s="38">
        <v>40.0</v>
      </c>
      <c r="H18" s="38">
        <v>1.0</v>
      </c>
      <c r="I18" s="38">
        <v>86.4</v>
      </c>
      <c r="J18" s="39">
        <f t="shared" si="1"/>
        <v>3369.6</v>
      </c>
      <c r="K18" s="87">
        <f t="shared" si="2"/>
        <v>3.857638889</v>
      </c>
    </row>
    <row r="19">
      <c r="A19" s="38">
        <v>6.3</v>
      </c>
      <c r="B19" s="38">
        <v>1.0</v>
      </c>
      <c r="C19" s="38" t="s">
        <v>251</v>
      </c>
      <c r="D19" s="38">
        <v>3.0</v>
      </c>
      <c r="E19" s="38">
        <v>6.0</v>
      </c>
      <c r="F19" s="38" t="s">
        <v>285</v>
      </c>
      <c r="G19" s="38">
        <v>40.0</v>
      </c>
      <c r="H19" s="38">
        <v>1.0</v>
      </c>
      <c r="I19" s="38">
        <v>85.0</v>
      </c>
      <c r="J19" s="39">
        <f t="shared" si="1"/>
        <v>3315</v>
      </c>
      <c r="K19" s="87">
        <f t="shared" si="2"/>
        <v>3.921176471</v>
      </c>
    </row>
    <row r="20">
      <c r="A20" s="38">
        <v>7.1</v>
      </c>
      <c r="B20" s="38">
        <v>1.0</v>
      </c>
      <c r="C20" s="38" t="s">
        <v>252</v>
      </c>
      <c r="D20" s="38">
        <v>3.0</v>
      </c>
      <c r="E20" s="38">
        <v>7.0</v>
      </c>
      <c r="F20" s="38" t="s">
        <v>285</v>
      </c>
      <c r="G20" s="38">
        <v>40.0</v>
      </c>
      <c r="H20" s="38">
        <v>1.0</v>
      </c>
      <c r="I20" s="38">
        <v>89.0</v>
      </c>
      <c r="J20" s="39">
        <f t="shared" si="1"/>
        <v>3471</v>
      </c>
      <c r="K20" s="87">
        <f t="shared" si="2"/>
        <v>3.74494382</v>
      </c>
    </row>
    <row r="21">
      <c r="A21" s="38">
        <v>7.2</v>
      </c>
      <c r="B21" s="38">
        <v>1.0</v>
      </c>
      <c r="C21" s="38" t="s">
        <v>253</v>
      </c>
      <c r="D21" s="38">
        <v>3.0</v>
      </c>
      <c r="E21" s="38">
        <v>7.0</v>
      </c>
      <c r="F21" s="38" t="s">
        <v>285</v>
      </c>
      <c r="G21" s="38">
        <v>40.0</v>
      </c>
      <c r="H21" s="38">
        <v>1.0</v>
      </c>
      <c r="I21" s="38">
        <v>60.2</v>
      </c>
      <c r="J21" s="39">
        <f t="shared" si="1"/>
        <v>2347.8</v>
      </c>
      <c r="K21" s="87">
        <f t="shared" si="2"/>
        <v>5.53654485</v>
      </c>
    </row>
    <row r="22">
      <c r="A22" s="38">
        <v>7.3</v>
      </c>
      <c r="B22" s="38">
        <v>1.0</v>
      </c>
      <c r="C22" s="38" t="s">
        <v>254</v>
      </c>
      <c r="D22" s="38">
        <v>3.0</v>
      </c>
      <c r="E22" s="38">
        <v>7.0</v>
      </c>
      <c r="F22" s="38" t="s">
        <v>285</v>
      </c>
      <c r="G22" s="38">
        <v>40.0</v>
      </c>
      <c r="H22" s="38">
        <v>1.0</v>
      </c>
      <c r="I22" s="38">
        <v>86.0</v>
      </c>
      <c r="J22" s="39">
        <f t="shared" si="1"/>
        <v>3354</v>
      </c>
      <c r="K22" s="87">
        <f t="shared" si="2"/>
        <v>3.875581395</v>
      </c>
    </row>
    <row r="23">
      <c r="A23" s="38">
        <v>8.1</v>
      </c>
      <c r="B23" s="38">
        <v>1.0</v>
      </c>
      <c r="C23" s="38" t="s">
        <v>255</v>
      </c>
      <c r="D23" s="38">
        <v>3.0</v>
      </c>
      <c r="E23" s="38">
        <v>8.0</v>
      </c>
      <c r="F23" s="38" t="s">
        <v>285</v>
      </c>
      <c r="G23" s="38">
        <v>40.0</v>
      </c>
      <c r="H23" s="38">
        <v>1.0</v>
      </c>
      <c r="I23" s="38">
        <v>104.0</v>
      </c>
      <c r="J23" s="39">
        <f t="shared" si="1"/>
        <v>4056</v>
      </c>
      <c r="K23" s="87">
        <f t="shared" si="2"/>
        <v>3.204807692</v>
      </c>
    </row>
    <row r="24">
      <c r="A24" s="38">
        <v>8.2</v>
      </c>
      <c r="B24" s="38">
        <v>1.0</v>
      </c>
      <c r="C24" s="38" t="s">
        <v>256</v>
      </c>
      <c r="D24" s="38">
        <v>3.0</v>
      </c>
      <c r="E24" s="38">
        <v>8.0</v>
      </c>
      <c r="F24" s="38" t="s">
        <v>285</v>
      </c>
      <c r="G24" s="38">
        <v>40.0</v>
      </c>
      <c r="H24" s="38">
        <v>1.0</v>
      </c>
      <c r="I24" s="38">
        <v>80.8</v>
      </c>
      <c r="J24" s="39">
        <f t="shared" si="1"/>
        <v>3151.2</v>
      </c>
      <c r="K24" s="87">
        <f t="shared" si="2"/>
        <v>4.125</v>
      </c>
    </row>
    <row r="25">
      <c r="A25" s="38">
        <v>8.3</v>
      </c>
      <c r="B25" s="38">
        <v>1.0</v>
      </c>
      <c r="C25" s="38" t="s">
        <v>257</v>
      </c>
      <c r="D25" s="38">
        <v>3.0</v>
      </c>
      <c r="E25" s="38">
        <v>8.0</v>
      </c>
      <c r="F25" s="38" t="s">
        <v>285</v>
      </c>
      <c r="G25" s="38">
        <v>40.0</v>
      </c>
      <c r="H25" s="38">
        <v>1.0</v>
      </c>
      <c r="I25" s="38">
        <v>112.0</v>
      </c>
      <c r="J25" s="39">
        <f t="shared" si="1"/>
        <v>4368</v>
      </c>
      <c r="K25" s="87">
        <f t="shared" si="2"/>
        <v>2.975892857</v>
      </c>
    </row>
    <row r="26">
      <c r="A26" s="38">
        <v>9.1</v>
      </c>
      <c r="B26" s="38">
        <v>1.0</v>
      </c>
      <c r="C26" s="38" t="s">
        <v>250</v>
      </c>
      <c r="D26" s="38">
        <v>4.0</v>
      </c>
      <c r="E26" s="38">
        <v>1.0</v>
      </c>
      <c r="F26" s="38" t="s">
        <v>285</v>
      </c>
      <c r="G26" s="38">
        <v>40.0</v>
      </c>
      <c r="H26" s="38">
        <v>1.0</v>
      </c>
      <c r="I26" s="38">
        <v>158.0</v>
      </c>
      <c r="J26" s="39">
        <f t="shared" si="1"/>
        <v>6162</v>
      </c>
      <c r="K26" s="87">
        <f t="shared" si="2"/>
        <v>2.109493671</v>
      </c>
    </row>
    <row r="27">
      <c r="A27" s="38">
        <v>9.2</v>
      </c>
      <c r="B27" s="38">
        <v>1.0</v>
      </c>
      <c r="C27" s="38" t="s">
        <v>251</v>
      </c>
      <c r="D27" s="38">
        <v>4.0</v>
      </c>
      <c r="E27" s="38">
        <v>1.0</v>
      </c>
      <c r="F27" s="38" t="s">
        <v>285</v>
      </c>
      <c r="G27" s="38">
        <v>40.0</v>
      </c>
      <c r="H27" s="38">
        <v>1.0</v>
      </c>
      <c r="I27" s="38">
        <v>54.0</v>
      </c>
      <c r="J27" s="39">
        <f t="shared" si="1"/>
        <v>2106</v>
      </c>
      <c r="K27" s="87">
        <f t="shared" si="2"/>
        <v>6.172222222</v>
      </c>
    </row>
    <row r="28">
      <c r="A28" s="38">
        <v>9.3</v>
      </c>
      <c r="B28" s="38">
        <v>1.0</v>
      </c>
      <c r="C28" s="38" t="s">
        <v>252</v>
      </c>
      <c r="D28" s="38">
        <v>4.0</v>
      </c>
      <c r="E28" s="38">
        <v>1.0</v>
      </c>
      <c r="F28" s="38" t="s">
        <v>285</v>
      </c>
      <c r="G28" s="38">
        <v>40.0</v>
      </c>
      <c r="H28" s="38">
        <v>1.0</v>
      </c>
      <c r="I28" s="38">
        <v>54.6</v>
      </c>
      <c r="J28" s="39">
        <f t="shared" si="1"/>
        <v>2129.4</v>
      </c>
      <c r="K28" s="87">
        <f t="shared" si="2"/>
        <v>6.104395604</v>
      </c>
    </row>
    <row r="29">
      <c r="A29" s="38">
        <v>10.1</v>
      </c>
      <c r="B29" s="38">
        <v>1.0</v>
      </c>
      <c r="C29" s="38" t="s">
        <v>253</v>
      </c>
      <c r="D29" s="38">
        <v>4.0</v>
      </c>
      <c r="E29" s="38">
        <v>2.0</v>
      </c>
      <c r="F29" s="38" t="s">
        <v>285</v>
      </c>
      <c r="G29" s="38">
        <v>40.0</v>
      </c>
      <c r="H29" s="38">
        <v>1.0</v>
      </c>
      <c r="I29" s="38">
        <v>91.6</v>
      </c>
      <c r="J29" s="39">
        <f t="shared" si="1"/>
        <v>3572.4</v>
      </c>
      <c r="K29" s="87">
        <f t="shared" si="2"/>
        <v>3.638646288</v>
      </c>
    </row>
    <row r="30">
      <c r="A30" s="38">
        <v>10.2</v>
      </c>
      <c r="B30" s="38">
        <v>1.0</v>
      </c>
      <c r="C30" s="38" t="s">
        <v>254</v>
      </c>
      <c r="D30" s="38">
        <v>4.0</v>
      </c>
      <c r="E30" s="38">
        <v>2.0</v>
      </c>
      <c r="F30" s="38" t="s">
        <v>285</v>
      </c>
      <c r="G30" s="38">
        <v>40.0</v>
      </c>
      <c r="H30" s="38">
        <v>1.0</v>
      </c>
      <c r="I30" s="38">
        <v>85.8</v>
      </c>
      <c r="J30" s="39">
        <f t="shared" si="1"/>
        <v>3346.2</v>
      </c>
      <c r="K30" s="87">
        <f t="shared" si="2"/>
        <v>3.884615385</v>
      </c>
    </row>
    <row r="31">
      <c r="A31" s="38">
        <v>10.3</v>
      </c>
      <c r="B31" s="38">
        <v>1.0</v>
      </c>
      <c r="C31" s="38" t="s">
        <v>255</v>
      </c>
      <c r="D31" s="38">
        <v>4.0</v>
      </c>
      <c r="E31" s="38">
        <v>2.0</v>
      </c>
      <c r="F31" s="38" t="s">
        <v>285</v>
      </c>
      <c r="G31" s="38">
        <v>40.0</v>
      </c>
      <c r="H31" s="38">
        <v>1.0</v>
      </c>
      <c r="I31" s="38">
        <v>79.8</v>
      </c>
      <c r="J31" s="39">
        <f t="shared" si="1"/>
        <v>3112.2</v>
      </c>
      <c r="K31" s="87">
        <f t="shared" si="2"/>
        <v>4.176691729</v>
      </c>
    </row>
    <row r="32">
      <c r="A32" s="38">
        <v>11.1</v>
      </c>
      <c r="B32" s="38">
        <v>1.0</v>
      </c>
      <c r="C32" s="38" t="s">
        <v>256</v>
      </c>
      <c r="D32" s="38">
        <v>4.0</v>
      </c>
      <c r="E32" s="38">
        <v>3.0</v>
      </c>
      <c r="F32" s="38" t="s">
        <v>285</v>
      </c>
      <c r="G32" s="38">
        <v>40.0</v>
      </c>
      <c r="H32" s="38">
        <v>1.0</v>
      </c>
      <c r="I32" s="38">
        <v>80.4</v>
      </c>
      <c r="J32" s="39">
        <f t="shared" si="1"/>
        <v>3135.6</v>
      </c>
      <c r="K32" s="87">
        <f t="shared" si="2"/>
        <v>4.145522388</v>
      </c>
    </row>
    <row r="33">
      <c r="A33" s="38">
        <v>11.2</v>
      </c>
      <c r="B33" s="38">
        <v>1.0</v>
      </c>
      <c r="C33" s="38" t="s">
        <v>257</v>
      </c>
      <c r="D33" s="38">
        <v>4.0</v>
      </c>
      <c r="E33" s="38">
        <v>3.0</v>
      </c>
      <c r="F33" s="38" t="s">
        <v>285</v>
      </c>
      <c r="G33" s="38">
        <v>40.0</v>
      </c>
      <c r="H33" s="38">
        <v>1.0</v>
      </c>
      <c r="I33" s="38">
        <v>74.6</v>
      </c>
      <c r="J33" s="39">
        <f t="shared" si="1"/>
        <v>2909.4</v>
      </c>
      <c r="K33" s="87">
        <f t="shared" si="2"/>
        <v>4.467828418</v>
      </c>
    </row>
    <row r="34">
      <c r="A34" s="38">
        <v>11.3</v>
      </c>
      <c r="B34" s="38">
        <v>1.0</v>
      </c>
      <c r="C34" s="38" t="s">
        <v>250</v>
      </c>
      <c r="D34" s="38">
        <v>5.0</v>
      </c>
      <c r="E34" s="38">
        <v>3.0</v>
      </c>
      <c r="F34" s="38" t="s">
        <v>285</v>
      </c>
      <c r="G34" s="38">
        <v>40.0</v>
      </c>
      <c r="H34" s="38">
        <v>1.0</v>
      </c>
      <c r="I34" s="38">
        <v>75.2</v>
      </c>
      <c r="J34" s="39">
        <f t="shared" si="1"/>
        <v>2932.8</v>
      </c>
      <c r="K34" s="87">
        <f t="shared" si="2"/>
        <v>4.432180851</v>
      </c>
    </row>
    <row r="35">
      <c r="A35" s="38">
        <v>12.1</v>
      </c>
      <c r="B35" s="38">
        <v>1.0</v>
      </c>
      <c r="C35" s="38" t="s">
        <v>251</v>
      </c>
      <c r="D35" s="38">
        <v>5.0</v>
      </c>
      <c r="E35" s="38">
        <v>4.0</v>
      </c>
      <c r="F35" s="38" t="s">
        <v>285</v>
      </c>
      <c r="G35" s="38">
        <v>40.0</v>
      </c>
      <c r="H35" s="38">
        <v>1.0</v>
      </c>
      <c r="I35" s="38">
        <v>457.0</v>
      </c>
      <c r="J35" s="39">
        <f t="shared" si="1"/>
        <v>17823</v>
      </c>
      <c r="K35" s="87">
        <f t="shared" si="2"/>
        <v>0.729321663</v>
      </c>
    </row>
    <row r="36">
      <c r="A36" s="38">
        <v>12.2</v>
      </c>
      <c r="B36" s="38">
        <v>1.0</v>
      </c>
      <c r="C36" s="38" t="s">
        <v>252</v>
      </c>
      <c r="D36" s="38">
        <v>5.0</v>
      </c>
      <c r="E36" s="38">
        <v>4.0</v>
      </c>
      <c r="F36" s="38" t="s">
        <v>285</v>
      </c>
      <c r="G36" s="38">
        <v>40.0</v>
      </c>
      <c r="H36" s="38">
        <v>1.0</v>
      </c>
      <c r="I36" s="38">
        <v>82.2</v>
      </c>
      <c r="J36" s="39">
        <f t="shared" si="1"/>
        <v>3205.8</v>
      </c>
      <c r="K36" s="87">
        <f t="shared" si="2"/>
        <v>4.054744526</v>
      </c>
    </row>
    <row r="37">
      <c r="A37" s="38">
        <v>12.3</v>
      </c>
      <c r="B37" s="38">
        <v>1.0</v>
      </c>
      <c r="C37" s="38" t="s">
        <v>253</v>
      </c>
      <c r="D37" s="38">
        <v>5.0</v>
      </c>
      <c r="E37" s="38">
        <v>4.0</v>
      </c>
      <c r="F37" s="38" t="s">
        <v>285</v>
      </c>
      <c r="G37" s="38">
        <v>40.0</v>
      </c>
      <c r="H37" s="38">
        <v>1.0</v>
      </c>
      <c r="I37" s="38">
        <v>85.0</v>
      </c>
      <c r="J37" s="39">
        <f t="shared" si="1"/>
        <v>3315</v>
      </c>
      <c r="K37" s="87">
        <f t="shared" si="2"/>
        <v>3.921176471</v>
      </c>
    </row>
    <row r="38">
      <c r="A38" s="38">
        <v>13.1</v>
      </c>
      <c r="B38" s="38">
        <v>1.0</v>
      </c>
      <c r="C38" s="38" t="s">
        <v>254</v>
      </c>
      <c r="D38" s="38">
        <v>5.0</v>
      </c>
      <c r="E38" s="38">
        <v>5.0</v>
      </c>
      <c r="F38" s="38" t="s">
        <v>285</v>
      </c>
      <c r="G38" s="38">
        <v>40.0</v>
      </c>
      <c r="H38" s="38">
        <v>1.0</v>
      </c>
      <c r="I38" s="38">
        <v>88.2</v>
      </c>
      <c r="J38" s="39">
        <f t="shared" si="1"/>
        <v>3439.8</v>
      </c>
      <c r="K38" s="87">
        <f t="shared" si="2"/>
        <v>3.778911565</v>
      </c>
    </row>
    <row r="39">
      <c r="A39" s="38">
        <v>13.2</v>
      </c>
      <c r="B39" s="38">
        <v>1.0</v>
      </c>
      <c r="C39" s="38" t="s">
        <v>255</v>
      </c>
      <c r="D39" s="38">
        <v>5.0</v>
      </c>
      <c r="E39" s="38">
        <v>5.0</v>
      </c>
      <c r="F39" s="38" t="s">
        <v>285</v>
      </c>
      <c r="G39" s="38">
        <v>40.0</v>
      </c>
      <c r="H39" s="38">
        <v>1.0</v>
      </c>
      <c r="I39" s="38">
        <v>88.0</v>
      </c>
      <c r="J39" s="39">
        <f t="shared" si="1"/>
        <v>3432</v>
      </c>
      <c r="K39" s="87">
        <f t="shared" si="2"/>
        <v>3.7875</v>
      </c>
    </row>
    <row r="40">
      <c r="A40" s="38">
        <v>13.3</v>
      </c>
      <c r="B40" s="38">
        <v>1.0</v>
      </c>
      <c r="C40" s="38" t="s">
        <v>256</v>
      </c>
      <c r="D40" s="38">
        <v>5.0</v>
      </c>
      <c r="E40" s="38">
        <v>5.0</v>
      </c>
      <c r="F40" s="38" t="s">
        <v>285</v>
      </c>
      <c r="G40" s="38">
        <v>40.0</v>
      </c>
      <c r="H40" s="38">
        <v>1.0</v>
      </c>
      <c r="I40" s="38">
        <v>90.8</v>
      </c>
      <c r="J40" s="39">
        <f t="shared" si="1"/>
        <v>3541.2</v>
      </c>
      <c r="K40" s="87">
        <f t="shared" si="2"/>
        <v>3.670704846</v>
      </c>
    </row>
    <row r="41">
      <c r="A41" s="38">
        <v>14.1</v>
      </c>
      <c r="B41" s="38">
        <v>1.0</v>
      </c>
      <c r="C41" s="38" t="s">
        <v>257</v>
      </c>
      <c r="D41" s="38">
        <v>5.0</v>
      </c>
      <c r="E41" s="38">
        <v>6.0</v>
      </c>
      <c r="F41" s="38" t="s">
        <v>285</v>
      </c>
      <c r="G41" s="38">
        <v>40.0</v>
      </c>
      <c r="H41" s="38">
        <v>1.0</v>
      </c>
      <c r="I41" s="38">
        <v>71.6</v>
      </c>
      <c r="J41" s="39">
        <f t="shared" si="1"/>
        <v>2792.4</v>
      </c>
      <c r="K41" s="87">
        <f t="shared" si="2"/>
        <v>4.655027933</v>
      </c>
    </row>
    <row r="42">
      <c r="A42" s="38">
        <v>14.2</v>
      </c>
      <c r="B42" s="38">
        <v>1.0</v>
      </c>
      <c r="C42" s="38" t="s">
        <v>250</v>
      </c>
      <c r="D42" s="38">
        <v>6.0</v>
      </c>
      <c r="E42" s="38">
        <v>6.0</v>
      </c>
      <c r="F42" s="38" t="s">
        <v>285</v>
      </c>
      <c r="G42" s="38">
        <v>40.0</v>
      </c>
      <c r="H42" s="38">
        <v>1.0</v>
      </c>
      <c r="I42" s="38">
        <v>87.4</v>
      </c>
      <c r="J42" s="39">
        <f t="shared" si="1"/>
        <v>3408.6</v>
      </c>
      <c r="K42" s="87">
        <f t="shared" si="2"/>
        <v>3.813501144</v>
      </c>
    </row>
    <row r="43">
      <c r="A43" s="38">
        <v>14.3</v>
      </c>
      <c r="B43" s="38">
        <v>1.0</v>
      </c>
      <c r="C43" s="38" t="s">
        <v>251</v>
      </c>
      <c r="D43" s="38">
        <v>6.0</v>
      </c>
      <c r="E43" s="38">
        <v>6.0</v>
      </c>
      <c r="F43" s="38" t="s">
        <v>285</v>
      </c>
      <c r="G43" s="38">
        <v>40.0</v>
      </c>
      <c r="H43" s="38">
        <v>1.0</v>
      </c>
      <c r="I43" s="38">
        <v>37.8</v>
      </c>
      <c r="J43" s="39">
        <f t="shared" si="1"/>
        <v>1474.2</v>
      </c>
      <c r="K43" s="87">
        <f t="shared" si="2"/>
        <v>8.817460317</v>
      </c>
    </row>
    <row r="44">
      <c r="A44" s="38">
        <v>15.1</v>
      </c>
      <c r="B44" s="38">
        <v>1.0</v>
      </c>
      <c r="C44" s="38" t="s">
        <v>252</v>
      </c>
      <c r="D44" s="38">
        <v>6.0</v>
      </c>
      <c r="E44" s="38">
        <v>7.0</v>
      </c>
      <c r="F44" s="38" t="s">
        <v>285</v>
      </c>
      <c r="G44" s="38">
        <v>40.0</v>
      </c>
      <c r="H44" s="38">
        <v>1.0</v>
      </c>
      <c r="I44" s="38">
        <v>54.8</v>
      </c>
      <c r="J44" s="39">
        <f t="shared" si="1"/>
        <v>2137.2</v>
      </c>
      <c r="K44" s="87">
        <f t="shared" si="2"/>
        <v>6.082116788</v>
      </c>
    </row>
    <row r="45">
      <c r="A45" s="38">
        <v>15.2</v>
      </c>
      <c r="B45" s="38">
        <v>1.0</v>
      </c>
      <c r="C45" s="38" t="s">
        <v>253</v>
      </c>
      <c r="D45" s="38">
        <v>6.0</v>
      </c>
      <c r="E45" s="38">
        <v>7.0</v>
      </c>
      <c r="F45" s="38" t="s">
        <v>285</v>
      </c>
      <c r="G45" s="38">
        <v>40.0</v>
      </c>
      <c r="H45" s="38">
        <v>1.0</v>
      </c>
      <c r="I45" s="38">
        <v>66.0</v>
      </c>
      <c r="J45" s="39">
        <f t="shared" si="1"/>
        <v>2574</v>
      </c>
      <c r="K45" s="87">
        <f t="shared" si="2"/>
        <v>5.05</v>
      </c>
      <c r="L45" s="38" t="s">
        <v>486</v>
      </c>
    </row>
    <row r="46">
      <c r="A46" s="38">
        <v>15.3</v>
      </c>
      <c r="B46" s="38">
        <v>1.0</v>
      </c>
      <c r="C46" s="38" t="s">
        <v>254</v>
      </c>
      <c r="D46" s="38">
        <v>6.0</v>
      </c>
      <c r="E46" s="38">
        <v>7.0</v>
      </c>
      <c r="F46" s="38" t="s">
        <v>285</v>
      </c>
      <c r="G46" s="38">
        <v>40.0</v>
      </c>
      <c r="H46" s="38">
        <v>1.0</v>
      </c>
      <c r="I46" s="38">
        <v>75.2</v>
      </c>
      <c r="J46" s="39">
        <f t="shared" si="1"/>
        <v>2932.8</v>
      </c>
      <c r="K46" s="87">
        <f t="shared" si="2"/>
        <v>4.432180851</v>
      </c>
      <c r="L46" s="38" t="s">
        <v>486</v>
      </c>
    </row>
    <row r="47">
      <c r="A47" s="38">
        <v>16.1</v>
      </c>
      <c r="B47" s="38">
        <v>1.0</v>
      </c>
      <c r="C47" s="38" t="s">
        <v>255</v>
      </c>
      <c r="D47" s="38">
        <v>6.0</v>
      </c>
      <c r="E47" s="38">
        <v>8.0</v>
      </c>
      <c r="F47" s="38" t="s">
        <v>285</v>
      </c>
      <c r="G47" s="38">
        <v>40.0</v>
      </c>
      <c r="H47" s="38">
        <v>1.0</v>
      </c>
      <c r="I47" s="38">
        <v>65.2</v>
      </c>
      <c r="J47" s="39">
        <f t="shared" si="1"/>
        <v>2542.8</v>
      </c>
      <c r="K47" s="87">
        <f t="shared" si="2"/>
        <v>5.11196319</v>
      </c>
    </row>
    <row r="48">
      <c r="A48" s="38">
        <v>16.2</v>
      </c>
      <c r="B48" s="38">
        <v>1.0</v>
      </c>
      <c r="C48" s="38" t="s">
        <v>256</v>
      </c>
      <c r="D48" s="38">
        <v>6.0</v>
      </c>
      <c r="E48" s="38">
        <v>8.0</v>
      </c>
      <c r="F48" s="38" t="s">
        <v>285</v>
      </c>
      <c r="G48" s="38">
        <v>40.0</v>
      </c>
      <c r="H48" s="38">
        <v>1.0</v>
      </c>
      <c r="I48" s="38">
        <v>69.2</v>
      </c>
      <c r="J48" s="39">
        <f t="shared" si="1"/>
        <v>2698.8</v>
      </c>
      <c r="K48" s="87">
        <f t="shared" si="2"/>
        <v>4.816473988</v>
      </c>
    </row>
    <row r="49">
      <c r="A49" s="38">
        <v>16.3</v>
      </c>
      <c r="B49" s="38">
        <v>1.0</v>
      </c>
      <c r="C49" s="38" t="s">
        <v>257</v>
      </c>
      <c r="D49" s="38">
        <v>6.0</v>
      </c>
      <c r="E49" s="38">
        <v>8.0</v>
      </c>
      <c r="F49" s="38" t="s">
        <v>285</v>
      </c>
      <c r="G49" s="38">
        <v>40.0</v>
      </c>
      <c r="H49" s="38">
        <v>1.0</v>
      </c>
      <c r="I49" s="38">
        <v>43.0</v>
      </c>
      <c r="J49" s="39">
        <f t="shared" si="1"/>
        <v>1677</v>
      </c>
      <c r="K49" s="87">
        <f t="shared" si="2"/>
        <v>7.751162791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9" max="9" width="15.57"/>
    <col customWidth="1" min="10" max="10" width="24.71"/>
    <col customWidth="1" min="11" max="11" width="29.14"/>
    <col customWidth="1" min="12" max="12" width="16.86"/>
  </cols>
  <sheetData>
    <row r="1">
      <c r="A1" s="38" t="s">
        <v>0</v>
      </c>
      <c r="B1" s="38" t="s">
        <v>406</v>
      </c>
      <c r="C1" s="38" t="s">
        <v>487</v>
      </c>
      <c r="D1" s="38" t="s">
        <v>307</v>
      </c>
      <c r="E1" s="38" t="s">
        <v>3</v>
      </c>
      <c r="F1" s="38" t="s">
        <v>4</v>
      </c>
      <c r="G1" s="38" t="s">
        <v>488</v>
      </c>
      <c r="H1" s="38" t="s">
        <v>489</v>
      </c>
      <c r="I1" s="38" t="s">
        <v>311</v>
      </c>
      <c r="J1" s="38" t="s">
        <v>490</v>
      </c>
      <c r="K1" s="38" t="s">
        <v>491</v>
      </c>
      <c r="L1" s="38" t="s">
        <v>492</v>
      </c>
      <c r="M1" s="38" t="s">
        <v>493</v>
      </c>
      <c r="N1" s="38" t="s">
        <v>494</v>
      </c>
      <c r="O1" s="78" t="s">
        <v>495</v>
      </c>
      <c r="Q1" s="38" t="s">
        <v>9</v>
      </c>
    </row>
    <row r="2">
      <c r="A2" s="98">
        <v>44211.0</v>
      </c>
      <c r="B2" s="38">
        <v>1.0</v>
      </c>
      <c r="C2" s="38">
        <v>1.0</v>
      </c>
      <c r="D2" s="38">
        <v>12.0</v>
      </c>
      <c r="E2" s="38" t="s">
        <v>496</v>
      </c>
      <c r="F2" s="38">
        <v>25.0</v>
      </c>
      <c r="G2" s="38">
        <v>2.0</v>
      </c>
      <c r="H2" s="38">
        <v>50.2</v>
      </c>
      <c r="I2" s="39">
        <f t="shared" ref="I2:I17" si="1">(F2-G2)*N2</f>
        <v>255.3</v>
      </c>
      <c r="N2" s="38">
        <v>11.1</v>
      </c>
      <c r="O2" s="87">
        <f t="shared" ref="O2:O17" si="2">21.25/N2</f>
        <v>1.914414414</v>
      </c>
      <c r="Q2" s="38" t="s">
        <v>497</v>
      </c>
    </row>
    <row r="3">
      <c r="A3" s="98">
        <v>44211.0</v>
      </c>
      <c r="B3" s="38">
        <v>2.0</v>
      </c>
      <c r="C3" s="38">
        <v>2.0</v>
      </c>
      <c r="D3" s="38">
        <v>12.0</v>
      </c>
      <c r="E3" s="38" t="s">
        <v>496</v>
      </c>
      <c r="F3" s="38">
        <v>25.0</v>
      </c>
      <c r="G3" s="38">
        <v>2.0</v>
      </c>
      <c r="H3" s="38">
        <v>78.4</v>
      </c>
      <c r="I3" s="39">
        <f t="shared" si="1"/>
        <v>368</v>
      </c>
      <c r="N3" s="38">
        <v>16.0</v>
      </c>
      <c r="O3" s="87">
        <f t="shared" si="2"/>
        <v>1.328125</v>
      </c>
    </row>
    <row r="4">
      <c r="A4" s="98">
        <v>44211.0</v>
      </c>
      <c r="B4" s="38">
        <v>3.0</v>
      </c>
      <c r="C4" s="38">
        <v>3.0</v>
      </c>
      <c r="D4" s="38">
        <v>12.0</v>
      </c>
      <c r="E4" s="38" t="s">
        <v>496</v>
      </c>
      <c r="F4" s="38">
        <v>25.0</v>
      </c>
      <c r="G4" s="38">
        <v>2.0</v>
      </c>
      <c r="H4" s="38">
        <v>43.4</v>
      </c>
      <c r="I4" s="39">
        <f t="shared" si="1"/>
        <v>167.9</v>
      </c>
      <c r="N4" s="38">
        <v>7.3</v>
      </c>
      <c r="O4" s="87">
        <f t="shared" si="2"/>
        <v>2.910958904</v>
      </c>
    </row>
    <row r="5">
      <c r="A5" s="98">
        <v>44211.0</v>
      </c>
      <c r="B5" s="38">
        <v>4.0</v>
      </c>
      <c r="C5" s="38">
        <v>4.0</v>
      </c>
      <c r="D5" s="38">
        <v>12.0</v>
      </c>
      <c r="E5" s="38" t="s">
        <v>496</v>
      </c>
      <c r="F5" s="38">
        <v>25.0</v>
      </c>
      <c r="G5" s="38">
        <v>2.0</v>
      </c>
      <c r="H5" s="38">
        <v>70.4</v>
      </c>
      <c r="I5" s="39">
        <f t="shared" si="1"/>
        <v>184.92</v>
      </c>
      <c r="N5" s="38">
        <v>8.04</v>
      </c>
      <c r="O5" s="87">
        <f t="shared" si="2"/>
        <v>2.643034826</v>
      </c>
    </row>
    <row r="6">
      <c r="A6" s="98">
        <v>44211.0</v>
      </c>
      <c r="B6" s="38">
        <v>5.0</v>
      </c>
      <c r="C6" s="38">
        <v>5.0</v>
      </c>
      <c r="D6" s="38">
        <v>12.0</v>
      </c>
      <c r="E6" s="38" t="s">
        <v>496</v>
      </c>
      <c r="F6" s="38">
        <v>25.0</v>
      </c>
      <c r="G6" s="38">
        <v>2.0</v>
      </c>
      <c r="H6" s="38">
        <v>71.8</v>
      </c>
      <c r="I6" s="39">
        <f t="shared" si="1"/>
        <v>257.6</v>
      </c>
      <c r="N6" s="38">
        <v>11.2</v>
      </c>
      <c r="O6" s="87">
        <f t="shared" si="2"/>
        <v>1.897321429</v>
      </c>
    </row>
    <row r="7">
      <c r="A7" s="98">
        <v>44211.0</v>
      </c>
      <c r="B7" s="38">
        <v>6.0</v>
      </c>
      <c r="C7" s="38">
        <v>6.0</v>
      </c>
      <c r="D7" s="38">
        <v>12.0</v>
      </c>
      <c r="E7" s="38" t="s">
        <v>496</v>
      </c>
      <c r="F7" s="38">
        <v>25.0</v>
      </c>
      <c r="G7" s="38">
        <v>2.0</v>
      </c>
      <c r="H7" s="38">
        <v>46.0</v>
      </c>
      <c r="I7" s="39">
        <f t="shared" si="1"/>
        <v>143.98</v>
      </c>
      <c r="N7" s="38">
        <v>6.26</v>
      </c>
      <c r="O7" s="87">
        <f t="shared" si="2"/>
        <v>3.39456869</v>
      </c>
    </row>
    <row r="8">
      <c r="A8" s="98">
        <v>44211.0</v>
      </c>
      <c r="B8" s="38">
        <v>7.0</v>
      </c>
      <c r="C8" s="38">
        <v>7.0</v>
      </c>
      <c r="D8" s="38">
        <v>12.0</v>
      </c>
      <c r="E8" s="38" t="s">
        <v>496</v>
      </c>
      <c r="F8" s="38">
        <v>25.0</v>
      </c>
      <c r="G8" s="38">
        <v>2.0</v>
      </c>
      <c r="H8" s="38">
        <v>13.2</v>
      </c>
      <c r="I8" s="39">
        <f t="shared" si="1"/>
        <v>41.4</v>
      </c>
      <c r="N8" s="38">
        <v>1.8</v>
      </c>
      <c r="O8" s="87">
        <f t="shared" si="2"/>
        <v>11.80555556</v>
      </c>
    </row>
    <row r="9">
      <c r="A9" s="98">
        <v>44211.0</v>
      </c>
      <c r="B9" s="38">
        <v>8.0</v>
      </c>
      <c r="C9" s="38">
        <v>8.0</v>
      </c>
      <c r="D9" s="38">
        <v>12.0</v>
      </c>
      <c r="E9" s="38" t="s">
        <v>496</v>
      </c>
      <c r="F9" s="38">
        <v>25.0</v>
      </c>
      <c r="G9" s="38">
        <v>2.0</v>
      </c>
      <c r="H9" s="38">
        <v>57.8</v>
      </c>
      <c r="I9" s="39">
        <f t="shared" si="1"/>
        <v>157.32</v>
      </c>
      <c r="N9" s="38">
        <v>6.84</v>
      </c>
      <c r="O9" s="87">
        <f t="shared" si="2"/>
        <v>3.106725146</v>
      </c>
    </row>
    <row r="10">
      <c r="A10" s="98">
        <v>44211.0</v>
      </c>
      <c r="B10" s="38">
        <v>9.0</v>
      </c>
      <c r="C10" s="38">
        <v>9.0</v>
      </c>
      <c r="D10" s="38">
        <v>12.0</v>
      </c>
      <c r="E10" s="38" t="s">
        <v>496</v>
      </c>
      <c r="F10" s="38">
        <v>25.0</v>
      </c>
      <c r="G10" s="38">
        <v>2.0</v>
      </c>
      <c r="H10" s="38">
        <v>17.2</v>
      </c>
      <c r="I10" s="39">
        <f t="shared" si="1"/>
        <v>883.2</v>
      </c>
      <c r="N10" s="38">
        <v>38.4</v>
      </c>
      <c r="O10" s="87">
        <f t="shared" si="2"/>
        <v>0.5533854167</v>
      </c>
    </row>
    <row r="11">
      <c r="A11" s="98">
        <v>44211.0</v>
      </c>
      <c r="B11" s="38">
        <v>10.0</v>
      </c>
      <c r="C11" s="38">
        <v>10.0</v>
      </c>
      <c r="D11" s="38">
        <v>12.0</v>
      </c>
      <c r="E11" s="38" t="s">
        <v>496</v>
      </c>
      <c r="F11" s="38">
        <v>25.0</v>
      </c>
      <c r="G11" s="38">
        <v>2.0</v>
      </c>
      <c r="H11" s="38">
        <v>12.5</v>
      </c>
      <c r="I11" s="39">
        <f t="shared" si="1"/>
        <v>420.9</v>
      </c>
      <c r="N11" s="38">
        <v>18.3</v>
      </c>
      <c r="O11" s="87">
        <f t="shared" si="2"/>
        <v>1.161202186</v>
      </c>
    </row>
    <row r="12">
      <c r="A12" s="98">
        <v>44211.0</v>
      </c>
      <c r="B12" s="38">
        <v>11.0</v>
      </c>
      <c r="C12" s="38">
        <v>11.0</v>
      </c>
      <c r="D12" s="38">
        <v>12.0</v>
      </c>
      <c r="E12" s="38" t="s">
        <v>496</v>
      </c>
      <c r="F12" s="38">
        <v>25.0</v>
      </c>
      <c r="G12" s="38">
        <v>2.0</v>
      </c>
      <c r="H12" s="38">
        <v>23.4</v>
      </c>
      <c r="I12" s="39">
        <f t="shared" si="1"/>
        <v>1025.8</v>
      </c>
      <c r="N12" s="38">
        <v>44.6</v>
      </c>
      <c r="O12" s="87">
        <f t="shared" si="2"/>
        <v>0.4764573991</v>
      </c>
    </row>
    <row r="13">
      <c r="A13" s="98">
        <v>44211.0</v>
      </c>
      <c r="B13" s="38">
        <v>12.0</v>
      </c>
      <c r="C13" s="38">
        <v>12.0</v>
      </c>
      <c r="D13" s="38">
        <v>12.0</v>
      </c>
      <c r="E13" s="38" t="s">
        <v>496</v>
      </c>
      <c r="F13" s="38">
        <v>25.0</v>
      </c>
      <c r="G13" s="38">
        <v>2.0</v>
      </c>
      <c r="H13" s="38">
        <v>95.4</v>
      </c>
      <c r="I13" s="39">
        <f t="shared" si="1"/>
        <v>287.5</v>
      </c>
      <c r="N13" s="38">
        <v>12.5</v>
      </c>
      <c r="O13" s="87">
        <f t="shared" si="2"/>
        <v>1.7</v>
      </c>
    </row>
    <row r="14">
      <c r="A14" s="98">
        <v>44211.0</v>
      </c>
      <c r="B14" s="38">
        <v>13.0</v>
      </c>
      <c r="C14" s="38">
        <v>13.0</v>
      </c>
      <c r="D14" s="38">
        <v>12.0</v>
      </c>
      <c r="E14" s="38" t="s">
        <v>496</v>
      </c>
      <c r="F14" s="38">
        <v>25.0</v>
      </c>
      <c r="G14" s="38">
        <v>2.0</v>
      </c>
      <c r="H14" s="38">
        <v>24.0</v>
      </c>
      <c r="I14" s="39">
        <f t="shared" si="1"/>
        <v>864.8</v>
      </c>
      <c r="N14" s="38">
        <v>37.6</v>
      </c>
      <c r="O14" s="87">
        <f t="shared" si="2"/>
        <v>0.5651595745</v>
      </c>
    </row>
    <row r="15">
      <c r="A15" s="98">
        <v>44211.0</v>
      </c>
      <c r="B15" s="38">
        <v>14.0</v>
      </c>
      <c r="C15" s="38">
        <v>14.0</v>
      </c>
      <c r="D15" s="38">
        <v>12.0</v>
      </c>
      <c r="E15" s="38" t="s">
        <v>496</v>
      </c>
      <c r="F15" s="38">
        <v>25.0</v>
      </c>
      <c r="G15" s="38">
        <v>2.0</v>
      </c>
      <c r="H15" s="38">
        <v>84.4</v>
      </c>
      <c r="I15" s="39">
        <f t="shared" si="1"/>
        <v>179.86</v>
      </c>
      <c r="N15" s="38">
        <v>7.82</v>
      </c>
      <c r="O15" s="87">
        <f t="shared" si="2"/>
        <v>2.717391304</v>
      </c>
    </row>
    <row r="16">
      <c r="A16" s="98">
        <v>44211.0</v>
      </c>
      <c r="B16" s="38">
        <v>15.0</v>
      </c>
      <c r="C16" s="38">
        <v>15.0</v>
      </c>
      <c r="D16" s="38">
        <v>12.0</v>
      </c>
      <c r="E16" s="38" t="s">
        <v>496</v>
      </c>
      <c r="F16" s="38">
        <v>25.0</v>
      </c>
      <c r="G16" s="38">
        <v>2.0</v>
      </c>
      <c r="H16" s="38">
        <v>48.0</v>
      </c>
      <c r="I16" s="39">
        <f t="shared" si="1"/>
        <v>171.12</v>
      </c>
      <c r="N16" s="38">
        <v>7.44</v>
      </c>
      <c r="O16" s="87">
        <f t="shared" si="2"/>
        <v>2.856182796</v>
      </c>
      <c r="Q16" s="38" t="s">
        <v>497</v>
      </c>
    </row>
    <row r="17">
      <c r="A17" s="98">
        <v>44211.0</v>
      </c>
      <c r="B17" s="38">
        <v>16.0</v>
      </c>
      <c r="C17" s="38">
        <v>16.0</v>
      </c>
      <c r="D17" s="38">
        <v>12.0</v>
      </c>
      <c r="E17" s="38" t="s">
        <v>496</v>
      </c>
      <c r="F17" s="38">
        <v>25.0</v>
      </c>
      <c r="G17" s="38">
        <v>2.0</v>
      </c>
      <c r="H17" s="38">
        <v>63.8</v>
      </c>
      <c r="I17" s="39">
        <f t="shared" si="1"/>
        <v>266.8</v>
      </c>
      <c r="N17" s="38">
        <v>11.6</v>
      </c>
      <c r="O17" s="87">
        <f t="shared" si="2"/>
        <v>1.831896552</v>
      </c>
    </row>
    <row r="18">
      <c r="A18" s="98">
        <v>44218.0</v>
      </c>
      <c r="B18" s="38">
        <v>1.0</v>
      </c>
      <c r="C18" s="38">
        <v>1.0</v>
      </c>
      <c r="D18" s="38">
        <v>12.0</v>
      </c>
      <c r="E18" s="38" t="s">
        <v>496</v>
      </c>
      <c r="F18" s="38">
        <v>25.0</v>
      </c>
      <c r="G18" s="38">
        <v>3.0</v>
      </c>
      <c r="H18" s="38">
        <v>0.716</v>
      </c>
      <c r="I18" s="39">
        <f t="shared" ref="I18:I33" si="3">(F18-G18)*H18</f>
        <v>15.752</v>
      </c>
      <c r="J18" s="90">
        <f>(I18-21.25)</f>
        <v>-5.498</v>
      </c>
      <c r="K18" s="56">
        <f>50.2/5</f>
        <v>10.04</v>
      </c>
      <c r="L18" s="99">
        <f t="shared" ref="L18:L33" si="4">-(J18/K18)</f>
        <v>0.5476095618</v>
      </c>
      <c r="M18" s="87">
        <f t="shared" ref="M18:M33" si="5">MAX(L18:L33)-L18</f>
        <v>5.210723772</v>
      </c>
      <c r="N18" s="38">
        <v>0.946</v>
      </c>
      <c r="O18" s="87"/>
    </row>
    <row r="19">
      <c r="A19" s="98">
        <v>44218.0</v>
      </c>
      <c r="B19" s="38">
        <v>2.0</v>
      </c>
      <c r="C19" s="38">
        <v>2.0</v>
      </c>
      <c r="D19" s="38">
        <v>12.0</v>
      </c>
      <c r="E19" s="38" t="s">
        <v>496</v>
      </c>
      <c r="F19" s="38">
        <v>25.0</v>
      </c>
      <c r="G19" s="38">
        <v>1.0</v>
      </c>
      <c r="H19" s="38">
        <v>1.41</v>
      </c>
      <c r="I19" s="39">
        <f t="shared" si="3"/>
        <v>33.84</v>
      </c>
      <c r="J19" s="38">
        <v>0.0</v>
      </c>
      <c r="K19" s="38">
        <f>78.4/5</f>
        <v>15.68</v>
      </c>
      <c r="L19" s="99">
        <f t="shared" si="4"/>
        <v>0</v>
      </c>
      <c r="M19" s="87">
        <f t="shared" si="5"/>
        <v>5.758333333</v>
      </c>
      <c r="O19" s="87"/>
    </row>
    <row r="20">
      <c r="A20" s="98">
        <v>44218.0</v>
      </c>
      <c r="B20" s="38">
        <v>3.0</v>
      </c>
      <c r="C20" s="38">
        <v>3.0</v>
      </c>
      <c r="D20" s="38">
        <v>12.0</v>
      </c>
      <c r="E20" s="38" t="s">
        <v>496</v>
      </c>
      <c r="F20" s="38">
        <v>25.0</v>
      </c>
      <c r="G20" s="38">
        <v>1.0</v>
      </c>
      <c r="H20" s="38">
        <v>0.606</v>
      </c>
      <c r="I20" s="39">
        <f t="shared" si="3"/>
        <v>14.544</v>
      </c>
      <c r="J20" s="90">
        <f t="shared" ref="J20:J22" si="6">(I20-21.25)</f>
        <v>-6.706</v>
      </c>
      <c r="K20" s="56">
        <f>43.4/5</f>
        <v>8.68</v>
      </c>
      <c r="L20" s="99">
        <f t="shared" si="4"/>
        <v>0.7725806452</v>
      </c>
      <c r="M20" s="87">
        <f t="shared" si="5"/>
        <v>4.985752688</v>
      </c>
      <c r="O20" s="87"/>
    </row>
    <row r="21">
      <c r="A21" s="98">
        <v>44218.0</v>
      </c>
      <c r="B21" s="38">
        <v>4.0</v>
      </c>
      <c r="C21" s="38">
        <v>4.0</v>
      </c>
      <c r="D21" s="38">
        <v>12.0</v>
      </c>
      <c r="E21" s="38" t="s">
        <v>496</v>
      </c>
      <c r="F21" s="38">
        <v>25.0</v>
      </c>
      <c r="G21" s="38">
        <v>2.0</v>
      </c>
      <c r="H21" s="38">
        <v>0.54</v>
      </c>
      <c r="I21" s="39">
        <f t="shared" si="3"/>
        <v>12.42</v>
      </c>
      <c r="J21" s="90">
        <f t="shared" si="6"/>
        <v>-8.83</v>
      </c>
      <c r="K21" s="56">
        <f>70.4/5</f>
        <v>14.08</v>
      </c>
      <c r="L21" s="99">
        <f t="shared" si="4"/>
        <v>0.6271306818</v>
      </c>
      <c r="M21" s="87">
        <f t="shared" si="5"/>
        <v>5.131202652</v>
      </c>
      <c r="N21" s="38">
        <v>0.574</v>
      </c>
      <c r="O21" s="87"/>
    </row>
    <row r="22">
      <c r="A22" s="98">
        <v>44218.0</v>
      </c>
      <c r="B22" s="38">
        <v>5.0</v>
      </c>
      <c r="C22" s="38">
        <v>5.0</v>
      </c>
      <c r="D22" s="38">
        <v>12.0</v>
      </c>
      <c r="E22" s="38" t="s">
        <v>496</v>
      </c>
      <c r="F22" s="38">
        <v>25.0</v>
      </c>
      <c r="G22" s="38">
        <v>1.0</v>
      </c>
      <c r="H22" s="38">
        <v>0.374</v>
      </c>
      <c r="I22" s="39">
        <f t="shared" si="3"/>
        <v>8.976</v>
      </c>
      <c r="J22" s="90">
        <f t="shared" si="6"/>
        <v>-12.274</v>
      </c>
      <c r="K22" s="56">
        <f>71.8/5</f>
        <v>14.36</v>
      </c>
      <c r="L22" s="99">
        <f t="shared" si="4"/>
        <v>0.854735376</v>
      </c>
      <c r="M22" s="87">
        <f t="shared" si="5"/>
        <v>4.903597957</v>
      </c>
      <c r="O22" s="87"/>
    </row>
    <row r="23">
      <c r="A23" s="98">
        <v>44218.0</v>
      </c>
      <c r="B23" s="38">
        <v>6.0</v>
      </c>
      <c r="C23" s="38">
        <v>6.0</v>
      </c>
      <c r="D23" s="38">
        <v>12.0</v>
      </c>
      <c r="E23" s="38" t="s">
        <v>496</v>
      </c>
      <c r="F23" s="38">
        <v>25.0</v>
      </c>
      <c r="G23" s="38">
        <v>1.0</v>
      </c>
      <c r="H23" s="38">
        <v>0.796</v>
      </c>
      <c r="I23" s="39">
        <f t="shared" si="3"/>
        <v>19.104</v>
      </c>
      <c r="J23" s="38">
        <v>0.0</v>
      </c>
      <c r="K23" s="38">
        <f>46/5</f>
        <v>9.2</v>
      </c>
      <c r="L23" s="99">
        <f t="shared" si="4"/>
        <v>0</v>
      </c>
      <c r="M23" s="87">
        <f t="shared" si="5"/>
        <v>5.758333333</v>
      </c>
      <c r="O23" s="87"/>
    </row>
    <row r="24">
      <c r="A24" s="98">
        <v>44218.0</v>
      </c>
      <c r="B24" s="38">
        <v>7.0</v>
      </c>
      <c r="C24" s="38">
        <v>7.0</v>
      </c>
      <c r="D24" s="38">
        <v>12.0</v>
      </c>
      <c r="E24" s="38" t="s">
        <v>496</v>
      </c>
      <c r="F24" s="38">
        <v>25.0</v>
      </c>
      <c r="G24" s="38">
        <v>1.0</v>
      </c>
      <c r="H24" s="38">
        <v>0.252</v>
      </c>
      <c r="I24" s="39">
        <f t="shared" si="3"/>
        <v>6.048</v>
      </c>
      <c r="J24" s="90">
        <f t="shared" ref="J24:J33" si="7">(I24-21.25)</f>
        <v>-15.202</v>
      </c>
      <c r="K24" s="56">
        <f>13.2/5</f>
        <v>2.64</v>
      </c>
      <c r="L24" s="99">
        <f t="shared" si="4"/>
        <v>5.758333333</v>
      </c>
      <c r="M24" s="87">
        <f t="shared" si="5"/>
        <v>0</v>
      </c>
      <c r="O24" s="87"/>
    </row>
    <row r="25">
      <c r="A25" s="98">
        <v>44218.0</v>
      </c>
      <c r="B25" s="38">
        <v>8.0</v>
      </c>
      <c r="C25" s="38">
        <v>8.0</v>
      </c>
      <c r="D25" s="38">
        <v>12.0</v>
      </c>
      <c r="E25" s="38" t="s">
        <v>496</v>
      </c>
      <c r="F25" s="38">
        <v>25.0</v>
      </c>
      <c r="G25" s="38">
        <v>1.0</v>
      </c>
      <c r="H25" s="38">
        <v>0.636</v>
      </c>
      <c r="I25" s="39">
        <f t="shared" si="3"/>
        <v>15.264</v>
      </c>
      <c r="J25" s="90">
        <f t="shared" si="7"/>
        <v>-5.986</v>
      </c>
      <c r="K25" s="56">
        <f>57.8/5</f>
        <v>11.56</v>
      </c>
      <c r="L25" s="99">
        <f t="shared" si="4"/>
        <v>0.5178200692</v>
      </c>
      <c r="M25" s="87">
        <f t="shared" si="5"/>
        <v>1.807393606</v>
      </c>
      <c r="O25" s="87"/>
    </row>
    <row r="26">
      <c r="A26" s="98">
        <v>44218.0</v>
      </c>
      <c r="B26" s="38">
        <v>9.0</v>
      </c>
      <c r="C26" s="38">
        <v>9.0</v>
      </c>
      <c r="D26" s="38">
        <v>12.0</v>
      </c>
      <c r="E26" s="38" t="s">
        <v>496</v>
      </c>
      <c r="F26" s="38">
        <v>25.0</v>
      </c>
      <c r="G26" s="38">
        <v>1.0</v>
      </c>
      <c r="H26" s="38">
        <v>0.612</v>
      </c>
      <c r="I26" s="39">
        <f t="shared" si="3"/>
        <v>14.688</v>
      </c>
      <c r="J26" s="90">
        <f t="shared" si="7"/>
        <v>-6.562</v>
      </c>
      <c r="K26" s="38">
        <f>17.2/5</f>
        <v>3.44</v>
      </c>
      <c r="L26" s="99">
        <f t="shared" si="4"/>
        <v>1.90755814</v>
      </c>
      <c r="M26" s="87">
        <f t="shared" si="5"/>
        <v>0.4176555357</v>
      </c>
      <c r="O26" s="87"/>
    </row>
    <row r="27">
      <c r="A27" s="98">
        <v>44218.0</v>
      </c>
      <c r="B27" s="38">
        <v>10.0</v>
      </c>
      <c r="C27" s="38">
        <v>10.0</v>
      </c>
      <c r="D27" s="38">
        <v>12.0</v>
      </c>
      <c r="E27" s="38" t="s">
        <v>496</v>
      </c>
      <c r="F27" s="38">
        <v>25.0</v>
      </c>
      <c r="G27" s="38">
        <v>1.0</v>
      </c>
      <c r="H27" s="38">
        <v>0.748</v>
      </c>
      <c r="I27" s="39">
        <f t="shared" si="3"/>
        <v>17.952</v>
      </c>
      <c r="J27" s="90">
        <f t="shared" si="7"/>
        <v>-3.298</v>
      </c>
      <c r="K27" s="38">
        <f>12.5/5</f>
        <v>2.5</v>
      </c>
      <c r="L27" s="99">
        <f t="shared" si="4"/>
        <v>1.3192</v>
      </c>
      <c r="M27" s="87">
        <f t="shared" si="5"/>
        <v>1.006013675</v>
      </c>
      <c r="O27" s="87"/>
    </row>
    <row r="28">
      <c r="A28" s="98">
        <v>44218.0</v>
      </c>
      <c r="B28" s="38">
        <v>11.0</v>
      </c>
      <c r="C28" s="38">
        <v>11.0</v>
      </c>
      <c r="D28" s="38">
        <v>12.0</v>
      </c>
      <c r="E28" s="38" t="s">
        <v>496</v>
      </c>
      <c r="F28" s="38">
        <v>25.0</v>
      </c>
      <c r="G28" s="38">
        <v>1.0</v>
      </c>
      <c r="H28" s="38">
        <v>0.432</v>
      </c>
      <c r="I28" s="39">
        <f t="shared" si="3"/>
        <v>10.368</v>
      </c>
      <c r="J28" s="90">
        <f t="shared" si="7"/>
        <v>-10.882</v>
      </c>
      <c r="K28" s="38">
        <f>23.4/5</f>
        <v>4.68</v>
      </c>
      <c r="L28" s="99">
        <f t="shared" si="4"/>
        <v>2.325213675</v>
      </c>
      <c r="M28" s="87">
        <f t="shared" si="5"/>
        <v>0</v>
      </c>
      <c r="O28" s="87"/>
    </row>
    <row r="29">
      <c r="A29" s="98">
        <v>44218.0</v>
      </c>
      <c r="B29" s="38">
        <v>12.0</v>
      </c>
      <c r="C29" s="38">
        <v>12.0</v>
      </c>
      <c r="D29" s="38">
        <v>12.0</v>
      </c>
      <c r="E29" s="38" t="s">
        <v>496</v>
      </c>
      <c r="F29" s="38">
        <v>25.0</v>
      </c>
      <c r="G29" s="38">
        <v>1.0</v>
      </c>
      <c r="H29" s="38">
        <v>0.388</v>
      </c>
      <c r="I29" s="39">
        <f t="shared" si="3"/>
        <v>9.312</v>
      </c>
      <c r="J29" s="90">
        <f t="shared" si="7"/>
        <v>-11.938</v>
      </c>
      <c r="K29" s="38">
        <f>95.4/5</f>
        <v>19.08</v>
      </c>
      <c r="L29" s="99">
        <f t="shared" si="4"/>
        <v>0.6256813417</v>
      </c>
      <c r="M29" s="87">
        <f t="shared" si="5"/>
        <v>0.9714019916</v>
      </c>
      <c r="O29" s="87"/>
    </row>
    <row r="30">
      <c r="A30" s="98">
        <v>44218.0</v>
      </c>
      <c r="B30" s="38">
        <v>13.0</v>
      </c>
      <c r="C30" s="38">
        <v>13.0</v>
      </c>
      <c r="D30" s="38">
        <v>12.0</v>
      </c>
      <c r="E30" s="38" t="s">
        <v>496</v>
      </c>
      <c r="F30" s="38">
        <v>25.0</v>
      </c>
      <c r="G30" s="38">
        <v>1.0</v>
      </c>
      <c r="H30" s="38">
        <v>0.566</v>
      </c>
      <c r="I30" s="39">
        <f t="shared" si="3"/>
        <v>13.584</v>
      </c>
      <c r="J30" s="39">
        <f t="shared" si="7"/>
        <v>-7.666</v>
      </c>
      <c r="K30" s="38">
        <f>24/5</f>
        <v>4.8</v>
      </c>
      <c r="L30" s="99">
        <f t="shared" si="4"/>
        <v>1.597083333</v>
      </c>
      <c r="M30" s="87">
        <f t="shared" si="5"/>
        <v>0</v>
      </c>
      <c r="O30" s="87"/>
    </row>
    <row r="31">
      <c r="A31" s="98">
        <v>44218.0</v>
      </c>
      <c r="B31" s="38">
        <v>14.0</v>
      </c>
      <c r="C31" s="38">
        <v>14.0</v>
      </c>
      <c r="D31" s="38">
        <v>12.0</v>
      </c>
      <c r="E31" s="38" t="s">
        <v>496</v>
      </c>
      <c r="F31" s="38">
        <v>25.0</v>
      </c>
      <c r="G31" s="38">
        <v>1.0</v>
      </c>
      <c r="H31" s="38">
        <v>0.584</v>
      </c>
      <c r="I31" s="39">
        <f t="shared" si="3"/>
        <v>14.016</v>
      </c>
      <c r="J31" s="39">
        <f t="shared" si="7"/>
        <v>-7.234</v>
      </c>
      <c r="K31" s="38">
        <f>84.4/5</f>
        <v>16.88</v>
      </c>
      <c r="L31" s="99">
        <f t="shared" si="4"/>
        <v>0.4285545024</v>
      </c>
      <c r="M31" s="87">
        <f t="shared" si="5"/>
        <v>0.9449871643</v>
      </c>
      <c r="O31" s="87"/>
    </row>
    <row r="32">
      <c r="A32" s="98">
        <v>44218.0</v>
      </c>
      <c r="B32" s="38">
        <v>15.0</v>
      </c>
      <c r="C32" s="38">
        <v>15.0</v>
      </c>
      <c r="D32" s="38">
        <v>12.0</v>
      </c>
      <c r="E32" s="38" t="s">
        <v>496</v>
      </c>
      <c r="F32" s="38">
        <v>25.0</v>
      </c>
      <c r="G32" s="38">
        <v>1.0</v>
      </c>
      <c r="H32" s="38">
        <v>0.336</v>
      </c>
      <c r="I32" s="39">
        <f t="shared" si="3"/>
        <v>8.064</v>
      </c>
      <c r="J32" s="39">
        <f t="shared" si="7"/>
        <v>-13.186</v>
      </c>
      <c r="K32" s="38">
        <f>48/5</f>
        <v>9.6</v>
      </c>
      <c r="L32" s="99">
        <f t="shared" si="4"/>
        <v>1.373541667</v>
      </c>
      <c r="M32" s="87">
        <f t="shared" si="5"/>
        <v>0</v>
      </c>
      <c r="O32" s="87"/>
    </row>
    <row r="33">
      <c r="A33" s="98">
        <v>44218.0</v>
      </c>
      <c r="B33" s="38">
        <v>16.0</v>
      </c>
      <c r="C33" s="38">
        <v>16.0</v>
      </c>
      <c r="D33" s="38">
        <v>12.0</v>
      </c>
      <c r="E33" s="38" t="s">
        <v>496</v>
      </c>
      <c r="F33" s="38">
        <v>25.0</v>
      </c>
      <c r="G33" s="38">
        <v>1.0</v>
      </c>
      <c r="H33" s="38">
        <v>0.55</v>
      </c>
      <c r="I33" s="39">
        <f t="shared" si="3"/>
        <v>13.2</v>
      </c>
      <c r="J33" s="39">
        <f t="shared" si="7"/>
        <v>-8.05</v>
      </c>
      <c r="K33" s="38">
        <f>63.8/5</f>
        <v>12.76</v>
      </c>
      <c r="L33" s="99">
        <f t="shared" si="4"/>
        <v>0.6308777429</v>
      </c>
      <c r="M33" s="87">
        <f t="shared" si="5"/>
        <v>0</v>
      </c>
      <c r="O33" s="87"/>
    </row>
    <row r="34">
      <c r="O34" s="87"/>
    </row>
    <row r="35">
      <c r="O35" s="87"/>
    </row>
    <row r="36">
      <c r="O36" s="87"/>
    </row>
    <row r="37">
      <c r="O37" s="87"/>
    </row>
    <row r="38">
      <c r="O38" s="87"/>
    </row>
    <row r="39">
      <c r="O39" s="87"/>
    </row>
    <row r="40">
      <c r="O40" s="87"/>
    </row>
    <row r="41">
      <c r="O41" s="87"/>
    </row>
    <row r="42">
      <c r="O42" s="87"/>
    </row>
    <row r="43">
      <c r="O43" s="87"/>
    </row>
    <row r="44">
      <c r="O44" s="87"/>
    </row>
    <row r="45">
      <c r="O45" s="87"/>
    </row>
    <row r="46">
      <c r="O46" s="87"/>
    </row>
    <row r="47">
      <c r="O47" s="87"/>
    </row>
    <row r="48">
      <c r="O48" s="87"/>
    </row>
    <row r="49">
      <c r="O49" s="87"/>
    </row>
    <row r="50">
      <c r="O50" s="87"/>
    </row>
    <row r="51">
      <c r="O51" s="87"/>
    </row>
    <row r="52">
      <c r="O52" s="87"/>
    </row>
    <row r="53">
      <c r="O53" s="87"/>
    </row>
    <row r="54">
      <c r="O54" s="87"/>
    </row>
    <row r="55">
      <c r="O55" s="87"/>
    </row>
    <row r="56">
      <c r="O56" s="87"/>
    </row>
    <row r="57">
      <c r="O57" s="87"/>
    </row>
    <row r="58">
      <c r="O58" s="87"/>
    </row>
    <row r="59">
      <c r="O59" s="87"/>
    </row>
    <row r="60">
      <c r="O60" s="87"/>
    </row>
    <row r="61">
      <c r="O61" s="87"/>
    </row>
    <row r="62">
      <c r="O62" s="87"/>
    </row>
    <row r="63">
      <c r="O63" s="87"/>
    </row>
    <row r="64">
      <c r="O64" s="87"/>
    </row>
    <row r="65">
      <c r="O65" s="87"/>
    </row>
    <row r="66">
      <c r="O66" s="87"/>
    </row>
    <row r="67">
      <c r="O67" s="87"/>
    </row>
    <row r="68">
      <c r="O68" s="87"/>
    </row>
    <row r="69">
      <c r="O69" s="87"/>
    </row>
    <row r="70">
      <c r="O70" s="87"/>
    </row>
    <row r="71">
      <c r="O71" s="87"/>
    </row>
    <row r="72">
      <c r="O72" s="87"/>
    </row>
    <row r="73">
      <c r="O73" s="87"/>
    </row>
    <row r="74">
      <c r="O74" s="87"/>
    </row>
    <row r="75">
      <c r="O75" s="87"/>
    </row>
    <row r="76">
      <c r="O76" s="87"/>
    </row>
    <row r="77">
      <c r="O77" s="87"/>
    </row>
    <row r="78">
      <c r="O78" s="87"/>
    </row>
    <row r="79">
      <c r="O79" s="87"/>
    </row>
    <row r="80">
      <c r="O80" s="87"/>
    </row>
    <row r="81">
      <c r="O81" s="87"/>
    </row>
    <row r="82">
      <c r="O82" s="87"/>
    </row>
    <row r="83">
      <c r="O83" s="87"/>
    </row>
    <row r="84">
      <c r="O84" s="87"/>
    </row>
    <row r="85">
      <c r="O85" s="87"/>
    </row>
    <row r="86">
      <c r="O86" s="87"/>
    </row>
    <row r="87">
      <c r="O87" s="87"/>
    </row>
    <row r="88">
      <c r="O88" s="87"/>
    </row>
    <row r="89">
      <c r="O89" s="87"/>
    </row>
    <row r="90">
      <c r="O90" s="87"/>
    </row>
    <row r="91">
      <c r="O91" s="87"/>
    </row>
    <row r="92">
      <c r="O92" s="87"/>
    </row>
    <row r="93">
      <c r="O93" s="87"/>
    </row>
    <row r="94">
      <c r="O94" s="87"/>
    </row>
    <row r="95">
      <c r="O95" s="87"/>
    </row>
    <row r="96">
      <c r="O96" s="87"/>
    </row>
    <row r="97">
      <c r="O97" s="87"/>
    </row>
    <row r="98">
      <c r="O98" s="87"/>
    </row>
    <row r="99">
      <c r="O99" s="87"/>
    </row>
    <row r="100">
      <c r="O100" s="87"/>
    </row>
    <row r="101">
      <c r="O101" s="87"/>
    </row>
    <row r="102">
      <c r="O102" s="87"/>
    </row>
    <row r="103">
      <c r="O103" s="87"/>
    </row>
    <row r="104">
      <c r="O104" s="87"/>
    </row>
    <row r="105">
      <c r="O105" s="87"/>
    </row>
    <row r="106">
      <c r="O106" s="87"/>
    </row>
    <row r="107">
      <c r="O107" s="87"/>
    </row>
    <row r="108">
      <c r="O108" s="87"/>
    </row>
    <row r="109">
      <c r="O109" s="87"/>
    </row>
    <row r="110">
      <c r="O110" s="87"/>
    </row>
    <row r="111">
      <c r="O111" s="87"/>
    </row>
    <row r="112">
      <c r="O112" s="87"/>
    </row>
    <row r="113">
      <c r="O113" s="87"/>
    </row>
    <row r="114">
      <c r="O114" s="87"/>
    </row>
    <row r="115">
      <c r="O115" s="87"/>
    </row>
    <row r="116">
      <c r="O116" s="87"/>
    </row>
    <row r="117">
      <c r="O117" s="87"/>
    </row>
    <row r="118">
      <c r="O118" s="87"/>
    </row>
    <row r="119">
      <c r="O119" s="87"/>
    </row>
    <row r="120">
      <c r="O120" s="87"/>
    </row>
    <row r="121">
      <c r="O121" s="87"/>
    </row>
    <row r="122">
      <c r="O122" s="87"/>
    </row>
    <row r="123">
      <c r="O123" s="87"/>
    </row>
    <row r="124">
      <c r="O124" s="87"/>
    </row>
    <row r="125">
      <c r="O125" s="87"/>
    </row>
    <row r="126">
      <c r="O126" s="87"/>
    </row>
    <row r="127">
      <c r="O127" s="87"/>
    </row>
    <row r="128">
      <c r="O128" s="87"/>
    </row>
    <row r="129">
      <c r="O129" s="87"/>
    </row>
    <row r="130">
      <c r="O130" s="87"/>
    </row>
    <row r="131">
      <c r="O131" s="87"/>
    </row>
    <row r="132">
      <c r="O132" s="87"/>
    </row>
    <row r="133">
      <c r="O133" s="87"/>
    </row>
    <row r="134">
      <c r="O134" s="87"/>
    </row>
    <row r="135">
      <c r="O135" s="87"/>
    </row>
    <row r="136">
      <c r="O136" s="87"/>
    </row>
    <row r="137">
      <c r="O137" s="87"/>
    </row>
    <row r="138">
      <c r="O138" s="87"/>
    </row>
    <row r="139">
      <c r="O139" s="87"/>
    </row>
    <row r="140">
      <c r="O140" s="87"/>
    </row>
    <row r="141">
      <c r="O141" s="87"/>
    </row>
    <row r="142">
      <c r="O142" s="87"/>
    </row>
    <row r="143">
      <c r="O143" s="87"/>
    </row>
    <row r="144">
      <c r="O144" s="87"/>
    </row>
    <row r="145">
      <c r="O145" s="87"/>
    </row>
    <row r="146">
      <c r="O146" s="87"/>
    </row>
    <row r="147">
      <c r="O147" s="87"/>
    </row>
    <row r="148">
      <c r="O148" s="87"/>
    </row>
    <row r="149">
      <c r="O149" s="87"/>
    </row>
    <row r="150">
      <c r="O150" s="87"/>
    </row>
    <row r="151">
      <c r="O151" s="87"/>
    </row>
    <row r="152">
      <c r="O152" s="87"/>
    </row>
    <row r="153">
      <c r="O153" s="87"/>
    </row>
    <row r="154">
      <c r="O154" s="87"/>
    </row>
    <row r="155">
      <c r="O155" s="87"/>
    </row>
    <row r="156">
      <c r="O156" s="87"/>
    </row>
    <row r="157">
      <c r="O157" s="87"/>
    </row>
    <row r="158">
      <c r="O158" s="87"/>
    </row>
    <row r="159">
      <c r="O159" s="87"/>
    </row>
    <row r="160">
      <c r="O160" s="87"/>
    </row>
    <row r="161">
      <c r="O161" s="87"/>
    </row>
    <row r="162">
      <c r="O162" s="87"/>
    </row>
    <row r="163">
      <c r="O163" s="87"/>
    </row>
    <row r="164">
      <c r="O164" s="87"/>
    </row>
    <row r="165">
      <c r="O165" s="87"/>
    </row>
    <row r="166">
      <c r="O166" s="87"/>
    </row>
    <row r="167">
      <c r="O167" s="87"/>
    </row>
    <row r="168">
      <c r="O168" s="87"/>
    </row>
    <row r="169">
      <c r="O169" s="87"/>
    </row>
    <row r="170">
      <c r="O170" s="87"/>
    </row>
    <row r="171">
      <c r="O171" s="87"/>
    </row>
    <row r="172">
      <c r="O172" s="87"/>
    </row>
    <row r="173">
      <c r="O173" s="87"/>
    </row>
    <row r="174">
      <c r="O174" s="87"/>
    </row>
    <row r="175">
      <c r="O175" s="87"/>
    </row>
    <row r="176">
      <c r="O176" s="87"/>
    </row>
    <row r="177">
      <c r="O177" s="87"/>
    </row>
    <row r="178">
      <c r="O178" s="87"/>
    </row>
    <row r="179">
      <c r="O179" s="87"/>
    </row>
    <row r="180">
      <c r="O180" s="87"/>
    </row>
    <row r="181">
      <c r="O181" s="87"/>
    </row>
    <row r="182">
      <c r="O182" s="87"/>
    </row>
    <row r="183">
      <c r="O183" s="87"/>
    </row>
    <row r="184">
      <c r="O184" s="87"/>
    </row>
    <row r="185">
      <c r="O185" s="87"/>
    </row>
    <row r="186">
      <c r="O186" s="87"/>
    </row>
    <row r="187">
      <c r="O187" s="87"/>
    </row>
    <row r="188">
      <c r="O188" s="87"/>
    </row>
    <row r="189">
      <c r="O189" s="87"/>
    </row>
    <row r="190">
      <c r="O190" s="87"/>
    </row>
    <row r="191">
      <c r="O191" s="87"/>
    </row>
    <row r="192">
      <c r="O192" s="87"/>
    </row>
    <row r="193">
      <c r="O193" s="87"/>
    </row>
    <row r="194">
      <c r="O194" s="87"/>
    </row>
    <row r="195">
      <c r="O195" s="87"/>
    </row>
    <row r="196">
      <c r="O196" s="87"/>
    </row>
    <row r="197">
      <c r="O197" s="87"/>
    </row>
    <row r="198">
      <c r="O198" s="87"/>
    </row>
    <row r="199">
      <c r="O199" s="87"/>
    </row>
    <row r="200">
      <c r="O200" s="87"/>
    </row>
    <row r="201">
      <c r="O201" s="87"/>
    </row>
    <row r="202">
      <c r="O202" s="87"/>
    </row>
    <row r="203">
      <c r="O203" s="87"/>
    </row>
    <row r="204">
      <c r="O204" s="87"/>
    </row>
    <row r="205">
      <c r="O205" s="87"/>
    </row>
    <row r="206">
      <c r="O206" s="87"/>
    </row>
    <row r="207">
      <c r="O207" s="87"/>
    </row>
    <row r="208">
      <c r="O208" s="87"/>
    </row>
    <row r="209">
      <c r="O209" s="87"/>
    </row>
    <row r="210">
      <c r="O210" s="87"/>
    </row>
    <row r="211">
      <c r="O211" s="87"/>
    </row>
    <row r="212">
      <c r="O212" s="87"/>
    </row>
    <row r="213">
      <c r="O213" s="87"/>
    </row>
    <row r="214">
      <c r="O214" s="87"/>
    </row>
    <row r="215">
      <c r="O215" s="87"/>
    </row>
    <row r="216">
      <c r="O216" s="87"/>
    </row>
    <row r="217">
      <c r="O217" s="87"/>
    </row>
    <row r="218">
      <c r="O218" s="87"/>
    </row>
    <row r="219">
      <c r="O219" s="87"/>
    </row>
    <row r="220">
      <c r="O220" s="87"/>
    </row>
    <row r="221">
      <c r="O221" s="87"/>
    </row>
    <row r="222">
      <c r="O222" s="87"/>
    </row>
    <row r="223">
      <c r="O223" s="87"/>
    </row>
    <row r="224">
      <c r="O224" s="87"/>
    </row>
    <row r="225">
      <c r="O225" s="87"/>
    </row>
    <row r="226">
      <c r="O226" s="87"/>
    </row>
    <row r="227">
      <c r="O227" s="87"/>
    </row>
    <row r="228">
      <c r="O228" s="87"/>
    </row>
    <row r="229">
      <c r="O229" s="87"/>
    </row>
    <row r="230">
      <c r="O230" s="87"/>
    </row>
    <row r="231">
      <c r="O231" s="87"/>
    </row>
    <row r="232">
      <c r="O232" s="87"/>
    </row>
    <row r="233">
      <c r="O233" s="87"/>
    </row>
    <row r="234">
      <c r="O234" s="87"/>
    </row>
    <row r="235">
      <c r="O235" s="87"/>
    </row>
    <row r="236">
      <c r="O236" s="87"/>
    </row>
    <row r="237">
      <c r="O237" s="87"/>
    </row>
    <row r="238">
      <c r="O238" s="87"/>
    </row>
    <row r="239">
      <c r="O239" s="87"/>
    </row>
    <row r="240">
      <c r="O240" s="87"/>
    </row>
    <row r="241">
      <c r="O241" s="87"/>
    </row>
    <row r="242">
      <c r="O242" s="87"/>
    </row>
    <row r="243">
      <c r="O243" s="87"/>
    </row>
    <row r="244">
      <c r="O244" s="87"/>
    </row>
    <row r="245">
      <c r="O245" s="87"/>
    </row>
    <row r="246">
      <c r="O246" s="87"/>
    </row>
    <row r="247">
      <c r="O247" s="87"/>
    </row>
    <row r="248">
      <c r="O248" s="87"/>
    </row>
    <row r="249">
      <c r="O249" s="87"/>
    </row>
    <row r="250">
      <c r="O250" s="87"/>
    </row>
    <row r="251">
      <c r="O251" s="87"/>
    </row>
    <row r="252">
      <c r="O252" s="87"/>
    </row>
    <row r="253">
      <c r="O253" s="87"/>
    </row>
    <row r="254">
      <c r="O254" s="87"/>
    </row>
    <row r="255">
      <c r="O255" s="87"/>
    </row>
    <row r="256">
      <c r="O256" s="87"/>
    </row>
    <row r="257">
      <c r="O257" s="87"/>
    </row>
    <row r="258">
      <c r="O258" s="87"/>
    </row>
    <row r="259">
      <c r="O259" s="87"/>
    </row>
    <row r="260">
      <c r="O260" s="87"/>
    </row>
    <row r="261">
      <c r="O261" s="87"/>
    </row>
    <row r="262">
      <c r="O262" s="87"/>
    </row>
    <row r="263">
      <c r="O263" s="87"/>
    </row>
    <row r="264">
      <c r="O264" s="87"/>
    </row>
    <row r="265">
      <c r="O265" s="87"/>
    </row>
    <row r="266">
      <c r="O266" s="87"/>
    </row>
    <row r="267">
      <c r="O267" s="87"/>
    </row>
    <row r="268">
      <c r="O268" s="87"/>
    </row>
    <row r="269">
      <c r="O269" s="87"/>
    </row>
    <row r="270">
      <c r="O270" s="87"/>
    </row>
    <row r="271">
      <c r="O271" s="87"/>
    </row>
    <row r="272">
      <c r="O272" s="87"/>
    </row>
    <row r="273">
      <c r="O273" s="87"/>
    </row>
    <row r="274">
      <c r="O274" s="87"/>
    </row>
    <row r="275">
      <c r="O275" s="87"/>
    </row>
    <row r="276">
      <c r="O276" s="87"/>
    </row>
    <row r="277">
      <c r="O277" s="87"/>
    </row>
    <row r="278">
      <c r="O278" s="87"/>
    </row>
    <row r="279">
      <c r="O279" s="87"/>
    </row>
    <row r="280">
      <c r="O280" s="87"/>
    </row>
    <row r="281">
      <c r="O281" s="87"/>
    </row>
    <row r="282">
      <c r="O282" s="87"/>
    </row>
    <row r="283">
      <c r="O283" s="87"/>
    </row>
    <row r="284">
      <c r="O284" s="87"/>
    </row>
    <row r="285">
      <c r="O285" s="87"/>
    </row>
    <row r="286">
      <c r="O286" s="87"/>
    </row>
    <row r="287">
      <c r="O287" s="87"/>
    </row>
    <row r="288">
      <c r="O288" s="87"/>
    </row>
    <row r="289">
      <c r="O289" s="87"/>
    </row>
    <row r="290">
      <c r="O290" s="87"/>
    </row>
    <row r="291">
      <c r="O291" s="87"/>
    </row>
    <row r="292">
      <c r="O292" s="87"/>
    </row>
    <row r="293">
      <c r="O293" s="87"/>
    </row>
    <row r="294">
      <c r="O294" s="87"/>
    </row>
    <row r="295">
      <c r="O295" s="87"/>
    </row>
    <row r="296">
      <c r="O296" s="87"/>
    </row>
    <row r="297">
      <c r="O297" s="87"/>
    </row>
    <row r="298">
      <c r="O298" s="87"/>
    </row>
    <row r="299">
      <c r="O299" s="87"/>
    </row>
    <row r="300">
      <c r="O300" s="87"/>
    </row>
    <row r="301">
      <c r="O301" s="87"/>
    </row>
    <row r="302">
      <c r="O302" s="87"/>
    </row>
    <row r="303">
      <c r="O303" s="87"/>
    </row>
    <row r="304">
      <c r="O304" s="87"/>
    </row>
    <row r="305">
      <c r="O305" s="87"/>
    </row>
    <row r="306">
      <c r="O306" s="87"/>
    </row>
    <row r="307">
      <c r="O307" s="87"/>
    </row>
    <row r="308">
      <c r="O308" s="87"/>
    </row>
    <row r="309">
      <c r="O309" s="87"/>
    </row>
    <row r="310">
      <c r="O310" s="87"/>
    </row>
    <row r="311">
      <c r="O311" s="87"/>
    </row>
    <row r="312">
      <c r="O312" s="87"/>
    </row>
    <row r="313">
      <c r="O313" s="87"/>
    </row>
    <row r="314">
      <c r="O314" s="87"/>
    </row>
    <row r="315">
      <c r="O315" s="87"/>
    </row>
    <row r="316">
      <c r="O316" s="87"/>
    </row>
    <row r="317">
      <c r="O317" s="87"/>
    </row>
    <row r="318">
      <c r="O318" s="87"/>
    </row>
    <row r="319">
      <c r="O319" s="87"/>
    </row>
    <row r="320">
      <c r="O320" s="87"/>
    </row>
    <row r="321">
      <c r="O321" s="87"/>
    </row>
    <row r="322">
      <c r="O322" s="87"/>
    </row>
    <row r="323">
      <c r="O323" s="87"/>
    </row>
    <row r="324">
      <c r="O324" s="87"/>
    </row>
    <row r="325">
      <c r="O325" s="87"/>
    </row>
    <row r="326">
      <c r="O326" s="87"/>
    </row>
    <row r="327">
      <c r="O327" s="87"/>
    </row>
    <row r="328">
      <c r="O328" s="87"/>
    </row>
    <row r="329">
      <c r="O329" s="87"/>
    </row>
    <row r="330">
      <c r="O330" s="87"/>
    </row>
    <row r="331">
      <c r="O331" s="87"/>
    </row>
    <row r="332">
      <c r="O332" s="87"/>
    </row>
    <row r="333">
      <c r="O333" s="87"/>
    </row>
    <row r="334">
      <c r="O334" s="87"/>
    </row>
    <row r="335">
      <c r="O335" s="87"/>
    </row>
    <row r="336">
      <c r="O336" s="87"/>
    </row>
    <row r="337">
      <c r="O337" s="87"/>
    </row>
    <row r="338">
      <c r="O338" s="87"/>
    </row>
    <row r="339">
      <c r="O339" s="87"/>
    </row>
    <row r="340">
      <c r="O340" s="87"/>
    </row>
    <row r="341">
      <c r="O341" s="87"/>
    </row>
    <row r="342">
      <c r="O342" s="87"/>
    </row>
    <row r="343">
      <c r="O343" s="87"/>
    </row>
    <row r="344">
      <c r="O344" s="87"/>
    </row>
    <row r="345">
      <c r="O345" s="87"/>
    </row>
    <row r="346">
      <c r="O346" s="87"/>
    </row>
    <row r="347">
      <c r="O347" s="87"/>
    </row>
    <row r="348">
      <c r="O348" s="87"/>
    </row>
    <row r="349">
      <c r="O349" s="87"/>
    </row>
    <row r="350">
      <c r="O350" s="87"/>
    </row>
    <row r="351">
      <c r="O351" s="87"/>
    </row>
    <row r="352">
      <c r="O352" s="87"/>
    </row>
    <row r="353">
      <c r="O353" s="87"/>
    </row>
    <row r="354">
      <c r="O354" s="87"/>
    </row>
    <row r="355">
      <c r="O355" s="87"/>
    </row>
    <row r="356">
      <c r="O356" s="87"/>
    </row>
    <row r="357">
      <c r="O357" s="87"/>
    </row>
    <row r="358">
      <c r="O358" s="87"/>
    </row>
    <row r="359">
      <c r="O359" s="87"/>
    </row>
    <row r="360">
      <c r="O360" s="87"/>
    </row>
    <row r="361">
      <c r="O361" s="87"/>
    </row>
    <row r="362">
      <c r="O362" s="87"/>
    </row>
    <row r="363">
      <c r="O363" s="87"/>
    </row>
    <row r="364">
      <c r="O364" s="87"/>
    </row>
    <row r="365">
      <c r="O365" s="87"/>
    </row>
    <row r="366">
      <c r="O366" s="87"/>
    </row>
    <row r="367">
      <c r="O367" s="87"/>
    </row>
    <row r="368">
      <c r="O368" s="87"/>
    </row>
    <row r="369">
      <c r="O369" s="87"/>
    </row>
    <row r="370">
      <c r="O370" s="87"/>
    </row>
    <row r="371">
      <c r="O371" s="87"/>
    </row>
    <row r="372">
      <c r="O372" s="87"/>
    </row>
    <row r="373">
      <c r="O373" s="87"/>
    </row>
    <row r="374">
      <c r="O374" s="87"/>
    </row>
    <row r="375">
      <c r="O375" s="87"/>
    </row>
    <row r="376">
      <c r="O376" s="87"/>
    </row>
    <row r="377">
      <c r="O377" s="87"/>
    </row>
    <row r="378">
      <c r="O378" s="87"/>
    </row>
    <row r="379">
      <c r="O379" s="87"/>
    </row>
    <row r="380">
      <c r="O380" s="87"/>
    </row>
    <row r="381">
      <c r="O381" s="87"/>
    </row>
    <row r="382">
      <c r="O382" s="87"/>
    </row>
    <row r="383">
      <c r="O383" s="87"/>
    </row>
    <row r="384">
      <c r="O384" s="87"/>
    </row>
    <row r="385">
      <c r="O385" s="87"/>
    </row>
    <row r="386">
      <c r="O386" s="87"/>
    </row>
    <row r="387">
      <c r="O387" s="87"/>
    </row>
    <row r="388">
      <c r="O388" s="87"/>
    </row>
    <row r="389">
      <c r="O389" s="87"/>
    </row>
    <row r="390">
      <c r="O390" s="87"/>
    </row>
    <row r="391">
      <c r="O391" s="87"/>
    </row>
    <row r="392">
      <c r="O392" s="87"/>
    </row>
    <row r="393">
      <c r="O393" s="87"/>
    </row>
    <row r="394">
      <c r="O394" s="87"/>
    </row>
    <row r="395">
      <c r="O395" s="87"/>
    </row>
    <row r="396">
      <c r="O396" s="87"/>
    </row>
    <row r="397">
      <c r="O397" s="87"/>
    </row>
    <row r="398">
      <c r="O398" s="87"/>
    </row>
    <row r="399">
      <c r="O399" s="87"/>
    </row>
    <row r="400">
      <c r="O400" s="87"/>
    </row>
    <row r="401">
      <c r="O401" s="87"/>
    </row>
    <row r="402">
      <c r="O402" s="87"/>
    </row>
    <row r="403">
      <c r="O403" s="87"/>
    </row>
    <row r="404">
      <c r="O404" s="87"/>
    </row>
    <row r="405">
      <c r="O405" s="87"/>
    </row>
    <row r="406">
      <c r="O406" s="87"/>
    </row>
    <row r="407">
      <c r="O407" s="87"/>
    </row>
    <row r="408">
      <c r="O408" s="87"/>
    </row>
    <row r="409">
      <c r="O409" s="87"/>
    </row>
    <row r="410">
      <c r="O410" s="87"/>
    </row>
    <row r="411">
      <c r="O411" s="87"/>
    </row>
    <row r="412">
      <c r="O412" s="87"/>
    </row>
    <row r="413">
      <c r="O413" s="87"/>
    </row>
    <row r="414">
      <c r="O414" s="87"/>
    </row>
    <row r="415">
      <c r="O415" s="87"/>
    </row>
    <row r="416">
      <c r="O416" s="87"/>
    </row>
    <row r="417">
      <c r="O417" s="87"/>
    </row>
    <row r="418">
      <c r="O418" s="87"/>
    </row>
    <row r="419">
      <c r="O419" s="87"/>
    </row>
    <row r="420">
      <c r="O420" s="87"/>
    </row>
    <row r="421">
      <c r="O421" s="87"/>
    </row>
    <row r="422">
      <c r="O422" s="87"/>
    </row>
    <row r="423">
      <c r="O423" s="87"/>
    </row>
    <row r="424">
      <c r="O424" s="87"/>
    </row>
    <row r="425">
      <c r="O425" s="87"/>
    </row>
    <row r="426">
      <c r="O426" s="87"/>
    </row>
    <row r="427">
      <c r="O427" s="87"/>
    </row>
    <row r="428">
      <c r="O428" s="87"/>
    </row>
    <row r="429">
      <c r="O429" s="87"/>
    </row>
    <row r="430">
      <c r="O430" s="87"/>
    </row>
    <row r="431">
      <c r="O431" s="87"/>
    </row>
    <row r="432">
      <c r="O432" s="87"/>
    </row>
    <row r="433">
      <c r="O433" s="87"/>
    </row>
    <row r="434">
      <c r="O434" s="87"/>
    </row>
    <row r="435">
      <c r="O435" s="87"/>
    </row>
    <row r="436">
      <c r="O436" s="87"/>
    </row>
    <row r="437">
      <c r="O437" s="87"/>
    </row>
    <row r="438">
      <c r="O438" s="87"/>
    </row>
    <row r="439">
      <c r="O439" s="87"/>
    </row>
    <row r="440">
      <c r="O440" s="87"/>
    </row>
    <row r="441">
      <c r="O441" s="87"/>
    </row>
    <row r="442">
      <c r="O442" s="87"/>
    </row>
    <row r="443">
      <c r="O443" s="87"/>
    </row>
    <row r="444">
      <c r="O444" s="87"/>
    </row>
    <row r="445">
      <c r="O445" s="87"/>
    </row>
    <row r="446">
      <c r="O446" s="87"/>
    </row>
    <row r="447">
      <c r="O447" s="87"/>
    </row>
    <row r="448">
      <c r="O448" s="87"/>
    </row>
    <row r="449">
      <c r="O449" s="87"/>
    </row>
    <row r="450">
      <c r="O450" s="87"/>
    </row>
    <row r="451">
      <c r="O451" s="87"/>
    </row>
    <row r="452">
      <c r="O452" s="87"/>
    </row>
    <row r="453">
      <c r="O453" s="87"/>
    </row>
    <row r="454">
      <c r="O454" s="87"/>
    </row>
    <row r="455">
      <c r="O455" s="87"/>
    </row>
    <row r="456">
      <c r="O456" s="87"/>
    </row>
    <row r="457">
      <c r="O457" s="87"/>
    </row>
    <row r="458">
      <c r="O458" s="87"/>
    </row>
    <row r="459">
      <c r="O459" s="87"/>
    </row>
    <row r="460">
      <c r="O460" s="87"/>
    </row>
    <row r="461">
      <c r="O461" s="87"/>
    </row>
    <row r="462">
      <c r="O462" s="87"/>
    </row>
    <row r="463">
      <c r="O463" s="87"/>
    </row>
    <row r="464">
      <c r="O464" s="87"/>
    </row>
    <row r="465">
      <c r="O465" s="87"/>
    </row>
    <row r="466">
      <c r="O466" s="87"/>
    </row>
    <row r="467">
      <c r="O467" s="87"/>
    </row>
    <row r="468">
      <c r="O468" s="87"/>
    </row>
    <row r="469">
      <c r="O469" s="87"/>
    </row>
    <row r="470">
      <c r="O470" s="87"/>
    </row>
    <row r="471">
      <c r="O471" s="87"/>
    </row>
    <row r="472">
      <c r="O472" s="87"/>
    </row>
    <row r="473">
      <c r="O473" s="87"/>
    </row>
    <row r="474">
      <c r="O474" s="87"/>
    </row>
    <row r="475">
      <c r="O475" s="87"/>
    </row>
    <row r="476">
      <c r="O476" s="87"/>
    </row>
    <row r="477">
      <c r="O477" s="87"/>
    </row>
    <row r="478">
      <c r="O478" s="87"/>
    </row>
    <row r="479">
      <c r="O479" s="87"/>
    </row>
    <row r="480">
      <c r="O480" s="87"/>
    </row>
    <row r="481">
      <c r="O481" s="87"/>
    </row>
    <row r="482">
      <c r="O482" s="87"/>
    </row>
    <row r="483">
      <c r="O483" s="87"/>
    </row>
    <row r="484">
      <c r="O484" s="87"/>
    </row>
    <row r="485">
      <c r="O485" s="87"/>
    </row>
    <row r="486">
      <c r="O486" s="87"/>
    </row>
    <row r="487">
      <c r="O487" s="87"/>
    </row>
    <row r="488">
      <c r="O488" s="87"/>
    </row>
    <row r="489">
      <c r="O489" s="87"/>
    </row>
    <row r="490">
      <c r="O490" s="87"/>
    </row>
    <row r="491">
      <c r="O491" s="87"/>
    </row>
    <row r="492">
      <c r="O492" s="87"/>
    </row>
    <row r="493">
      <c r="O493" s="87"/>
    </row>
    <row r="494">
      <c r="O494" s="87"/>
    </row>
    <row r="495">
      <c r="O495" s="87"/>
    </row>
    <row r="496">
      <c r="O496" s="87"/>
    </row>
    <row r="497">
      <c r="O497" s="87"/>
    </row>
    <row r="498">
      <c r="O498" s="87"/>
    </row>
    <row r="499">
      <c r="O499" s="87"/>
    </row>
    <row r="500">
      <c r="O500" s="87"/>
    </row>
    <row r="501">
      <c r="O501" s="87"/>
    </row>
    <row r="502">
      <c r="O502" s="87"/>
    </row>
    <row r="503">
      <c r="O503" s="87"/>
    </row>
    <row r="504">
      <c r="O504" s="87"/>
    </row>
    <row r="505">
      <c r="O505" s="87"/>
    </row>
    <row r="506">
      <c r="O506" s="87"/>
    </row>
    <row r="507">
      <c r="O507" s="87"/>
    </row>
    <row r="508">
      <c r="O508" s="87"/>
    </row>
    <row r="509">
      <c r="O509" s="87"/>
    </row>
    <row r="510">
      <c r="O510" s="87"/>
    </row>
    <row r="511">
      <c r="O511" s="87"/>
    </row>
    <row r="512">
      <c r="O512" s="87"/>
    </row>
    <row r="513">
      <c r="O513" s="87"/>
    </row>
    <row r="514">
      <c r="O514" s="87"/>
    </row>
    <row r="515">
      <c r="O515" s="87"/>
    </row>
    <row r="516">
      <c r="O516" s="87"/>
    </row>
    <row r="517">
      <c r="O517" s="87"/>
    </row>
    <row r="518">
      <c r="O518" s="87"/>
    </row>
    <row r="519">
      <c r="O519" s="87"/>
    </row>
    <row r="520">
      <c r="O520" s="87"/>
    </row>
    <row r="521">
      <c r="O521" s="87"/>
    </row>
    <row r="522">
      <c r="O522" s="87"/>
    </row>
    <row r="523">
      <c r="O523" s="87"/>
    </row>
    <row r="524">
      <c r="O524" s="87"/>
    </row>
    <row r="525">
      <c r="O525" s="87"/>
    </row>
    <row r="526">
      <c r="O526" s="87"/>
    </row>
    <row r="527">
      <c r="O527" s="87"/>
    </row>
    <row r="528">
      <c r="O528" s="87"/>
    </row>
    <row r="529">
      <c r="O529" s="87"/>
    </row>
    <row r="530">
      <c r="O530" s="87"/>
    </row>
    <row r="531">
      <c r="O531" s="87"/>
    </row>
    <row r="532">
      <c r="O532" s="87"/>
    </row>
    <row r="533">
      <c r="O533" s="87"/>
    </row>
    <row r="534">
      <c r="O534" s="87"/>
    </row>
    <row r="535">
      <c r="O535" s="87"/>
    </row>
    <row r="536">
      <c r="O536" s="87"/>
    </row>
    <row r="537">
      <c r="O537" s="87"/>
    </row>
    <row r="538">
      <c r="O538" s="87"/>
    </row>
    <row r="539">
      <c r="O539" s="87"/>
    </row>
    <row r="540">
      <c r="O540" s="87"/>
    </row>
    <row r="541">
      <c r="O541" s="87"/>
    </row>
    <row r="542">
      <c r="O542" s="87"/>
    </row>
    <row r="543">
      <c r="O543" s="87"/>
    </row>
    <row r="544">
      <c r="O544" s="87"/>
    </row>
    <row r="545">
      <c r="O545" s="87"/>
    </row>
    <row r="546">
      <c r="O546" s="87"/>
    </row>
    <row r="547">
      <c r="O547" s="87"/>
    </row>
    <row r="548">
      <c r="O548" s="87"/>
    </row>
    <row r="549">
      <c r="O549" s="87"/>
    </row>
    <row r="550">
      <c r="O550" s="87"/>
    </row>
    <row r="551">
      <c r="O551" s="87"/>
    </row>
    <row r="552">
      <c r="O552" s="87"/>
    </row>
    <row r="553">
      <c r="O553" s="87"/>
    </row>
    <row r="554">
      <c r="O554" s="87"/>
    </row>
    <row r="555">
      <c r="O555" s="87"/>
    </row>
    <row r="556">
      <c r="O556" s="87"/>
    </row>
    <row r="557">
      <c r="O557" s="87"/>
    </row>
    <row r="558">
      <c r="O558" s="87"/>
    </row>
    <row r="559">
      <c r="O559" s="87"/>
    </row>
    <row r="560">
      <c r="O560" s="87"/>
    </row>
    <row r="561">
      <c r="O561" s="87"/>
    </row>
    <row r="562">
      <c r="O562" s="87"/>
    </row>
    <row r="563">
      <c r="O563" s="87"/>
    </row>
    <row r="564">
      <c r="O564" s="87"/>
    </row>
    <row r="565">
      <c r="O565" s="87"/>
    </row>
    <row r="566">
      <c r="O566" s="87"/>
    </row>
    <row r="567">
      <c r="O567" s="87"/>
    </row>
    <row r="568">
      <c r="O568" s="87"/>
    </row>
    <row r="569">
      <c r="O569" s="87"/>
    </row>
    <row r="570">
      <c r="O570" s="87"/>
    </row>
    <row r="571">
      <c r="O571" s="87"/>
    </row>
    <row r="572">
      <c r="O572" s="87"/>
    </row>
    <row r="573">
      <c r="O573" s="87"/>
    </row>
    <row r="574">
      <c r="O574" s="87"/>
    </row>
    <row r="575">
      <c r="O575" s="87"/>
    </row>
    <row r="576">
      <c r="O576" s="87"/>
    </row>
    <row r="577">
      <c r="O577" s="87"/>
    </row>
    <row r="578">
      <c r="O578" s="87"/>
    </row>
    <row r="579">
      <c r="O579" s="87"/>
    </row>
    <row r="580">
      <c r="O580" s="87"/>
    </row>
    <row r="581">
      <c r="O581" s="87"/>
    </row>
    <row r="582">
      <c r="O582" s="87"/>
    </row>
    <row r="583">
      <c r="O583" s="87"/>
    </row>
    <row r="584">
      <c r="O584" s="87"/>
    </row>
    <row r="585">
      <c r="O585" s="87"/>
    </row>
    <row r="586">
      <c r="O586" s="87"/>
    </row>
    <row r="587">
      <c r="O587" s="87"/>
    </row>
    <row r="588">
      <c r="O588" s="87"/>
    </row>
    <row r="589">
      <c r="O589" s="87"/>
    </row>
    <row r="590">
      <c r="O590" s="87"/>
    </row>
    <row r="591">
      <c r="O591" s="87"/>
    </row>
    <row r="592">
      <c r="O592" s="87"/>
    </row>
    <row r="593">
      <c r="O593" s="87"/>
    </row>
    <row r="594">
      <c r="O594" s="87"/>
    </row>
    <row r="595">
      <c r="O595" s="87"/>
    </row>
    <row r="596">
      <c r="O596" s="87"/>
    </row>
    <row r="597">
      <c r="O597" s="87"/>
    </row>
    <row r="598">
      <c r="O598" s="87"/>
    </row>
    <row r="599">
      <c r="O599" s="87"/>
    </row>
    <row r="600">
      <c r="O600" s="87"/>
    </row>
    <row r="601">
      <c r="O601" s="87"/>
    </row>
    <row r="602">
      <c r="O602" s="87"/>
    </row>
    <row r="603">
      <c r="O603" s="87"/>
    </row>
    <row r="604">
      <c r="O604" s="87"/>
    </row>
    <row r="605">
      <c r="O605" s="87"/>
    </row>
    <row r="606">
      <c r="O606" s="87"/>
    </row>
    <row r="607">
      <c r="O607" s="87"/>
    </row>
    <row r="608">
      <c r="O608" s="87"/>
    </row>
    <row r="609">
      <c r="O609" s="87"/>
    </row>
    <row r="610">
      <c r="O610" s="87"/>
    </row>
    <row r="611">
      <c r="O611" s="87"/>
    </row>
    <row r="612">
      <c r="O612" s="87"/>
    </row>
    <row r="613">
      <c r="O613" s="87"/>
    </row>
    <row r="614">
      <c r="O614" s="87"/>
    </row>
    <row r="615">
      <c r="O615" s="87"/>
    </row>
    <row r="616">
      <c r="O616" s="87"/>
    </row>
    <row r="617">
      <c r="O617" s="87"/>
    </row>
    <row r="618">
      <c r="O618" s="87"/>
    </row>
    <row r="619">
      <c r="O619" s="87"/>
    </row>
    <row r="620">
      <c r="O620" s="87"/>
    </row>
    <row r="621">
      <c r="O621" s="87"/>
    </row>
    <row r="622">
      <c r="O622" s="87"/>
    </row>
    <row r="623">
      <c r="O623" s="87"/>
    </row>
    <row r="624">
      <c r="O624" s="87"/>
    </row>
    <row r="625">
      <c r="O625" s="87"/>
    </row>
    <row r="626">
      <c r="O626" s="87"/>
    </row>
    <row r="627">
      <c r="O627" s="87"/>
    </row>
    <row r="628">
      <c r="O628" s="87"/>
    </row>
    <row r="629">
      <c r="O629" s="87"/>
    </row>
    <row r="630">
      <c r="O630" s="87"/>
    </row>
    <row r="631">
      <c r="O631" s="87"/>
    </row>
    <row r="632">
      <c r="O632" s="87"/>
    </row>
    <row r="633">
      <c r="O633" s="87"/>
    </row>
    <row r="634">
      <c r="O634" s="87"/>
    </row>
    <row r="635">
      <c r="O635" s="87"/>
    </row>
    <row r="636">
      <c r="O636" s="87"/>
    </row>
    <row r="637">
      <c r="O637" s="87"/>
    </row>
    <row r="638">
      <c r="O638" s="87"/>
    </row>
    <row r="639">
      <c r="O639" s="87"/>
    </row>
    <row r="640">
      <c r="O640" s="87"/>
    </row>
    <row r="641">
      <c r="O641" s="87"/>
    </row>
    <row r="642">
      <c r="O642" s="87"/>
    </row>
    <row r="643">
      <c r="O643" s="87"/>
    </row>
    <row r="644">
      <c r="O644" s="87"/>
    </row>
    <row r="645">
      <c r="O645" s="87"/>
    </row>
    <row r="646">
      <c r="O646" s="87"/>
    </row>
    <row r="647">
      <c r="O647" s="87"/>
    </row>
    <row r="648">
      <c r="O648" s="87"/>
    </row>
    <row r="649">
      <c r="O649" s="87"/>
    </row>
    <row r="650">
      <c r="O650" s="87"/>
    </row>
    <row r="651">
      <c r="O651" s="87"/>
    </row>
    <row r="652">
      <c r="O652" s="87"/>
    </row>
    <row r="653">
      <c r="O653" s="87"/>
    </row>
    <row r="654">
      <c r="O654" s="87"/>
    </row>
    <row r="655">
      <c r="O655" s="87"/>
    </row>
    <row r="656">
      <c r="O656" s="87"/>
    </row>
    <row r="657">
      <c r="O657" s="87"/>
    </row>
    <row r="658">
      <c r="O658" s="87"/>
    </row>
    <row r="659">
      <c r="O659" s="87"/>
    </row>
    <row r="660">
      <c r="O660" s="87"/>
    </row>
    <row r="661">
      <c r="O661" s="87"/>
    </row>
    <row r="662">
      <c r="O662" s="87"/>
    </row>
    <row r="663">
      <c r="O663" s="87"/>
    </row>
    <row r="664">
      <c r="O664" s="87"/>
    </row>
    <row r="665">
      <c r="O665" s="87"/>
    </row>
    <row r="666">
      <c r="O666" s="87"/>
    </row>
    <row r="667">
      <c r="O667" s="87"/>
    </row>
    <row r="668">
      <c r="O668" s="87"/>
    </row>
    <row r="669">
      <c r="O669" s="87"/>
    </row>
    <row r="670">
      <c r="O670" s="87"/>
    </row>
    <row r="671">
      <c r="O671" s="87"/>
    </row>
    <row r="672">
      <c r="O672" s="87"/>
    </row>
    <row r="673">
      <c r="O673" s="87"/>
    </row>
    <row r="674">
      <c r="O674" s="87"/>
    </row>
    <row r="675">
      <c r="O675" s="87"/>
    </row>
    <row r="676">
      <c r="O676" s="87"/>
    </row>
    <row r="677">
      <c r="O677" s="87"/>
    </row>
    <row r="678">
      <c r="O678" s="87"/>
    </row>
    <row r="679">
      <c r="O679" s="87"/>
    </row>
    <row r="680">
      <c r="O680" s="87"/>
    </row>
    <row r="681">
      <c r="O681" s="87"/>
    </row>
    <row r="682">
      <c r="O682" s="87"/>
    </row>
    <row r="683">
      <c r="O683" s="87"/>
    </row>
    <row r="684">
      <c r="O684" s="87"/>
    </row>
    <row r="685">
      <c r="O685" s="87"/>
    </row>
    <row r="686">
      <c r="O686" s="87"/>
    </row>
    <row r="687">
      <c r="O687" s="87"/>
    </row>
    <row r="688">
      <c r="O688" s="87"/>
    </row>
    <row r="689">
      <c r="O689" s="87"/>
    </row>
    <row r="690">
      <c r="O690" s="87"/>
    </row>
    <row r="691">
      <c r="O691" s="87"/>
    </row>
    <row r="692">
      <c r="O692" s="87"/>
    </row>
    <row r="693">
      <c r="O693" s="87"/>
    </row>
    <row r="694">
      <c r="O694" s="87"/>
    </row>
    <row r="695">
      <c r="O695" s="87"/>
    </row>
    <row r="696">
      <c r="O696" s="87"/>
    </row>
    <row r="697">
      <c r="O697" s="87"/>
    </row>
    <row r="698">
      <c r="O698" s="87"/>
    </row>
    <row r="699">
      <c r="O699" s="87"/>
    </row>
    <row r="700">
      <c r="O700" s="87"/>
    </row>
    <row r="701">
      <c r="O701" s="87"/>
    </row>
    <row r="702">
      <c r="O702" s="87"/>
    </row>
    <row r="703">
      <c r="O703" s="87"/>
    </row>
    <row r="704">
      <c r="O704" s="87"/>
    </row>
    <row r="705">
      <c r="O705" s="87"/>
    </row>
    <row r="706">
      <c r="O706" s="87"/>
    </row>
    <row r="707">
      <c r="O707" s="87"/>
    </row>
    <row r="708">
      <c r="O708" s="87"/>
    </row>
    <row r="709">
      <c r="O709" s="87"/>
    </row>
    <row r="710">
      <c r="O710" s="87"/>
    </row>
    <row r="711">
      <c r="O711" s="87"/>
    </row>
    <row r="712">
      <c r="O712" s="87"/>
    </row>
    <row r="713">
      <c r="O713" s="87"/>
    </row>
    <row r="714">
      <c r="O714" s="87"/>
    </row>
    <row r="715">
      <c r="O715" s="87"/>
    </row>
    <row r="716">
      <c r="O716" s="87"/>
    </row>
    <row r="717">
      <c r="O717" s="87"/>
    </row>
    <row r="718">
      <c r="O718" s="87"/>
    </row>
    <row r="719">
      <c r="O719" s="87"/>
    </row>
    <row r="720">
      <c r="O720" s="87"/>
    </row>
    <row r="721">
      <c r="O721" s="87"/>
    </row>
    <row r="722">
      <c r="O722" s="87"/>
    </row>
    <row r="723">
      <c r="O723" s="87"/>
    </row>
    <row r="724">
      <c r="O724" s="87"/>
    </row>
    <row r="725">
      <c r="O725" s="87"/>
    </row>
    <row r="726">
      <c r="O726" s="87"/>
    </row>
    <row r="727">
      <c r="O727" s="87"/>
    </row>
    <row r="728">
      <c r="O728" s="87"/>
    </row>
    <row r="729">
      <c r="O729" s="87"/>
    </row>
    <row r="730">
      <c r="O730" s="87"/>
    </row>
    <row r="731">
      <c r="O731" s="87"/>
    </row>
    <row r="732">
      <c r="O732" s="87"/>
    </row>
    <row r="733">
      <c r="O733" s="87"/>
    </row>
    <row r="734">
      <c r="O734" s="87"/>
    </row>
    <row r="735">
      <c r="O735" s="87"/>
    </row>
    <row r="736">
      <c r="O736" s="87"/>
    </row>
    <row r="737">
      <c r="O737" s="87"/>
    </row>
    <row r="738">
      <c r="O738" s="87"/>
    </row>
    <row r="739">
      <c r="O739" s="87"/>
    </row>
    <row r="740">
      <c r="O740" s="87"/>
    </row>
    <row r="741">
      <c r="O741" s="87"/>
    </row>
    <row r="742">
      <c r="O742" s="87"/>
    </row>
    <row r="743">
      <c r="O743" s="87"/>
    </row>
    <row r="744">
      <c r="O744" s="87"/>
    </row>
    <row r="745">
      <c r="O745" s="87"/>
    </row>
    <row r="746">
      <c r="O746" s="87"/>
    </row>
    <row r="747">
      <c r="O747" s="87"/>
    </row>
    <row r="748">
      <c r="O748" s="87"/>
    </row>
    <row r="749">
      <c r="O749" s="87"/>
    </row>
    <row r="750">
      <c r="O750" s="87"/>
    </row>
    <row r="751">
      <c r="O751" s="87"/>
    </row>
    <row r="752">
      <c r="O752" s="87"/>
    </row>
    <row r="753">
      <c r="O753" s="87"/>
    </row>
    <row r="754">
      <c r="O754" s="87"/>
    </row>
    <row r="755">
      <c r="O755" s="87"/>
    </row>
    <row r="756">
      <c r="O756" s="87"/>
    </row>
    <row r="757">
      <c r="O757" s="87"/>
    </row>
    <row r="758">
      <c r="O758" s="87"/>
    </row>
    <row r="759">
      <c r="O759" s="87"/>
    </row>
    <row r="760">
      <c r="O760" s="87"/>
    </row>
    <row r="761">
      <c r="O761" s="87"/>
    </row>
    <row r="762">
      <c r="O762" s="87"/>
    </row>
    <row r="763">
      <c r="O763" s="87"/>
    </row>
    <row r="764">
      <c r="O764" s="87"/>
    </row>
    <row r="765">
      <c r="O765" s="87"/>
    </row>
    <row r="766">
      <c r="O766" s="87"/>
    </row>
    <row r="767">
      <c r="O767" s="87"/>
    </row>
    <row r="768">
      <c r="O768" s="87"/>
    </row>
    <row r="769">
      <c r="O769" s="87"/>
    </row>
    <row r="770">
      <c r="O770" s="87"/>
    </row>
    <row r="771">
      <c r="O771" s="87"/>
    </row>
    <row r="772">
      <c r="O772" s="87"/>
    </row>
    <row r="773">
      <c r="O773" s="87"/>
    </row>
    <row r="774">
      <c r="O774" s="87"/>
    </row>
    <row r="775">
      <c r="O775" s="87"/>
    </row>
    <row r="776">
      <c r="O776" s="87"/>
    </row>
    <row r="777">
      <c r="O777" s="87"/>
    </row>
    <row r="778">
      <c r="O778" s="87"/>
    </row>
    <row r="779">
      <c r="O779" s="87"/>
    </row>
    <row r="780">
      <c r="O780" s="87"/>
    </row>
    <row r="781">
      <c r="O781" s="87"/>
    </row>
    <row r="782">
      <c r="O782" s="87"/>
    </row>
    <row r="783">
      <c r="O783" s="87"/>
    </row>
    <row r="784">
      <c r="O784" s="87"/>
    </row>
    <row r="785">
      <c r="O785" s="87"/>
    </row>
    <row r="786">
      <c r="O786" s="87"/>
    </row>
    <row r="787">
      <c r="O787" s="87"/>
    </row>
    <row r="788">
      <c r="O788" s="87"/>
    </row>
    <row r="789">
      <c r="O789" s="87"/>
    </row>
    <row r="790">
      <c r="O790" s="87"/>
    </row>
    <row r="791">
      <c r="O791" s="87"/>
    </row>
    <row r="792">
      <c r="O792" s="87"/>
    </row>
    <row r="793">
      <c r="O793" s="87"/>
    </row>
    <row r="794">
      <c r="O794" s="87"/>
    </row>
    <row r="795">
      <c r="O795" s="87"/>
    </row>
    <row r="796">
      <c r="O796" s="87"/>
    </row>
    <row r="797">
      <c r="O797" s="87"/>
    </row>
    <row r="798">
      <c r="O798" s="87"/>
    </row>
    <row r="799">
      <c r="O799" s="87"/>
    </row>
    <row r="800">
      <c r="O800" s="87"/>
    </row>
    <row r="801">
      <c r="O801" s="87"/>
    </row>
    <row r="802">
      <c r="O802" s="87"/>
    </row>
    <row r="803">
      <c r="O803" s="87"/>
    </row>
    <row r="804">
      <c r="O804" s="87"/>
    </row>
    <row r="805">
      <c r="O805" s="87"/>
    </row>
    <row r="806">
      <c r="O806" s="87"/>
    </row>
    <row r="807">
      <c r="O807" s="87"/>
    </row>
    <row r="808">
      <c r="O808" s="87"/>
    </row>
    <row r="809">
      <c r="O809" s="87"/>
    </row>
    <row r="810">
      <c r="O810" s="87"/>
    </row>
    <row r="811">
      <c r="O811" s="87"/>
    </row>
    <row r="812">
      <c r="O812" s="87"/>
    </row>
    <row r="813">
      <c r="O813" s="87"/>
    </row>
    <row r="814">
      <c r="O814" s="87"/>
    </row>
    <row r="815">
      <c r="O815" s="87"/>
    </row>
    <row r="816">
      <c r="O816" s="87"/>
    </row>
    <row r="817">
      <c r="O817" s="87"/>
    </row>
    <row r="818">
      <c r="O818" s="87"/>
    </row>
    <row r="819">
      <c r="O819" s="87"/>
    </row>
    <row r="820">
      <c r="O820" s="87"/>
    </row>
    <row r="821">
      <c r="O821" s="87"/>
    </row>
    <row r="822">
      <c r="O822" s="87"/>
    </row>
    <row r="823">
      <c r="O823" s="87"/>
    </row>
    <row r="824">
      <c r="O824" s="87"/>
    </row>
    <row r="825">
      <c r="O825" s="87"/>
    </row>
    <row r="826">
      <c r="O826" s="87"/>
    </row>
    <row r="827">
      <c r="O827" s="87"/>
    </row>
    <row r="828">
      <c r="O828" s="87"/>
    </row>
    <row r="829">
      <c r="O829" s="87"/>
    </row>
    <row r="830">
      <c r="O830" s="87"/>
    </row>
    <row r="831">
      <c r="O831" s="87"/>
    </row>
    <row r="832">
      <c r="O832" s="87"/>
    </row>
    <row r="833">
      <c r="O833" s="87"/>
    </row>
    <row r="834">
      <c r="O834" s="87"/>
    </row>
    <row r="835">
      <c r="O835" s="87"/>
    </row>
    <row r="836">
      <c r="O836" s="87"/>
    </row>
    <row r="837">
      <c r="O837" s="87"/>
    </row>
    <row r="838">
      <c r="O838" s="87"/>
    </row>
    <row r="839">
      <c r="O839" s="87"/>
    </row>
    <row r="840">
      <c r="O840" s="87"/>
    </row>
    <row r="841">
      <c r="O841" s="87"/>
    </row>
    <row r="842">
      <c r="O842" s="87"/>
    </row>
    <row r="843">
      <c r="O843" s="87"/>
    </row>
    <row r="844">
      <c r="O844" s="87"/>
    </row>
    <row r="845">
      <c r="O845" s="87"/>
    </row>
    <row r="846">
      <c r="O846" s="87"/>
    </row>
    <row r="847">
      <c r="O847" s="87"/>
    </row>
    <row r="848">
      <c r="O848" s="87"/>
    </row>
    <row r="849">
      <c r="O849" s="87"/>
    </row>
    <row r="850">
      <c r="O850" s="87"/>
    </row>
    <row r="851">
      <c r="O851" s="87"/>
    </row>
    <row r="852">
      <c r="O852" s="87"/>
    </row>
    <row r="853">
      <c r="O853" s="87"/>
    </row>
    <row r="854">
      <c r="O854" s="87"/>
    </row>
    <row r="855">
      <c r="O855" s="87"/>
    </row>
    <row r="856">
      <c r="O856" s="87"/>
    </row>
    <row r="857">
      <c r="O857" s="87"/>
    </row>
    <row r="858">
      <c r="O858" s="87"/>
    </row>
    <row r="859">
      <c r="O859" s="87"/>
    </row>
    <row r="860">
      <c r="O860" s="87"/>
    </row>
    <row r="861">
      <c r="O861" s="87"/>
    </row>
    <row r="862">
      <c r="O862" s="87"/>
    </row>
    <row r="863">
      <c r="O863" s="87"/>
    </row>
    <row r="864">
      <c r="O864" s="87"/>
    </row>
    <row r="865">
      <c r="O865" s="87"/>
    </row>
    <row r="866">
      <c r="O866" s="87"/>
    </row>
    <row r="867">
      <c r="O867" s="87"/>
    </row>
    <row r="868">
      <c r="O868" s="87"/>
    </row>
    <row r="869">
      <c r="O869" s="87"/>
    </row>
    <row r="870">
      <c r="O870" s="87"/>
    </row>
    <row r="871">
      <c r="O871" s="87"/>
    </row>
    <row r="872">
      <c r="O872" s="87"/>
    </row>
    <row r="873">
      <c r="O873" s="87"/>
    </row>
    <row r="874">
      <c r="O874" s="87"/>
    </row>
    <row r="875">
      <c r="O875" s="87"/>
    </row>
    <row r="876">
      <c r="O876" s="87"/>
    </row>
    <row r="877">
      <c r="O877" s="87"/>
    </row>
    <row r="878">
      <c r="O878" s="87"/>
    </row>
    <row r="879">
      <c r="O879" s="87"/>
    </row>
    <row r="880">
      <c r="O880" s="87"/>
    </row>
    <row r="881">
      <c r="O881" s="87"/>
    </row>
    <row r="882">
      <c r="O882" s="87"/>
    </row>
    <row r="883">
      <c r="O883" s="87"/>
    </row>
    <row r="884">
      <c r="O884" s="87"/>
    </row>
    <row r="885">
      <c r="O885" s="87"/>
    </row>
    <row r="886">
      <c r="O886" s="87"/>
    </row>
    <row r="887">
      <c r="O887" s="87"/>
    </row>
    <row r="888">
      <c r="O888" s="87"/>
    </row>
    <row r="889">
      <c r="O889" s="87"/>
    </row>
    <row r="890">
      <c r="O890" s="87"/>
    </row>
    <row r="891">
      <c r="O891" s="87"/>
    </row>
    <row r="892">
      <c r="O892" s="87"/>
    </row>
    <row r="893">
      <c r="O893" s="87"/>
    </row>
    <row r="894">
      <c r="O894" s="87"/>
    </row>
    <row r="895">
      <c r="O895" s="87"/>
    </row>
    <row r="896">
      <c r="O896" s="87"/>
    </row>
    <row r="897">
      <c r="O897" s="87"/>
    </row>
    <row r="898">
      <c r="O898" s="87"/>
    </row>
    <row r="899">
      <c r="O899" s="87"/>
    </row>
    <row r="900">
      <c r="O900" s="87"/>
    </row>
    <row r="901">
      <c r="O901" s="87"/>
    </row>
    <row r="902">
      <c r="O902" s="87"/>
    </row>
    <row r="903">
      <c r="O903" s="87"/>
    </row>
    <row r="904">
      <c r="O904" s="87"/>
    </row>
    <row r="905">
      <c r="O905" s="87"/>
    </row>
    <row r="906">
      <c r="O906" s="87"/>
    </row>
    <row r="907">
      <c r="O907" s="87"/>
    </row>
    <row r="908">
      <c r="O908" s="87"/>
    </row>
    <row r="909">
      <c r="O909" s="87"/>
    </row>
    <row r="910">
      <c r="O910" s="87"/>
    </row>
    <row r="911">
      <c r="O911" s="87"/>
    </row>
    <row r="912">
      <c r="O912" s="87"/>
    </row>
    <row r="913">
      <c r="O913" s="87"/>
    </row>
    <row r="914">
      <c r="O914" s="87"/>
    </row>
    <row r="915">
      <c r="O915" s="87"/>
    </row>
    <row r="916">
      <c r="O916" s="87"/>
    </row>
    <row r="917">
      <c r="O917" s="87"/>
    </row>
    <row r="918">
      <c r="O918" s="87"/>
    </row>
    <row r="919">
      <c r="O919" s="87"/>
    </row>
    <row r="920">
      <c r="O920" s="87"/>
    </row>
    <row r="921">
      <c r="O921" s="87"/>
    </row>
    <row r="922">
      <c r="O922" s="87"/>
    </row>
    <row r="923">
      <c r="O923" s="87"/>
    </row>
    <row r="924">
      <c r="O924" s="87"/>
    </row>
    <row r="925">
      <c r="O925" s="87"/>
    </row>
    <row r="926">
      <c r="O926" s="87"/>
    </row>
    <row r="927">
      <c r="O927" s="87"/>
    </row>
    <row r="928">
      <c r="O928" s="87"/>
    </row>
    <row r="929">
      <c r="O929" s="87"/>
    </row>
    <row r="930">
      <c r="O930" s="87"/>
    </row>
    <row r="931">
      <c r="O931" s="87"/>
    </row>
    <row r="932">
      <c r="O932" s="87"/>
    </row>
    <row r="933">
      <c r="O933" s="87"/>
    </row>
    <row r="934">
      <c r="O934" s="87"/>
    </row>
    <row r="935">
      <c r="O935" s="87"/>
    </row>
    <row r="936">
      <c r="O936" s="87"/>
    </row>
    <row r="937">
      <c r="O937" s="87"/>
    </row>
    <row r="938">
      <c r="O938" s="87"/>
    </row>
    <row r="939">
      <c r="O939" s="87"/>
    </row>
    <row r="940">
      <c r="O940" s="87"/>
    </row>
    <row r="941">
      <c r="O941" s="87"/>
    </row>
    <row r="942">
      <c r="O942" s="87"/>
    </row>
    <row r="943">
      <c r="O943" s="87"/>
    </row>
    <row r="944">
      <c r="O944" s="87"/>
    </row>
    <row r="945">
      <c r="O945" s="87"/>
    </row>
    <row r="946">
      <c r="O946" s="87"/>
    </row>
    <row r="947">
      <c r="O947" s="87"/>
    </row>
    <row r="948">
      <c r="O948" s="87"/>
    </row>
    <row r="949">
      <c r="O949" s="87"/>
    </row>
    <row r="950">
      <c r="O950" s="87"/>
    </row>
    <row r="951">
      <c r="O951" s="87"/>
    </row>
    <row r="952">
      <c r="O952" s="87"/>
    </row>
    <row r="953">
      <c r="O953" s="87"/>
    </row>
    <row r="954">
      <c r="O954" s="87"/>
    </row>
    <row r="955">
      <c r="O955" s="87"/>
    </row>
    <row r="956">
      <c r="O956" s="87"/>
    </row>
    <row r="957">
      <c r="O957" s="87"/>
    </row>
    <row r="958">
      <c r="O958" s="87"/>
    </row>
    <row r="959">
      <c r="O959" s="87"/>
    </row>
    <row r="960">
      <c r="O960" s="87"/>
    </row>
    <row r="961">
      <c r="O961" s="87"/>
    </row>
    <row r="962">
      <c r="O962" s="87"/>
    </row>
    <row r="963">
      <c r="O963" s="87"/>
    </row>
    <row r="964">
      <c r="O964" s="87"/>
    </row>
    <row r="965">
      <c r="O965" s="87"/>
    </row>
    <row r="966">
      <c r="O966" s="87"/>
    </row>
    <row r="967">
      <c r="O967" s="87"/>
    </row>
    <row r="968">
      <c r="O968" s="87"/>
    </row>
    <row r="969">
      <c r="O969" s="87"/>
    </row>
    <row r="970">
      <c r="O970" s="87"/>
    </row>
    <row r="971">
      <c r="O971" s="87"/>
    </row>
    <row r="972">
      <c r="O972" s="87"/>
    </row>
    <row r="973">
      <c r="O973" s="87"/>
    </row>
    <row r="974">
      <c r="O974" s="87"/>
    </row>
    <row r="975">
      <c r="O975" s="87"/>
    </row>
    <row r="976">
      <c r="O976" s="87"/>
    </row>
    <row r="977">
      <c r="O977" s="87"/>
    </row>
    <row r="978">
      <c r="O978" s="87"/>
    </row>
    <row r="979">
      <c r="O979" s="87"/>
    </row>
    <row r="980">
      <c r="O980" s="87"/>
    </row>
    <row r="981">
      <c r="O981" s="87"/>
    </row>
    <row r="982">
      <c r="O982" s="87"/>
    </row>
    <row r="983">
      <c r="O983" s="87"/>
    </row>
    <row r="984">
      <c r="O984" s="87"/>
    </row>
    <row r="985">
      <c r="O985" s="87"/>
    </row>
    <row r="986">
      <c r="O986" s="87"/>
    </row>
    <row r="987">
      <c r="O987" s="87"/>
    </row>
    <row r="988">
      <c r="O988" s="87"/>
    </row>
    <row r="989">
      <c r="O989" s="87"/>
    </row>
    <row r="990">
      <c r="O990" s="87"/>
    </row>
    <row r="991">
      <c r="O991" s="87"/>
    </row>
    <row r="992">
      <c r="O992" s="87"/>
    </row>
    <row r="993">
      <c r="O993" s="87"/>
    </row>
    <row r="994">
      <c r="O994" s="87"/>
    </row>
    <row r="995">
      <c r="O995" s="87"/>
    </row>
    <row r="996">
      <c r="O996" s="87"/>
    </row>
    <row r="997">
      <c r="O997" s="87"/>
    </row>
    <row r="998">
      <c r="O998" s="87"/>
    </row>
    <row r="999">
      <c r="O999" s="87"/>
    </row>
    <row r="1000">
      <c r="O1000" s="8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406</v>
      </c>
      <c r="B1" s="38" t="s">
        <v>498</v>
      </c>
      <c r="C1" s="38" t="s">
        <v>499</v>
      </c>
    </row>
    <row r="2">
      <c r="A2" s="38">
        <v>1.0</v>
      </c>
      <c r="B2" s="39" t="str">
        <f>SUM(#REF!)+SUM(#REF!)</f>
        <v>#REF!</v>
      </c>
    </row>
    <row r="3">
      <c r="A3" s="38">
        <v>2.0</v>
      </c>
      <c r="B3" s="39" t="str">
        <f>SUM(#REF!)+#REF!+SUM(#REF!)+SUM(#REF!)</f>
        <v>#REF!</v>
      </c>
    </row>
    <row r="4">
      <c r="A4" s="38">
        <v>3.0</v>
      </c>
      <c r="B4" s="39" t="str">
        <f t="shared" ref="B4:B12" si="1">SUM(#REF!)</f>
        <v>#REF!</v>
      </c>
    </row>
    <row r="5">
      <c r="A5" s="38">
        <v>4.0</v>
      </c>
      <c r="B5" s="39" t="str">
        <f t="shared" si="1"/>
        <v>#REF!</v>
      </c>
    </row>
    <row r="6">
      <c r="A6" s="38">
        <v>5.0</v>
      </c>
      <c r="B6" s="39" t="str">
        <f t="shared" si="1"/>
        <v>#REF!</v>
      </c>
    </row>
    <row r="7">
      <c r="A7" s="38">
        <v>6.0</v>
      </c>
      <c r="B7" s="39" t="str">
        <f t="shared" si="1"/>
        <v>#REF!</v>
      </c>
    </row>
    <row r="8">
      <c r="A8" s="38">
        <v>7.0</v>
      </c>
      <c r="B8" s="39" t="str">
        <f t="shared" si="1"/>
        <v>#REF!</v>
      </c>
    </row>
    <row r="9">
      <c r="A9" s="38">
        <v>8.0</v>
      </c>
      <c r="B9" s="39" t="str">
        <f t="shared" si="1"/>
        <v>#REF!</v>
      </c>
    </row>
    <row r="10">
      <c r="A10" s="38">
        <v>9.0</v>
      </c>
      <c r="B10" s="39" t="str">
        <f t="shared" si="1"/>
        <v>#REF!</v>
      </c>
    </row>
    <row r="11">
      <c r="A11" s="38">
        <v>10.0</v>
      </c>
      <c r="B11" s="39" t="str">
        <f t="shared" si="1"/>
        <v>#REF!</v>
      </c>
    </row>
    <row r="12">
      <c r="A12" s="38">
        <v>11.0</v>
      </c>
      <c r="B12" s="39" t="str">
        <f t="shared" si="1"/>
        <v>#REF!</v>
      </c>
    </row>
    <row r="13">
      <c r="A13" s="38">
        <v>12.0</v>
      </c>
    </row>
    <row r="14">
      <c r="A14" s="38">
        <v>13.0</v>
      </c>
    </row>
    <row r="15">
      <c r="A15" s="38">
        <v>14.0</v>
      </c>
    </row>
    <row r="16">
      <c r="A16" s="38">
        <v>15.0</v>
      </c>
    </row>
    <row r="17">
      <c r="A17" s="38">
        <v>16.0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0</v>
      </c>
      <c r="B1" s="5" t="s">
        <v>2</v>
      </c>
      <c r="C1" s="2" t="s">
        <v>273</v>
      </c>
      <c r="D1" s="2" t="s">
        <v>302</v>
      </c>
      <c r="E1" s="5" t="s">
        <v>264</v>
      </c>
      <c r="F1" s="5" t="s">
        <v>265</v>
      </c>
      <c r="G1" s="5" t="s">
        <v>266</v>
      </c>
      <c r="H1" s="38" t="s">
        <v>404</v>
      </c>
      <c r="I1" s="38" t="s">
        <v>405</v>
      </c>
      <c r="J1" s="38" t="s">
        <v>406</v>
      </c>
      <c r="K1" s="38" t="s">
        <v>407</v>
      </c>
      <c r="L1" s="38" t="s">
        <v>304</v>
      </c>
      <c r="M1" s="38" t="s">
        <v>305</v>
      </c>
      <c r="N1" s="38" t="s">
        <v>306</v>
      </c>
      <c r="O1" s="38" t="s">
        <v>307</v>
      </c>
      <c r="P1" s="38" t="s">
        <v>500</v>
      </c>
      <c r="Q1" s="3" t="s">
        <v>3</v>
      </c>
      <c r="R1" s="3" t="s">
        <v>4</v>
      </c>
      <c r="S1" s="3" t="s">
        <v>278</v>
      </c>
      <c r="T1" s="3" t="s">
        <v>279</v>
      </c>
      <c r="U1" s="3" t="s">
        <v>280</v>
      </c>
      <c r="V1" s="1" t="s">
        <v>501</v>
      </c>
      <c r="W1" s="1" t="s">
        <v>502</v>
      </c>
      <c r="X1" s="1" t="s">
        <v>503</v>
      </c>
      <c r="Y1" s="38" t="s">
        <v>9</v>
      </c>
    </row>
    <row r="2">
      <c r="A2" s="98">
        <v>44137.0</v>
      </c>
      <c r="B2" s="5" t="s">
        <v>58</v>
      </c>
      <c r="C2" s="26">
        <v>17.0</v>
      </c>
      <c r="D2" s="58">
        <v>100.0</v>
      </c>
      <c r="E2" s="38">
        <v>2.0</v>
      </c>
      <c r="F2" s="5" t="s">
        <v>250</v>
      </c>
      <c r="G2" s="38">
        <v>1.0</v>
      </c>
      <c r="H2" s="38">
        <v>50.0</v>
      </c>
      <c r="I2" s="38" t="s">
        <v>250</v>
      </c>
      <c r="J2" s="38"/>
      <c r="K2" s="38" t="s">
        <v>429</v>
      </c>
      <c r="L2" s="38" t="s">
        <v>440</v>
      </c>
      <c r="M2" s="38" t="s">
        <v>446</v>
      </c>
      <c r="N2" s="38">
        <v>707.0</v>
      </c>
      <c r="O2" s="38">
        <v>5.0</v>
      </c>
      <c r="P2" s="38">
        <v>63.0</v>
      </c>
      <c r="Q2" s="38" t="s">
        <v>393</v>
      </c>
      <c r="R2" s="38">
        <v>40.0</v>
      </c>
      <c r="S2" s="38">
        <v>3.0</v>
      </c>
      <c r="T2" s="38">
        <v>2.0</v>
      </c>
      <c r="U2" s="38">
        <v>1.8</v>
      </c>
      <c r="V2" s="39">
        <f t="shared" ref="V2:V4" si="1">U2*(R2-S2-T2)</f>
        <v>63</v>
      </c>
      <c r="Y2" s="38" t="s">
        <v>504</v>
      </c>
    </row>
    <row r="3">
      <c r="A3" s="98">
        <v>44137.0</v>
      </c>
      <c r="B3" s="5" t="s">
        <v>60</v>
      </c>
      <c r="C3" s="26">
        <v>21.0</v>
      </c>
      <c r="D3" s="58">
        <v>100.0</v>
      </c>
      <c r="E3" s="38">
        <v>2.0</v>
      </c>
      <c r="F3" s="5" t="s">
        <v>254</v>
      </c>
      <c r="G3" s="38">
        <v>1.0</v>
      </c>
      <c r="H3" s="38">
        <v>50.0</v>
      </c>
      <c r="I3" s="38" t="s">
        <v>250</v>
      </c>
      <c r="J3" s="38"/>
      <c r="K3" s="38" t="s">
        <v>429</v>
      </c>
      <c r="L3" s="38" t="s">
        <v>440</v>
      </c>
      <c r="M3" s="38" t="s">
        <v>505</v>
      </c>
      <c r="N3" s="38">
        <v>711.0</v>
      </c>
      <c r="O3" s="38">
        <v>5.0</v>
      </c>
      <c r="P3" s="38">
        <v>63.0</v>
      </c>
      <c r="Q3" s="38" t="s">
        <v>393</v>
      </c>
      <c r="R3" s="38">
        <v>40.0</v>
      </c>
      <c r="S3" s="38">
        <v>3.0</v>
      </c>
      <c r="T3" s="38">
        <v>2.0</v>
      </c>
      <c r="U3" s="38">
        <v>2.16</v>
      </c>
      <c r="V3" s="39">
        <f t="shared" si="1"/>
        <v>75.6</v>
      </c>
      <c r="Y3" s="38" t="s">
        <v>504</v>
      </c>
    </row>
    <row r="4">
      <c r="A4" s="98">
        <v>44137.0</v>
      </c>
      <c r="B4" s="5" t="s">
        <v>64</v>
      </c>
      <c r="C4" s="26">
        <v>25.0</v>
      </c>
      <c r="D4" s="58">
        <v>100.0</v>
      </c>
      <c r="E4" s="38">
        <v>2.0</v>
      </c>
      <c r="F4" s="5" t="s">
        <v>250</v>
      </c>
      <c r="G4" s="38">
        <v>2.0</v>
      </c>
      <c r="H4" s="38">
        <v>50.0</v>
      </c>
      <c r="I4" s="38" t="s">
        <v>250</v>
      </c>
      <c r="J4" s="38"/>
      <c r="K4" s="38" t="s">
        <v>430</v>
      </c>
      <c r="L4" s="38" t="s">
        <v>440</v>
      </c>
      <c r="M4" s="38" t="s">
        <v>441</v>
      </c>
      <c r="N4" s="38">
        <v>703.0</v>
      </c>
      <c r="O4" s="38">
        <v>5.0</v>
      </c>
      <c r="P4" s="38">
        <v>63.0</v>
      </c>
      <c r="Q4" s="38" t="s">
        <v>393</v>
      </c>
      <c r="R4" s="38">
        <v>40.0</v>
      </c>
      <c r="S4" s="38">
        <v>3.0</v>
      </c>
      <c r="T4" s="38">
        <v>2.0</v>
      </c>
      <c r="U4" s="38">
        <v>3.66</v>
      </c>
      <c r="V4" s="39">
        <f t="shared" si="1"/>
        <v>128.1</v>
      </c>
      <c r="Y4" s="38" t="s">
        <v>504</v>
      </c>
    </row>
    <row r="5">
      <c r="A5" s="52">
        <v>44145.0</v>
      </c>
      <c r="B5" s="38" t="s">
        <v>506</v>
      </c>
      <c r="C5" s="38">
        <v>114.0</v>
      </c>
      <c r="D5" s="38">
        <v>5.19</v>
      </c>
      <c r="I5" s="38" t="s">
        <v>251</v>
      </c>
      <c r="J5" s="38"/>
      <c r="K5" s="38" t="s">
        <v>437</v>
      </c>
      <c r="L5" s="56" t="s">
        <v>448</v>
      </c>
      <c r="M5" s="38" t="s">
        <v>446</v>
      </c>
      <c r="N5" s="38">
        <v>707.0</v>
      </c>
      <c r="O5" s="38">
        <v>13.0</v>
      </c>
      <c r="P5" s="38">
        <v>60.0</v>
      </c>
      <c r="Q5" s="38" t="s">
        <v>393</v>
      </c>
      <c r="R5" s="38">
        <v>40.0</v>
      </c>
      <c r="S5" s="38">
        <v>1.0</v>
      </c>
      <c r="T5" s="38">
        <v>1.0</v>
      </c>
      <c r="U5" s="38">
        <v>23.8</v>
      </c>
      <c r="V5" s="39">
        <f t="shared" ref="V5:V10" si="2">U5*R5</f>
        <v>952</v>
      </c>
      <c r="W5" s="39">
        <f t="shared" ref="W5:W10" si="3">U5*S5</f>
        <v>23.8</v>
      </c>
      <c r="X5" s="87">
        <f t="shared" ref="X5:X10" si="4">W5/3</f>
        <v>7.933333333</v>
      </c>
    </row>
    <row r="6">
      <c r="A6" s="52">
        <v>44145.0</v>
      </c>
      <c r="B6" s="38" t="s">
        <v>507</v>
      </c>
      <c r="C6" s="38">
        <v>114.0</v>
      </c>
      <c r="D6" s="38">
        <v>5.19</v>
      </c>
      <c r="I6" s="38" t="s">
        <v>251</v>
      </c>
      <c r="J6" s="38"/>
      <c r="K6" s="38" t="s">
        <v>437</v>
      </c>
      <c r="L6" s="56" t="s">
        <v>448</v>
      </c>
      <c r="M6" s="38" t="s">
        <v>446</v>
      </c>
      <c r="N6" s="38">
        <v>707.0</v>
      </c>
      <c r="O6" s="38">
        <v>13.0</v>
      </c>
      <c r="P6" s="38">
        <v>65.0</v>
      </c>
      <c r="Q6" s="38" t="s">
        <v>393</v>
      </c>
      <c r="R6" s="38">
        <v>40.0</v>
      </c>
      <c r="S6" s="38">
        <v>0.5</v>
      </c>
      <c r="T6" s="38">
        <v>1.0</v>
      </c>
      <c r="U6" s="38">
        <v>55.6</v>
      </c>
      <c r="V6" s="39">
        <f t="shared" si="2"/>
        <v>2224</v>
      </c>
      <c r="W6" s="39">
        <f t="shared" si="3"/>
        <v>27.8</v>
      </c>
      <c r="X6" s="87">
        <f t="shared" si="4"/>
        <v>9.266666667</v>
      </c>
    </row>
    <row r="7">
      <c r="A7" s="52">
        <v>44145.0</v>
      </c>
      <c r="B7" s="38" t="s">
        <v>508</v>
      </c>
      <c r="C7" s="38">
        <v>114.0</v>
      </c>
      <c r="D7" s="38">
        <v>5.19</v>
      </c>
      <c r="I7" s="38" t="s">
        <v>251</v>
      </c>
      <c r="J7" s="38"/>
      <c r="K7" s="38" t="s">
        <v>437</v>
      </c>
      <c r="L7" s="56" t="s">
        <v>448</v>
      </c>
      <c r="M7" s="38" t="s">
        <v>446</v>
      </c>
      <c r="N7" s="38">
        <v>707.0</v>
      </c>
      <c r="O7" s="38">
        <v>13.0</v>
      </c>
      <c r="P7" s="38">
        <v>70.0</v>
      </c>
      <c r="Q7" s="38" t="s">
        <v>393</v>
      </c>
      <c r="R7" s="38">
        <v>40.0</v>
      </c>
      <c r="S7" s="38">
        <v>1.0</v>
      </c>
      <c r="T7" s="38">
        <v>1.0</v>
      </c>
      <c r="U7" s="38">
        <v>44.4</v>
      </c>
      <c r="V7" s="39">
        <f t="shared" si="2"/>
        <v>1776</v>
      </c>
      <c r="W7" s="39">
        <f t="shared" si="3"/>
        <v>44.4</v>
      </c>
      <c r="X7" s="87">
        <f t="shared" si="4"/>
        <v>14.8</v>
      </c>
    </row>
    <row r="8">
      <c r="A8" s="52">
        <v>44145.0</v>
      </c>
      <c r="B8" s="38" t="s">
        <v>509</v>
      </c>
      <c r="C8" s="38">
        <v>114.0</v>
      </c>
      <c r="D8" s="38">
        <v>5.19</v>
      </c>
      <c r="I8" s="38" t="s">
        <v>355</v>
      </c>
      <c r="K8" s="38" t="s">
        <v>437</v>
      </c>
      <c r="L8" s="56" t="s">
        <v>448</v>
      </c>
      <c r="M8" s="38" t="s">
        <v>427</v>
      </c>
      <c r="N8" s="38">
        <v>701.0</v>
      </c>
      <c r="O8" s="38">
        <v>13.0</v>
      </c>
      <c r="P8" s="38">
        <v>60.0</v>
      </c>
      <c r="Q8" s="38" t="s">
        <v>393</v>
      </c>
      <c r="R8" s="38">
        <v>40.0</v>
      </c>
      <c r="S8" s="38">
        <v>1.0</v>
      </c>
      <c r="T8" s="38">
        <v>1.0</v>
      </c>
      <c r="U8" s="38">
        <v>38.0</v>
      </c>
      <c r="V8" s="39">
        <f t="shared" si="2"/>
        <v>1520</v>
      </c>
      <c r="W8" s="39">
        <f t="shared" si="3"/>
        <v>38</v>
      </c>
      <c r="X8" s="87">
        <f t="shared" si="4"/>
        <v>12.66666667</v>
      </c>
    </row>
    <row r="9">
      <c r="A9" s="52">
        <v>44145.0</v>
      </c>
      <c r="B9" s="38" t="s">
        <v>510</v>
      </c>
      <c r="C9" s="38">
        <v>114.0</v>
      </c>
      <c r="D9" s="38">
        <v>5.19</v>
      </c>
      <c r="I9" s="38" t="s">
        <v>355</v>
      </c>
      <c r="K9" s="38" t="s">
        <v>437</v>
      </c>
      <c r="L9" s="56" t="s">
        <v>448</v>
      </c>
      <c r="M9" s="38" t="s">
        <v>427</v>
      </c>
      <c r="N9" s="38">
        <v>701.0</v>
      </c>
      <c r="O9" s="38">
        <v>13.0</v>
      </c>
      <c r="P9" s="38">
        <v>65.0</v>
      </c>
      <c r="Q9" s="38" t="s">
        <v>393</v>
      </c>
      <c r="R9" s="38">
        <v>40.0</v>
      </c>
      <c r="S9" s="38">
        <v>0.5</v>
      </c>
      <c r="T9" s="38">
        <v>1.0</v>
      </c>
      <c r="U9" s="38">
        <v>54.2</v>
      </c>
      <c r="V9" s="39">
        <f t="shared" si="2"/>
        <v>2168</v>
      </c>
      <c r="W9" s="39">
        <f t="shared" si="3"/>
        <v>27.1</v>
      </c>
      <c r="X9" s="87">
        <f t="shared" si="4"/>
        <v>9.033333333</v>
      </c>
    </row>
    <row r="10">
      <c r="A10" s="52">
        <v>44145.0</v>
      </c>
      <c r="B10" s="38" t="s">
        <v>511</v>
      </c>
      <c r="C10" s="38">
        <v>114.0</v>
      </c>
      <c r="D10" s="38">
        <v>5.19</v>
      </c>
      <c r="I10" s="38" t="s">
        <v>355</v>
      </c>
      <c r="K10" s="38" t="s">
        <v>437</v>
      </c>
      <c r="L10" s="56" t="s">
        <v>448</v>
      </c>
      <c r="M10" s="38" t="s">
        <v>427</v>
      </c>
      <c r="N10" s="38">
        <v>701.0</v>
      </c>
      <c r="O10" s="38">
        <v>13.0</v>
      </c>
      <c r="P10" s="38">
        <v>70.0</v>
      </c>
      <c r="Q10" s="38" t="s">
        <v>393</v>
      </c>
      <c r="R10" s="38">
        <v>40.0</v>
      </c>
      <c r="S10" s="38">
        <v>0.5</v>
      </c>
      <c r="T10" s="38">
        <v>1.0</v>
      </c>
      <c r="U10" s="38">
        <v>73.4</v>
      </c>
      <c r="V10" s="39">
        <f t="shared" si="2"/>
        <v>2936</v>
      </c>
      <c r="W10" s="39">
        <f t="shared" si="3"/>
        <v>36.7</v>
      </c>
      <c r="X10" s="87">
        <f t="shared" si="4"/>
        <v>12.23333333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3" max="4" width="15.71"/>
    <col customWidth="1" min="5" max="6" width="19.43"/>
    <col customWidth="1" min="8" max="8" width="20.86"/>
  </cols>
  <sheetData>
    <row r="1">
      <c r="A1" s="5" t="s">
        <v>2</v>
      </c>
      <c r="B1" s="38" t="s">
        <v>407</v>
      </c>
      <c r="C1" s="38" t="s">
        <v>305</v>
      </c>
      <c r="D1" s="38" t="s">
        <v>306</v>
      </c>
      <c r="E1" s="38" t="s">
        <v>405</v>
      </c>
      <c r="F1" s="38" t="s">
        <v>406</v>
      </c>
      <c r="G1" s="38" t="s">
        <v>264</v>
      </c>
      <c r="H1" s="38" t="s">
        <v>265</v>
      </c>
      <c r="I1" s="38" t="s">
        <v>266</v>
      </c>
      <c r="K1" s="100" t="s">
        <v>512</v>
      </c>
      <c r="L1" s="100" t="s">
        <v>513</v>
      </c>
      <c r="M1" s="100" t="s">
        <v>514</v>
      </c>
      <c r="N1" s="100" t="s">
        <v>515</v>
      </c>
    </row>
    <row r="2">
      <c r="A2" s="15" t="s">
        <v>84</v>
      </c>
      <c r="B2" s="59" t="s">
        <v>425</v>
      </c>
      <c r="C2" s="59" t="s">
        <v>427</v>
      </c>
      <c r="D2" s="59">
        <v>701.0</v>
      </c>
      <c r="E2" s="59" t="s">
        <v>250</v>
      </c>
      <c r="F2" s="59">
        <v>1.0</v>
      </c>
      <c r="G2" s="59">
        <v>1.0</v>
      </c>
      <c r="H2" s="59" t="s">
        <v>250</v>
      </c>
      <c r="I2" s="59">
        <v>1.0</v>
      </c>
      <c r="K2" s="101">
        <f>909000000*0.08</f>
        <v>72720000</v>
      </c>
      <c r="L2" s="102">
        <v>81.0</v>
      </c>
      <c r="M2" s="103">
        <f>(L2*K2)/N2</f>
        <v>14.7258</v>
      </c>
      <c r="N2" s="101">
        <v>4.0E8</v>
      </c>
    </row>
    <row r="3">
      <c r="A3" s="15" t="s">
        <v>99</v>
      </c>
      <c r="B3" s="59" t="s">
        <v>429</v>
      </c>
      <c r="C3" s="59" t="s">
        <v>427</v>
      </c>
      <c r="D3" s="59">
        <v>701.0</v>
      </c>
      <c r="E3" s="59" t="s">
        <v>250</v>
      </c>
      <c r="F3" s="59">
        <v>1.0</v>
      </c>
      <c r="G3" s="59">
        <v>1.0</v>
      </c>
      <c r="H3" s="59" t="s">
        <v>251</v>
      </c>
      <c r="I3" s="59">
        <v>1.0</v>
      </c>
    </row>
    <row r="4">
      <c r="A4" s="15" t="s">
        <v>100</v>
      </c>
      <c r="B4" s="59" t="s">
        <v>430</v>
      </c>
      <c r="C4" s="59" t="s">
        <v>427</v>
      </c>
      <c r="D4" s="59">
        <v>701.0</v>
      </c>
      <c r="E4" s="59" t="s">
        <v>250</v>
      </c>
      <c r="F4" s="59">
        <v>1.0</v>
      </c>
      <c r="G4" s="59">
        <v>1.0</v>
      </c>
      <c r="H4" s="59" t="s">
        <v>252</v>
      </c>
      <c r="I4" s="59">
        <v>1.0</v>
      </c>
    </row>
    <row r="5">
      <c r="A5" s="15" t="s">
        <v>103</v>
      </c>
      <c r="B5" s="59" t="s">
        <v>431</v>
      </c>
      <c r="C5" s="59" t="s">
        <v>427</v>
      </c>
      <c r="D5" s="59">
        <v>701.0</v>
      </c>
      <c r="E5" s="59" t="s">
        <v>250</v>
      </c>
      <c r="F5" s="59">
        <v>1.0</v>
      </c>
      <c r="G5" s="59">
        <v>1.0</v>
      </c>
      <c r="H5" s="59" t="s">
        <v>253</v>
      </c>
      <c r="I5" s="59">
        <v>1.0</v>
      </c>
    </row>
    <row r="6">
      <c r="A6" s="15" t="s">
        <v>104</v>
      </c>
      <c r="B6" s="59" t="s">
        <v>432</v>
      </c>
      <c r="C6" s="59" t="s">
        <v>427</v>
      </c>
      <c r="D6" s="59">
        <v>701.0</v>
      </c>
      <c r="E6" s="59" t="s">
        <v>250</v>
      </c>
      <c r="F6" s="59">
        <v>1.0</v>
      </c>
      <c r="G6" s="59">
        <v>1.0</v>
      </c>
      <c r="H6" s="59" t="s">
        <v>254</v>
      </c>
      <c r="I6" s="59">
        <v>1.0</v>
      </c>
    </row>
    <row r="7">
      <c r="A7" s="33" t="s">
        <v>106</v>
      </c>
      <c r="B7" s="59" t="s">
        <v>433</v>
      </c>
      <c r="C7" s="59" t="s">
        <v>427</v>
      </c>
      <c r="D7" s="59">
        <v>701.0</v>
      </c>
      <c r="E7" s="59" t="s">
        <v>250</v>
      </c>
      <c r="F7" s="59">
        <v>1.0</v>
      </c>
      <c r="G7" s="59">
        <v>1.0</v>
      </c>
      <c r="H7" s="59" t="s">
        <v>255</v>
      </c>
      <c r="I7" s="59">
        <v>1.0</v>
      </c>
    </row>
    <row r="8">
      <c r="A8" s="15" t="s">
        <v>116</v>
      </c>
      <c r="B8" s="59" t="s">
        <v>434</v>
      </c>
      <c r="C8" s="59" t="s">
        <v>427</v>
      </c>
      <c r="D8" s="59">
        <v>701.0</v>
      </c>
      <c r="E8" s="59" t="s">
        <v>250</v>
      </c>
      <c r="F8" s="59">
        <v>1.0</v>
      </c>
      <c r="G8" s="59">
        <v>1.0</v>
      </c>
      <c r="H8" s="59" t="s">
        <v>256</v>
      </c>
      <c r="I8" s="59">
        <v>1.0</v>
      </c>
    </row>
    <row r="9">
      <c r="A9" s="15" t="s">
        <v>134</v>
      </c>
      <c r="B9" s="59" t="s">
        <v>435</v>
      </c>
      <c r="C9" s="59" t="s">
        <v>427</v>
      </c>
      <c r="D9" s="59">
        <v>701.0</v>
      </c>
      <c r="E9" s="59" t="s">
        <v>250</v>
      </c>
      <c r="F9" s="59">
        <v>1.0</v>
      </c>
      <c r="G9" s="59">
        <v>1.0</v>
      </c>
      <c r="H9" s="59" t="s">
        <v>257</v>
      </c>
      <c r="I9" s="59">
        <v>1.0</v>
      </c>
    </row>
    <row r="10">
      <c r="A10" s="15" t="s">
        <v>149</v>
      </c>
      <c r="B10" s="59" t="s">
        <v>436</v>
      </c>
      <c r="C10" s="59" t="s">
        <v>427</v>
      </c>
      <c r="D10" s="59">
        <v>701.0</v>
      </c>
      <c r="E10" s="59" t="s">
        <v>250</v>
      </c>
      <c r="F10" s="59">
        <v>1.0</v>
      </c>
      <c r="G10" s="59">
        <v>1.0</v>
      </c>
      <c r="H10" s="59" t="s">
        <v>250</v>
      </c>
      <c r="I10" s="59">
        <v>2.0</v>
      </c>
    </row>
    <row r="11">
      <c r="A11" s="33" t="s">
        <v>157</v>
      </c>
      <c r="B11" s="59" t="s">
        <v>437</v>
      </c>
      <c r="C11" s="59" t="s">
        <v>427</v>
      </c>
      <c r="D11" s="59">
        <v>701.0</v>
      </c>
      <c r="E11" s="59" t="s">
        <v>250</v>
      </c>
      <c r="F11" s="59">
        <v>1.0</v>
      </c>
      <c r="G11" s="59">
        <v>1.0</v>
      </c>
      <c r="H11" s="59" t="s">
        <v>251</v>
      </c>
      <c r="I11" s="59">
        <v>2.0</v>
      </c>
    </row>
    <row r="12">
      <c r="A12" s="15" t="s">
        <v>162</v>
      </c>
      <c r="B12" s="59" t="s">
        <v>425</v>
      </c>
      <c r="C12" s="59" t="s">
        <v>438</v>
      </c>
      <c r="D12" s="59">
        <v>702.0</v>
      </c>
      <c r="E12" s="59" t="s">
        <v>250</v>
      </c>
      <c r="F12" s="59">
        <v>2.0</v>
      </c>
      <c r="G12" s="59">
        <v>1.0</v>
      </c>
      <c r="H12" s="59" t="s">
        <v>250</v>
      </c>
      <c r="I12" s="59">
        <v>3.0</v>
      </c>
    </row>
    <row r="13">
      <c r="A13" s="15" t="s">
        <v>163</v>
      </c>
      <c r="B13" s="59" t="s">
        <v>429</v>
      </c>
      <c r="C13" s="59" t="s">
        <v>438</v>
      </c>
      <c r="D13" s="59">
        <v>702.0</v>
      </c>
      <c r="E13" s="59" t="s">
        <v>250</v>
      </c>
      <c r="F13" s="59">
        <v>2.0</v>
      </c>
      <c r="G13" s="59">
        <v>1.0</v>
      </c>
      <c r="H13" s="59" t="s">
        <v>251</v>
      </c>
      <c r="I13" s="59">
        <v>3.0</v>
      </c>
    </row>
    <row r="14">
      <c r="A14" s="33" t="s">
        <v>166</v>
      </c>
      <c r="B14" s="59" t="s">
        <v>430</v>
      </c>
      <c r="C14" s="59" t="s">
        <v>438</v>
      </c>
      <c r="D14" s="59">
        <v>702.0</v>
      </c>
      <c r="E14" s="59" t="s">
        <v>250</v>
      </c>
      <c r="F14" s="59">
        <v>2.0</v>
      </c>
      <c r="G14" s="59">
        <v>1.0</v>
      </c>
      <c r="H14" s="59" t="s">
        <v>252</v>
      </c>
      <c r="I14" s="59">
        <v>3.0</v>
      </c>
    </row>
    <row r="15">
      <c r="A15" s="15" t="s">
        <v>175</v>
      </c>
      <c r="B15" s="59" t="s">
        <v>431</v>
      </c>
      <c r="C15" s="59" t="s">
        <v>438</v>
      </c>
      <c r="D15" s="59">
        <v>702.0</v>
      </c>
      <c r="E15" s="59" t="s">
        <v>250</v>
      </c>
      <c r="F15" s="59">
        <v>2.0</v>
      </c>
      <c r="G15" s="59">
        <v>1.0</v>
      </c>
      <c r="H15" s="59" t="s">
        <v>253</v>
      </c>
      <c r="I15" s="59">
        <v>3.0</v>
      </c>
    </row>
    <row r="16">
      <c r="A16" s="15" t="s">
        <v>206</v>
      </c>
      <c r="B16" s="59" t="s">
        <v>432</v>
      </c>
      <c r="C16" s="59" t="s">
        <v>438</v>
      </c>
      <c r="D16" s="59">
        <v>702.0</v>
      </c>
      <c r="E16" s="59" t="s">
        <v>250</v>
      </c>
      <c r="F16" s="59">
        <v>2.0</v>
      </c>
      <c r="G16" s="59">
        <v>1.0</v>
      </c>
      <c r="H16" s="59" t="s">
        <v>254</v>
      </c>
      <c r="I16" s="59">
        <v>3.0</v>
      </c>
    </row>
    <row r="17">
      <c r="A17" s="33" t="s">
        <v>218</v>
      </c>
      <c r="B17" s="59" t="s">
        <v>433</v>
      </c>
      <c r="C17" s="59" t="s">
        <v>438</v>
      </c>
      <c r="D17" s="59">
        <v>702.0</v>
      </c>
      <c r="E17" s="59" t="s">
        <v>250</v>
      </c>
      <c r="F17" s="59">
        <v>2.0</v>
      </c>
      <c r="G17" s="59">
        <v>1.0</v>
      </c>
      <c r="H17" s="59" t="s">
        <v>255</v>
      </c>
      <c r="I17" s="59">
        <v>3.0</v>
      </c>
    </row>
    <row r="18">
      <c r="A18" s="15" t="s">
        <v>58</v>
      </c>
      <c r="B18" s="59" t="s">
        <v>434</v>
      </c>
      <c r="C18" s="59" t="s">
        <v>438</v>
      </c>
      <c r="D18" s="59">
        <v>702.0</v>
      </c>
      <c r="E18" s="59" t="s">
        <v>250</v>
      </c>
      <c r="F18" s="59">
        <v>2.0</v>
      </c>
      <c r="G18" s="59">
        <v>1.0</v>
      </c>
      <c r="H18" s="59" t="s">
        <v>256</v>
      </c>
      <c r="I18" s="59">
        <v>3.0</v>
      </c>
    </row>
    <row r="19">
      <c r="A19" s="15" t="s">
        <v>59</v>
      </c>
      <c r="B19" s="59" t="s">
        <v>435</v>
      </c>
      <c r="C19" s="59" t="s">
        <v>438</v>
      </c>
      <c r="D19" s="59">
        <v>702.0</v>
      </c>
      <c r="E19" s="59" t="s">
        <v>250</v>
      </c>
      <c r="F19" s="59">
        <v>2.0</v>
      </c>
      <c r="G19" s="59">
        <v>1.0</v>
      </c>
      <c r="H19" s="59" t="s">
        <v>257</v>
      </c>
      <c r="I19" s="59">
        <v>3.0</v>
      </c>
    </row>
    <row r="20">
      <c r="A20" s="33" t="s">
        <v>55</v>
      </c>
      <c r="B20" s="59" t="s">
        <v>436</v>
      </c>
      <c r="C20" s="59" t="s">
        <v>438</v>
      </c>
      <c r="D20" s="59">
        <v>702.0</v>
      </c>
      <c r="E20" s="59" t="s">
        <v>250</v>
      </c>
      <c r="F20" s="59">
        <v>2.0</v>
      </c>
      <c r="G20" s="59">
        <v>1.0</v>
      </c>
      <c r="H20" s="59" t="s">
        <v>250</v>
      </c>
      <c r="I20" s="59">
        <v>4.0</v>
      </c>
    </row>
    <row r="21">
      <c r="A21" s="33" t="s">
        <v>57</v>
      </c>
      <c r="B21" s="59" t="s">
        <v>437</v>
      </c>
      <c r="C21" s="59" t="s">
        <v>438</v>
      </c>
      <c r="D21" s="59">
        <v>702.0</v>
      </c>
      <c r="E21" s="59" t="s">
        <v>250</v>
      </c>
      <c r="F21" s="59">
        <v>2.0</v>
      </c>
      <c r="G21" s="59">
        <v>1.0</v>
      </c>
      <c r="H21" s="59" t="s">
        <v>251</v>
      </c>
      <c r="I21" s="59">
        <v>4.0</v>
      </c>
    </row>
    <row r="22">
      <c r="A22" s="15" t="s">
        <v>60</v>
      </c>
      <c r="B22" s="59" t="s">
        <v>425</v>
      </c>
      <c r="C22" s="59" t="s">
        <v>441</v>
      </c>
      <c r="D22" s="59">
        <v>703.0</v>
      </c>
      <c r="E22" s="59" t="s">
        <v>250</v>
      </c>
      <c r="F22" s="59">
        <v>3.0</v>
      </c>
      <c r="G22" s="59">
        <v>1.0</v>
      </c>
      <c r="H22" s="59" t="s">
        <v>250</v>
      </c>
      <c r="I22" s="59">
        <v>5.0</v>
      </c>
    </row>
    <row r="23">
      <c r="A23" s="15" t="s">
        <v>61</v>
      </c>
      <c r="B23" s="59" t="s">
        <v>429</v>
      </c>
      <c r="C23" s="59" t="s">
        <v>441</v>
      </c>
      <c r="D23" s="59">
        <v>703.0</v>
      </c>
      <c r="E23" s="59" t="s">
        <v>250</v>
      </c>
      <c r="F23" s="59">
        <v>3.0</v>
      </c>
      <c r="G23" s="59">
        <v>1.0</v>
      </c>
      <c r="H23" s="59" t="s">
        <v>251</v>
      </c>
      <c r="I23" s="59">
        <v>5.0</v>
      </c>
    </row>
    <row r="24">
      <c r="A24" s="15" t="s">
        <v>62</v>
      </c>
      <c r="B24" s="59" t="s">
        <v>430</v>
      </c>
      <c r="C24" s="59" t="s">
        <v>441</v>
      </c>
      <c r="D24" s="59">
        <v>703.0</v>
      </c>
      <c r="E24" s="59" t="s">
        <v>250</v>
      </c>
      <c r="F24" s="59">
        <v>3.0</v>
      </c>
      <c r="G24" s="59">
        <v>1.0</v>
      </c>
      <c r="H24" s="59" t="s">
        <v>252</v>
      </c>
      <c r="I24" s="59">
        <v>5.0</v>
      </c>
    </row>
    <row r="25">
      <c r="A25" s="15" t="s">
        <v>63</v>
      </c>
      <c r="B25" s="59" t="s">
        <v>431</v>
      </c>
      <c r="C25" s="59" t="s">
        <v>441</v>
      </c>
      <c r="D25" s="59">
        <v>703.0</v>
      </c>
      <c r="E25" s="59" t="s">
        <v>250</v>
      </c>
      <c r="F25" s="59">
        <v>3.0</v>
      </c>
      <c r="G25" s="59">
        <v>1.0</v>
      </c>
      <c r="H25" s="59" t="s">
        <v>253</v>
      </c>
      <c r="I25" s="59">
        <v>5.0</v>
      </c>
    </row>
    <row r="26">
      <c r="A26" s="15" t="s">
        <v>64</v>
      </c>
      <c r="B26" s="59" t="s">
        <v>432</v>
      </c>
      <c r="C26" s="59" t="s">
        <v>441</v>
      </c>
      <c r="D26" s="59">
        <v>703.0</v>
      </c>
      <c r="E26" s="59" t="s">
        <v>250</v>
      </c>
      <c r="F26" s="59">
        <v>3.0</v>
      </c>
      <c r="G26" s="59">
        <v>1.0</v>
      </c>
      <c r="H26" s="59" t="s">
        <v>254</v>
      </c>
      <c r="I26" s="59">
        <v>5.0</v>
      </c>
    </row>
    <row r="27">
      <c r="A27" s="15" t="s">
        <v>65</v>
      </c>
      <c r="B27" s="59" t="s">
        <v>433</v>
      </c>
      <c r="C27" s="59" t="s">
        <v>441</v>
      </c>
      <c r="D27" s="59">
        <v>703.0</v>
      </c>
      <c r="E27" s="59" t="s">
        <v>250</v>
      </c>
      <c r="F27" s="59">
        <v>3.0</v>
      </c>
      <c r="G27" s="59">
        <v>1.0</v>
      </c>
      <c r="H27" s="59" t="s">
        <v>255</v>
      </c>
      <c r="I27" s="59">
        <v>5.0</v>
      </c>
    </row>
    <row r="28">
      <c r="A28" s="15" t="s">
        <v>67</v>
      </c>
      <c r="B28" s="59" t="s">
        <v>434</v>
      </c>
      <c r="C28" s="59" t="s">
        <v>441</v>
      </c>
      <c r="D28" s="59">
        <v>703.0</v>
      </c>
      <c r="E28" s="59" t="s">
        <v>250</v>
      </c>
      <c r="F28" s="59">
        <v>3.0</v>
      </c>
      <c r="G28" s="59">
        <v>1.0</v>
      </c>
      <c r="H28" s="59" t="s">
        <v>256</v>
      </c>
      <c r="I28" s="59">
        <v>5.0</v>
      </c>
    </row>
    <row r="29">
      <c r="A29" s="15" t="s">
        <v>68</v>
      </c>
      <c r="B29" s="59" t="s">
        <v>435</v>
      </c>
      <c r="C29" s="59" t="s">
        <v>441</v>
      </c>
      <c r="D29" s="59">
        <v>703.0</v>
      </c>
      <c r="E29" s="59" t="s">
        <v>250</v>
      </c>
      <c r="F29" s="59">
        <v>3.0</v>
      </c>
      <c r="G29" s="59">
        <v>1.0</v>
      </c>
      <c r="H29" s="59" t="s">
        <v>257</v>
      </c>
      <c r="I29" s="59">
        <v>5.0</v>
      </c>
    </row>
    <row r="30">
      <c r="A30" s="15" t="s">
        <v>71</v>
      </c>
      <c r="B30" s="59" t="s">
        <v>436</v>
      </c>
      <c r="C30" s="59" t="s">
        <v>441</v>
      </c>
      <c r="D30" s="59">
        <v>703.0</v>
      </c>
      <c r="E30" s="59" t="s">
        <v>250</v>
      </c>
      <c r="F30" s="59">
        <v>3.0</v>
      </c>
      <c r="G30" s="59">
        <v>1.0</v>
      </c>
      <c r="H30" s="59" t="s">
        <v>250</v>
      </c>
      <c r="I30" s="59">
        <v>6.0</v>
      </c>
    </row>
    <row r="31">
      <c r="A31" s="104" t="s">
        <v>72</v>
      </c>
      <c r="B31" s="59" t="s">
        <v>437</v>
      </c>
      <c r="C31" s="59" t="s">
        <v>441</v>
      </c>
      <c r="D31" s="59">
        <v>703.0</v>
      </c>
      <c r="E31" s="59" t="s">
        <v>250</v>
      </c>
      <c r="F31" s="59">
        <v>3.0</v>
      </c>
      <c r="G31" s="59">
        <v>1.0</v>
      </c>
      <c r="H31" s="59" t="s">
        <v>251</v>
      </c>
      <c r="I31" s="59">
        <v>6.0</v>
      </c>
    </row>
    <row r="32">
      <c r="A32" s="15" t="s">
        <v>73</v>
      </c>
      <c r="B32" s="59" t="s">
        <v>425</v>
      </c>
      <c r="C32" s="59" t="s">
        <v>443</v>
      </c>
      <c r="D32" s="59">
        <v>704.0</v>
      </c>
      <c r="E32" s="59" t="s">
        <v>250</v>
      </c>
      <c r="F32" s="59">
        <v>4.0</v>
      </c>
      <c r="G32" s="59">
        <v>1.0</v>
      </c>
      <c r="H32" s="59" t="s">
        <v>250</v>
      </c>
      <c r="I32" s="59">
        <v>7.0</v>
      </c>
    </row>
    <row r="33">
      <c r="A33" s="33" t="s">
        <v>70</v>
      </c>
      <c r="B33" s="59" t="s">
        <v>429</v>
      </c>
      <c r="C33" s="59" t="s">
        <v>443</v>
      </c>
      <c r="D33" s="59">
        <v>704.0</v>
      </c>
      <c r="E33" s="59" t="s">
        <v>250</v>
      </c>
      <c r="F33" s="59">
        <v>4.0</v>
      </c>
      <c r="G33" s="59">
        <v>1.0</v>
      </c>
      <c r="H33" s="59" t="s">
        <v>251</v>
      </c>
      <c r="I33" s="59">
        <v>7.0</v>
      </c>
    </row>
    <row r="34">
      <c r="A34" s="15" t="s">
        <v>76</v>
      </c>
      <c r="B34" s="59" t="s">
        <v>430</v>
      </c>
      <c r="C34" s="59" t="s">
        <v>443</v>
      </c>
      <c r="D34" s="59">
        <v>704.0</v>
      </c>
      <c r="E34" s="59" t="s">
        <v>250</v>
      </c>
      <c r="F34" s="59">
        <v>4.0</v>
      </c>
      <c r="G34" s="59">
        <v>1.0</v>
      </c>
      <c r="H34" s="59" t="s">
        <v>252</v>
      </c>
      <c r="I34" s="59">
        <v>7.0</v>
      </c>
    </row>
    <row r="35">
      <c r="A35" s="15" t="s">
        <v>77</v>
      </c>
      <c r="B35" s="59" t="s">
        <v>431</v>
      </c>
      <c r="C35" s="59" t="s">
        <v>443</v>
      </c>
      <c r="D35" s="59">
        <v>704.0</v>
      </c>
      <c r="E35" s="59" t="s">
        <v>250</v>
      </c>
      <c r="F35" s="59">
        <v>4.0</v>
      </c>
      <c r="G35" s="59">
        <v>1.0</v>
      </c>
      <c r="H35" s="59" t="s">
        <v>253</v>
      </c>
      <c r="I35" s="59">
        <v>7.0</v>
      </c>
    </row>
    <row r="36">
      <c r="A36" s="15" t="s">
        <v>78</v>
      </c>
      <c r="B36" s="59" t="s">
        <v>432</v>
      </c>
      <c r="C36" s="59" t="s">
        <v>443</v>
      </c>
      <c r="D36" s="59">
        <v>704.0</v>
      </c>
      <c r="E36" s="59" t="s">
        <v>250</v>
      </c>
      <c r="F36" s="59">
        <v>4.0</v>
      </c>
      <c r="G36" s="59">
        <v>1.0</v>
      </c>
      <c r="H36" s="59" t="s">
        <v>254</v>
      </c>
      <c r="I36" s="59">
        <v>7.0</v>
      </c>
    </row>
    <row r="37">
      <c r="A37" s="33" t="s">
        <v>75</v>
      </c>
      <c r="B37" s="59" t="s">
        <v>433</v>
      </c>
      <c r="C37" s="59" t="s">
        <v>443</v>
      </c>
      <c r="D37" s="59">
        <v>704.0</v>
      </c>
      <c r="E37" s="59" t="s">
        <v>250</v>
      </c>
      <c r="F37" s="59">
        <v>4.0</v>
      </c>
      <c r="G37" s="59">
        <v>1.0</v>
      </c>
      <c r="H37" s="59" t="s">
        <v>255</v>
      </c>
      <c r="I37" s="59">
        <v>7.0</v>
      </c>
    </row>
    <row r="38">
      <c r="A38" s="15" t="s">
        <v>81</v>
      </c>
      <c r="B38" s="59" t="s">
        <v>434</v>
      </c>
      <c r="C38" s="59" t="s">
        <v>443</v>
      </c>
      <c r="D38" s="59">
        <v>704.0</v>
      </c>
      <c r="E38" s="59" t="s">
        <v>250</v>
      </c>
      <c r="F38" s="59">
        <v>4.0</v>
      </c>
      <c r="G38" s="59">
        <v>1.0</v>
      </c>
      <c r="H38" s="59" t="s">
        <v>256</v>
      </c>
      <c r="I38" s="59">
        <v>7.0</v>
      </c>
    </row>
    <row r="39">
      <c r="A39" s="15" t="s">
        <v>85</v>
      </c>
      <c r="B39" s="59" t="s">
        <v>435</v>
      </c>
      <c r="C39" s="59" t="s">
        <v>443</v>
      </c>
      <c r="D39" s="59">
        <v>704.0</v>
      </c>
      <c r="E39" s="59" t="s">
        <v>250</v>
      </c>
      <c r="F39" s="59">
        <v>4.0</v>
      </c>
      <c r="G39" s="59">
        <v>1.0</v>
      </c>
      <c r="H39" s="59" t="s">
        <v>257</v>
      </c>
      <c r="I39" s="59">
        <v>7.0</v>
      </c>
    </row>
    <row r="40">
      <c r="A40" s="15" t="s">
        <v>86</v>
      </c>
      <c r="B40" s="59" t="s">
        <v>436</v>
      </c>
      <c r="C40" s="59" t="s">
        <v>443</v>
      </c>
      <c r="D40" s="59">
        <v>704.0</v>
      </c>
      <c r="E40" s="59" t="s">
        <v>250</v>
      </c>
      <c r="F40" s="59">
        <v>4.0</v>
      </c>
      <c r="G40" s="59">
        <v>1.0</v>
      </c>
      <c r="H40" s="59" t="s">
        <v>250</v>
      </c>
      <c r="I40" s="59">
        <v>8.0</v>
      </c>
    </row>
    <row r="41">
      <c r="A41" s="15" t="s">
        <v>87</v>
      </c>
      <c r="B41" s="59" t="s">
        <v>437</v>
      </c>
      <c r="C41" s="59" t="s">
        <v>443</v>
      </c>
      <c r="D41" s="59">
        <v>704.0</v>
      </c>
      <c r="E41" s="59" t="s">
        <v>250</v>
      </c>
      <c r="F41" s="59">
        <v>4.0</v>
      </c>
      <c r="G41" s="59">
        <v>1.0</v>
      </c>
      <c r="H41" s="59" t="s">
        <v>251</v>
      </c>
      <c r="I41" s="59">
        <v>8.0</v>
      </c>
    </row>
    <row r="42">
      <c r="A42" s="67" t="s">
        <v>90</v>
      </c>
      <c r="B42" s="70" t="s">
        <v>425</v>
      </c>
      <c r="C42" s="70" t="s">
        <v>444</v>
      </c>
      <c r="D42" s="70">
        <v>705.0</v>
      </c>
      <c r="E42" s="70" t="s">
        <v>250</v>
      </c>
      <c r="F42" s="70">
        <v>5.0</v>
      </c>
      <c r="G42" s="70">
        <v>2.0</v>
      </c>
      <c r="H42" s="70" t="s">
        <v>250</v>
      </c>
      <c r="I42" s="70">
        <v>1.0</v>
      </c>
    </row>
    <row r="43">
      <c r="A43" s="67" t="s">
        <v>91</v>
      </c>
      <c r="B43" s="70" t="s">
        <v>429</v>
      </c>
      <c r="C43" s="70" t="s">
        <v>444</v>
      </c>
      <c r="D43" s="70">
        <v>705.0</v>
      </c>
      <c r="E43" s="70" t="s">
        <v>250</v>
      </c>
      <c r="F43" s="70">
        <v>5.0</v>
      </c>
      <c r="G43" s="70">
        <v>2.0</v>
      </c>
      <c r="H43" s="70" t="s">
        <v>251</v>
      </c>
      <c r="I43" s="70">
        <v>1.0</v>
      </c>
    </row>
    <row r="44">
      <c r="A44" s="67" t="s">
        <v>92</v>
      </c>
      <c r="B44" s="70" t="s">
        <v>430</v>
      </c>
      <c r="C44" s="70" t="s">
        <v>444</v>
      </c>
      <c r="D44" s="70">
        <v>705.0</v>
      </c>
      <c r="E44" s="70" t="s">
        <v>250</v>
      </c>
      <c r="F44" s="70">
        <v>5.0</v>
      </c>
      <c r="G44" s="70">
        <v>2.0</v>
      </c>
      <c r="H44" s="70" t="s">
        <v>252</v>
      </c>
      <c r="I44" s="70">
        <v>1.0</v>
      </c>
    </row>
    <row r="45">
      <c r="A45" s="105" t="s">
        <v>89</v>
      </c>
      <c r="B45" s="70" t="s">
        <v>431</v>
      </c>
      <c r="C45" s="70" t="s">
        <v>444</v>
      </c>
      <c r="D45" s="70">
        <v>705.0</v>
      </c>
      <c r="E45" s="70" t="s">
        <v>250</v>
      </c>
      <c r="F45" s="70">
        <v>5.0</v>
      </c>
      <c r="G45" s="70">
        <v>2.0</v>
      </c>
      <c r="H45" s="70" t="s">
        <v>253</v>
      </c>
      <c r="I45" s="70">
        <v>1.0</v>
      </c>
    </row>
    <row r="46">
      <c r="A46" s="67" t="s">
        <v>93</v>
      </c>
      <c r="B46" s="70" t="s">
        <v>432</v>
      </c>
      <c r="C46" s="70" t="s">
        <v>444</v>
      </c>
      <c r="D46" s="70">
        <v>705.0</v>
      </c>
      <c r="E46" s="70" t="s">
        <v>250</v>
      </c>
      <c r="F46" s="70">
        <v>5.0</v>
      </c>
      <c r="G46" s="70">
        <v>2.0</v>
      </c>
      <c r="H46" s="70" t="s">
        <v>254</v>
      </c>
      <c r="I46" s="70">
        <v>1.0</v>
      </c>
    </row>
    <row r="47">
      <c r="A47" s="67" t="s">
        <v>94</v>
      </c>
      <c r="B47" s="70" t="s">
        <v>433</v>
      </c>
      <c r="C47" s="70" t="s">
        <v>444</v>
      </c>
      <c r="D47" s="70">
        <v>705.0</v>
      </c>
      <c r="E47" s="70" t="s">
        <v>250</v>
      </c>
      <c r="F47" s="70">
        <v>5.0</v>
      </c>
      <c r="G47" s="70">
        <v>2.0</v>
      </c>
      <c r="H47" s="70" t="s">
        <v>255</v>
      </c>
      <c r="I47" s="70">
        <v>1.0</v>
      </c>
    </row>
    <row r="48">
      <c r="A48" s="67" t="s">
        <v>95</v>
      </c>
      <c r="B48" s="70" t="s">
        <v>434</v>
      </c>
      <c r="C48" s="70" t="s">
        <v>444</v>
      </c>
      <c r="D48" s="70">
        <v>705.0</v>
      </c>
      <c r="E48" s="70" t="s">
        <v>250</v>
      </c>
      <c r="F48" s="70">
        <v>5.0</v>
      </c>
      <c r="G48" s="70">
        <v>2.0</v>
      </c>
      <c r="H48" s="70" t="s">
        <v>256</v>
      </c>
      <c r="I48" s="70">
        <v>1.0</v>
      </c>
    </row>
    <row r="49">
      <c r="A49" s="67" t="s">
        <v>96</v>
      </c>
      <c r="B49" s="70" t="s">
        <v>435</v>
      </c>
      <c r="C49" s="70" t="s">
        <v>444</v>
      </c>
      <c r="D49" s="70">
        <v>705.0</v>
      </c>
      <c r="E49" s="70" t="s">
        <v>250</v>
      </c>
      <c r="F49" s="70">
        <v>5.0</v>
      </c>
      <c r="G49" s="70">
        <v>2.0</v>
      </c>
      <c r="H49" s="70" t="s">
        <v>257</v>
      </c>
      <c r="I49" s="70">
        <v>1.0</v>
      </c>
    </row>
    <row r="50">
      <c r="A50" s="67" t="s">
        <v>97</v>
      </c>
      <c r="B50" s="70" t="s">
        <v>436</v>
      </c>
      <c r="C50" s="70" t="s">
        <v>444</v>
      </c>
      <c r="D50" s="70">
        <v>705.0</v>
      </c>
      <c r="E50" s="70" t="s">
        <v>250</v>
      </c>
      <c r="F50" s="70">
        <v>5.0</v>
      </c>
      <c r="G50" s="70">
        <v>2.0</v>
      </c>
      <c r="H50" s="70" t="s">
        <v>250</v>
      </c>
      <c r="I50" s="70">
        <v>2.0</v>
      </c>
    </row>
    <row r="51">
      <c r="A51" s="67" t="s">
        <v>98</v>
      </c>
      <c r="B51" s="70" t="s">
        <v>437</v>
      </c>
      <c r="C51" s="70" t="s">
        <v>444</v>
      </c>
      <c r="D51" s="70">
        <v>705.0</v>
      </c>
      <c r="E51" s="70" t="s">
        <v>250</v>
      </c>
      <c r="F51" s="70">
        <v>5.0</v>
      </c>
      <c r="G51" s="70">
        <v>2.0</v>
      </c>
      <c r="H51" s="70" t="s">
        <v>251</v>
      </c>
      <c r="I51" s="70">
        <v>2.0</v>
      </c>
    </row>
    <row r="52">
      <c r="A52" s="67" t="s">
        <v>101</v>
      </c>
      <c r="B52" s="70" t="s">
        <v>425</v>
      </c>
      <c r="C52" s="70" t="s">
        <v>445</v>
      </c>
      <c r="D52" s="70">
        <v>706.0</v>
      </c>
      <c r="E52" s="70" t="s">
        <v>250</v>
      </c>
      <c r="F52" s="70">
        <v>6.0</v>
      </c>
      <c r="G52" s="70">
        <v>2.0</v>
      </c>
      <c r="H52" s="70" t="s">
        <v>250</v>
      </c>
      <c r="I52" s="70">
        <v>3.0</v>
      </c>
    </row>
    <row r="53">
      <c r="A53" s="67" t="s">
        <v>102</v>
      </c>
      <c r="B53" s="70" t="s">
        <v>429</v>
      </c>
      <c r="C53" s="70" t="s">
        <v>445</v>
      </c>
      <c r="D53" s="70">
        <v>706.0</v>
      </c>
      <c r="E53" s="70" t="s">
        <v>250</v>
      </c>
      <c r="F53" s="70">
        <v>6.0</v>
      </c>
      <c r="G53" s="70">
        <v>2.0</v>
      </c>
      <c r="H53" s="70" t="s">
        <v>251</v>
      </c>
      <c r="I53" s="70">
        <v>3.0</v>
      </c>
    </row>
    <row r="54">
      <c r="A54" s="67" t="s">
        <v>109</v>
      </c>
      <c r="B54" s="70" t="s">
        <v>430</v>
      </c>
      <c r="C54" s="70" t="s">
        <v>445</v>
      </c>
      <c r="D54" s="70">
        <v>706.0</v>
      </c>
      <c r="E54" s="70" t="s">
        <v>250</v>
      </c>
      <c r="F54" s="70">
        <v>6.0</v>
      </c>
      <c r="G54" s="70">
        <v>2.0</v>
      </c>
      <c r="H54" s="70" t="s">
        <v>252</v>
      </c>
      <c r="I54" s="70">
        <v>3.0</v>
      </c>
    </row>
    <row r="55">
      <c r="A55" s="67" t="s">
        <v>110</v>
      </c>
      <c r="B55" s="70" t="s">
        <v>431</v>
      </c>
      <c r="C55" s="70" t="s">
        <v>445</v>
      </c>
      <c r="D55" s="70">
        <v>706.0</v>
      </c>
      <c r="E55" s="70" t="s">
        <v>250</v>
      </c>
      <c r="F55" s="70">
        <v>6.0</v>
      </c>
      <c r="G55" s="70">
        <v>2.0</v>
      </c>
      <c r="H55" s="70" t="s">
        <v>253</v>
      </c>
      <c r="I55" s="70">
        <v>3.0</v>
      </c>
    </row>
    <row r="56">
      <c r="A56" s="105" t="s">
        <v>108</v>
      </c>
      <c r="B56" s="70" t="s">
        <v>432</v>
      </c>
      <c r="C56" s="70" t="s">
        <v>445</v>
      </c>
      <c r="D56" s="70">
        <v>706.0</v>
      </c>
      <c r="E56" s="70" t="s">
        <v>250</v>
      </c>
      <c r="F56" s="70">
        <v>6.0</v>
      </c>
      <c r="G56" s="70">
        <v>2.0</v>
      </c>
      <c r="H56" s="70" t="s">
        <v>254</v>
      </c>
      <c r="I56" s="70">
        <v>3.0</v>
      </c>
    </row>
    <row r="57">
      <c r="A57" s="105" t="s">
        <v>114</v>
      </c>
      <c r="B57" s="70" t="s">
        <v>433</v>
      </c>
      <c r="C57" s="70" t="s">
        <v>445</v>
      </c>
      <c r="D57" s="70">
        <v>706.0</v>
      </c>
      <c r="E57" s="70" t="s">
        <v>250</v>
      </c>
      <c r="F57" s="70">
        <v>6.0</v>
      </c>
      <c r="G57" s="70">
        <v>2.0</v>
      </c>
      <c r="H57" s="70" t="s">
        <v>255</v>
      </c>
      <c r="I57" s="70">
        <v>3.0</v>
      </c>
    </row>
    <row r="58">
      <c r="A58" s="67" t="s">
        <v>121</v>
      </c>
      <c r="B58" s="70" t="s">
        <v>434</v>
      </c>
      <c r="C58" s="70" t="s">
        <v>445</v>
      </c>
      <c r="D58" s="70">
        <v>706.0</v>
      </c>
      <c r="E58" s="70" t="s">
        <v>250</v>
      </c>
      <c r="F58" s="70">
        <v>6.0</v>
      </c>
      <c r="G58" s="70">
        <v>2.0</v>
      </c>
      <c r="H58" s="70" t="s">
        <v>256</v>
      </c>
      <c r="I58" s="70">
        <v>3.0</v>
      </c>
    </row>
    <row r="59">
      <c r="A59" s="67" t="s">
        <v>122</v>
      </c>
      <c r="B59" s="70" t="s">
        <v>435</v>
      </c>
      <c r="C59" s="70" t="s">
        <v>445</v>
      </c>
      <c r="D59" s="70">
        <v>706.0</v>
      </c>
      <c r="E59" s="70" t="s">
        <v>250</v>
      </c>
      <c r="F59" s="70">
        <v>6.0</v>
      </c>
      <c r="G59" s="70">
        <v>2.0</v>
      </c>
      <c r="H59" s="70" t="s">
        <v>257</v>
      </c>
      <c r="I59" s="70">
        <v>3.0</v>
      </c>
    </row>
    <row r="60">
      <c r="A60" s="105" t="s">
        <v>118</v>
      </c>
      <c r="B60" s="70" t="s">
        <v>436</v>
      </c>
      <c r="C60" s="70" t="s">
        <v>445</v>
      </c>
      <c r="D60" s="70">
        <v>706.0</v>
      </c>
      <c r="E60" s="70" t="s">
        <v>250</v>
      </c>
      <c r="F60" s="70">
        <v>6.0</v>
      </c>
      <c r="G60" s="70">
        <v>2.0</v>
      </c>
      <c r="H60" s="70" t="s">
        <v>250</v>
      </c>
      <c r="I60" s="70">
        <v>4.0</v>
      </c>
    </row>
    <row r="61">
      <c r="A61" s="105" t="s">
        <v>120</v>
      </c>
      <c r="B61" s="70" t="s">
        <v>437</v>
      </c>
      <c r="C61" s="70" t="s">
        <v>445</v>
      </c>
      <c r="D61" s="70">
        <v>706.0</v>
      </c>
      <c r="E61" s="70" t="s">
        <v>250</v>
      </c>
      <c r="F61" s="70">
        <v>6.0</v>
      </c>
      <c r="G61" s="70">
        <v>2.0</v>
      </c>
      <c r="H61" s="70" t="s">
        <v>251</v>
      </c>
      <c r="I61" s="70">
        <v>4.0</v>
      </c>
    </row>
    <row r="62">
      <c r="A62" s="67" t="s">
        <v>129</v>
      </c>
      <c r="B62" s="70" t="s">
        <v>425</v>
      </c>
      <c r="C62" s="70" t="s">
        <v>446</v>
      </c>
      <c r="D62" s="70">
        <v>707.0</v>
      </c>
      <c r="E62" s="70" t="s">
        <v>250</v>
      </c>
      <c r="F62" s="70">
        <v>7.0</v>
      </c>
      <c r="G62" s="70">
        <v>2.0</v>
      </c>
      <c r="H62" s="70" t="s">
        <v>250</v>
      </c>
      <c r="I62" s="70">
        <v>5.0</v>
      </c>
    </row>
    <row r="63">
      <c r="A63" s="105" t="s">
        <v>124</v>
      </c>
      <c r="B63" s="70" t="s">
        <v>429</v>
      </c>
      <c r="C63" s="70" t="s">
        <v>446</v>
      </c>
      <c r="D63" s="70">
        <v>707.0</v>
      </c>
      <c r="E63" s="70" t="s">
        <v>250</v>
      </c>
      <c r="F63" s="70">
        <v>7.0</v>
      </c>
      <c r="G63" s="70">
        <v>2.0</v>
      </c>
      <c r="H63" s="70" t="s">
        <v>251</v>
      </c>
      <c r="I63" s="70">
        <v>5.0</v>
      </c>
    </row>
    <row r="64">
      <c r="A64" s="105" t="s">
        <v>126</v>
      </c>
      <c r="B64" s="70" t="s">
        <v>430</v>
      </c>
      <c r="C64" s="70" t="s">
        <v>446</v>
      </c>
      <c r="D64" s="70">
        <v>707.0</v>
      </c>
      <c r="E64" s="70" t="s">
        <v>250</v>
      </c>
      <c r="F64" s="70">
        <v>7.0</v>
      </c>
      <c r="G64" s="70">
        <v>2.0</v>
      </c>
      <c r="H64" s="70" t="s">
        <v>252</v>
      </c>
      <c r="I64" s="70">
        <v>5.0</v>
      </c>
    </row>
    <row r="65">
      <c r="A65" s="105" t="s">
        <v>128</v>
      </c>
      <c r="B65" s="70" t="s">
        <v>431</v>
      </c>
      <c r="C65" s="70" t="s">
        <v>446</v>
      </c>
      <c r="D65" s="70">
        <v>707.0</v>
      </c>
      <c r="E65" s="70" t="s">
        <v>250</v>
      </c>
      <c r="F65" s="70">
        <v>7.0</v>
      </c>
      <c r="G65" s="70">
        <v>2.0</v>
      </c>
      <c r="H65" s="70" t="s">
        <v>253</v>
      </c>
      <c r="I65" s="70">
        <v>5.0</v>
      </c>
    </row>
    <row r="66">
      <c r="A66" s="67" t="s">
        <v>132</v>
      </c>
      <c r="B66" s="70" t="s">
        <v>432</v>
      </c>
      <c r="C66" s="70" t="s">
        <v>446</v>
      </c>
      <c r="D66" s="70">
        <v>707.0</v>
      </c>
      <c r="E66" s="70" t="s">
        <v>250</v>
      </c>
      <c r="F66" s="70">
        <v>7.0</v>
      </c>
      <c r="G66" s="70">
        <v>2.0</v>
      </c>
      <c r="H66" s="70" t="s">
        <v>254</v>
      </c>
      <c r="I66" s="70">
        <v>5.0</v>
      </c>
    </row>
    <row r="67">
      <c r="A67" s="67" t="s">
        <v>133</v>
      </c>
      <c r="B67" s="70" t="s">
        <v>433</v>
      </c>
      <c r="C67" s="70" t="s">
        <v>446</v>
      </c>
      <c r="D67" s="70">
        <v>707.0</v>
      </c>
      <c r="E67" s="70" t="s">
        <v>250</v>
      </c>
      <c r="F67" s="70">
        <v>7.0</v>
      </c>
      <c r="G67" s="70">
        <v>2.0</v>
      </c>
      <c r="H67" s="70" t="s">
        <v>255</v>
      </c>
      <c r="I67" s="70">
        <v>5.0</v>
      </c>
    </row>
    <row r="68">
      <c r="A68" s="105" t="s">
        <v>131</v>
      </c>
      <c r="B68" s="70" t="s">
        <v>434</v>
      </c>
      <c r="C68" s="70" t="s">
        <v>446</v>
      </c>
      <c r="D68" s="70">
        <v>707.0</v>
      </c>
      <c r="E68" s="70" t="s">
        <v>250</v>
      </c>
      <c r="F68" s="70">
        <v>7.0</v>
      </c>
      <c r="G68" s="70">
        <v>2.0</v>
      </c>
      <c r="H68" s="70" t="s">
        <v>256</v>
      </c>
      <c r="I68" s="70">
        <v>5.0</v>
      </c>
    </row>
    <row r="69">
      <c r="A69" s="105" t="s">
        <v>136</v>
      </c>
      <c r="B69" s="70" t="s">
        <v>435</v>
      </c>
      <c r="C69" s="70" t="s">
        <v>446</v>
      </c>
      <c r="D69" s="70">
        <v>707.0</v>
      </c>
      <c r="E69" s="70" t="s">
        <v>250</v>
      </c>
      <c r="F69" s="70">
        <v>7.0</v>
      </c>
      <c r="G69" s="70">
        <v>2.0</v>
      </c>
      <c r="H69" s="70" t="s">
        <v>257</v>
      </c>
      <c r="I69" s="70">
        <v>5.0</v>
      </c>
    </row>
    <row r="70">
      <c r="A70" s="105" t="s">
        <v>138</v>
      </c>
      <c r="B70" s="70" t="s">
        <v>436</v>
      </c>
      <c r="C70" s="70" t="s">
        <v>446</v>
      </c>
      <c r="D70" s="70">
        <v>707.0</v>
      </c>
      <c r="E70" s="70" t="s">
        <v>250</v>
      </c>
      <c r="F70" s="70">
        <v>7.0</v>
      </c>
      <c r="G70" s="70">
        <v>2.0</v>
      </c>
      <c r="H70" s="70" t="s">
        <v>250</v>
      </c>
      <c r="I70" s="70">
        <v>6.0</v>
      </c>
    </row>
    <row r="71">
      <c r="A71" s="105" t="s">
        <v>140</v>
      </c>
      <c r="B71" s="70" t="s">
        <v>437</v>
      </c>
      <c r="C71" s="70" t="s">
        <v>446</v>
      </c>
      <c r="D71" s="70">
        <v>707.0</v>
      </c>
      <c r="E71" s="70" t="s">
        <v>250</v>
      </c>
      <c r="F71" s="70">
        <v>7.0</v>
      </c>
      <c r="G71" s="70">
        <v>2.0</v>
      </c>
      <c r="H71" s="70" t="s">
        <v>251</v>
      </c>
      <c r="I71" s="70">
        <v>6.0</v>
      </c>
    </row>
    <row r="72">
      <c r="A72" s="105" t="s">
        <v>142</v>
      </c>
      <c r="B72" s="70" t="s">
        <v>425</v>
      </c>
      <c r="C72" s="70" t="s">
        <v>447</v>
      </c>
      <c r="D72" s="70">
        <v>708.0</v>
      </c>
      <c r="E72" s="70" t="s">
        <v>250</v>
      </c>
      <c r="F72" s="70">
        <v>8.0</v>
      </c>
      <c r="G72" s="70">
        <v>2.0</v>
      </c>
      <c r="H72" s="70" t="s">
        <v>250</v>
      </c>
      <c r="I72" s="70">
        <v>7.0</v>
      </c>
    </row>
    <row r="73">
      <c r="A73" s="67" t="s">
        <v>147</v>
      </c>
      <c r="B73" s="70" t="s">
        <v>429</v>
      </c>
      <c r="C73" s="70" t="s">
        <v>447</v>
      </c>
      <c r="D73" s="70">
        <v>708.0</v>
      </c>
      <c r="E73" s="70" t="s">
        <v>250</v>
      </c>
      <c r="F73" s="70">
        <v>8.0</v>
      </c>
      <c r="G73" s="70">
        <v>2.0</v>
      </c>
      <c r="H73" s="70" t="s">
        <v>251</v>
      </c>
      <c r="I73" s="70">
        <v>7.0</v>
      </c>
    </row>
    <row r="74">
      <c r="A74" s="67" t="s">
        <v>148</v>
      </c>
      <c r="B74" s="70" t="s">
        <v>430</v>
      </c>
      <c r="C74" s="70" t="s">
        <v>447</v>
      </c>
      <c r="D74" s="70">
        <v>708.0</v>
      </c>
      <c r="E74" s="70" t="s">
        <v>250</v>
      </c>
      <c r="F74" s="70">
        <v>8.0</v>
      </c>
      <c r="G74" s="70">
        <v>2.0</v>
      </c>
      <c r="H74" s="70" t="s">
        <v>252</v>
      </c>
      <c r="I74" s="70">
        <v>7.0</v>
      </c>
    </row>
    <row r="75">
      <c r="A75" s="105" t="s">
        <v>144</v>
      </c>
      <c r="B75" s="70" t="s">
        <v>431</v>
      </c>
      <c r="C75" s="70" t="s">
        <v>447</v>
      </c>
      <c r="D75" s="70">
        <v>708.0</v>
      </c>
      <c r="E75" s="70" t="s">
        <v>250</v>
      </c>
      <c r="F75" s="70">
        <v>8.0</v>
      </c>
      <c r="G75" s="70">
        <v>2.0</v>
      </c>
      <c r="H75" s="70" t="s">
        <v>253</v>
      </c>
      <c r="I75" s="70">
        <v>7.0</v>
      </c>
    </row>
    <row r="76">
      <c r="A76" s="105" t="s">
        <v>146</v>
      </c>
      <c r="B76" s="70" t="s">
        <v>432</v>
      </c>
      <c r="C76" s="70" t="s">
        <v>447</v>
      </c>
      <c r="D76" s="70">
        <v>708.0</v>
      </c>
      <c r="E76" s="70" t="s">
        <v>250</v>
      </c>
      <c r="F76" s="70">
        <v>8.0</v>
      </c>
      <c r="G76" s="70">
        <v>2.0</v>
      </c>
      <c r="H76" s="70" t="s">
        <v>254</v>
      </c>
      <c r="I76" s="70">
        <v>7.0</v>
      </c>
    </row>
    <row r="77">
      <c r="A77" s="67" t="s">
        <v>151</v>
      </c>
      <c r="B77" s="70" t="s">
        <v>433</v>
      </c>
      <c r="C77" s="70" t="s">
        <v>447</v>
      </c>
      <c r="D77" s="70">
        <v>708.0</v>
      </c>
      <c r="E77" s="70" t="s">
        <v>250</v>
      </c>
      <c r="F77" s="70">
        <v>8.0</v>
      </c>
      <c r="G77" s="70">
        <v>2.0</v>
      </c>
      <c r="H77" s="70" t="s">
        <v>255</v>
      </c>
      <c r="I77" s="70">
        <v>7.0</v>
      </c>
    </row>
    <row r="78">
      <c r="A78" s="67" t="s">
        <v>152</v>
      </c>
      <c r="B78" s="70" t="s">
        <v>434</v>
      </c>
      <c r="C78" s="70" t="s">
        <v>447</v>
      </c>
      <c r="D78" s="70">
        <v>708.0</v>
      </c>
      <c r="E78" s="70" t="s">
        <v>250</v>
      </c>
      <c r="F78" s="70">
        <v>8.0</v>
      </c>
      <c r="G78" s="70">
        <v>2.0</v>
      </c>
      <c r="H78" s="70" t="s">
        <v>256</v>
      </c>
      <c r="I78" s="70">
        <v>7.0</v>
      </c>
    </row>
    <row r="79">
      <c r="A79" s="67" t="s">
        <v>153</v>
      </c>
      <c r="B79" s="70" t="s">
        <v>435</v>
      </c>
      <c r="C79" s="70" t="s">
        <v>447</v>
      </c>
      <c r="D79" s="70">
        <v>708.0</v>
      </c>
      <c r="E79" s="70" t="s">
        <v>250</v>
      </c>
      <c r="F79" s="70">
        <v>8.0</v>
      </c>
      <c r="G79" s="70">
        <v>2.0</v>
      </c>
      <c r="H79" s="70" t="s">
        <v>257</v>
      </c>
      <c r="I79" s="70">
        <v>7.0</v>
      </c>
    </row>
    <row r="80">
      <c r="A80" s="67" t="s">
        <v>159</v>
      </c>
      <c r="B80" s="70" t="s">
        <v>436</v>
      </c>
      <c r="C80" s="70" t="s">
        <v>447</v>
      </c>
      <c r="D80" s="70">
        <v>708.0</v>
      </c>
      <c r="E80" s="70" t="s">
        <v>250</v>
      </c>
      <c r="F80" s="70">
        <v>8.0</v>
      </c>
      <c r="G80" s="70">
        <v>2.0</v>
      </c>
      <c r="H80" s="70" t="s">
        <v>250</v>
      </c>
      <c r="I80" s="70">
        <v>8.0</v>
      </c>
    </row>
    <row r="81">
      <c r="A81" s="67" t="s">
        <v>164</v>
      </c>
      <c r="B81" s="70" t="s">
        <v>437</v>
      </c>
      <c r="C81" s="70" t="s">
        <v>447</v>
      </c>
      <c r="D81" s="70">
        <v>708.0</v>
      </c>
      <c r="E81" s="70" t="s">
        <v>250</v>
      </c>
      <c r="F81" s="70">
        <v>8.0</v>
      </c>
      <c r="G81" s="70">
        <v>2.0</v>
      </c>
      <c r="H81" s="70" t="s">
        <v>251</v>
      </c>
      <c r="I81" s="70">
        <v>8.0</v>
      </c>
    </row>
    <row r="82">
      <c r="A82" s="44" t="s">
        <v>161</v>
      </c>
      <c r="B82" s="42" t="s">
        <v>425</v>
      </c>
      <c r="C82" s="42" t="s">
        <v>427</v>
      </c>
      <c r="D82" s="42">
        <v>701.0</v>
      </c>
      <c r="E82" s="42" t="s">
        <v>251</v>
      </c>
      <c r="F82" s="42">
        <v>9.0</v>
      </c>
      <c r="G82" s="42">
        <v>3.0</v>
      </c>
      <c r="H82" s="42" t="s">
        <v>250</v>
      </c>
      <c r="I82" s="42">
        <v>1.0</v>
      </c>
    </row>
    <row r="83">
      <c r="A83" s="40" t="s">
        <v>167</v>
      </c>
      <c r="B83" s="42" t="s">
        <v>429</v>
      </c>
      <c r="C83" s="42" t="s">
        <v>427</v>
      </c>
      <c r="D83" s="42">
        <v>701.0</v>
      </c>
      <c r="E83" s="42" t="s">
        <v>251</v>
      </c>
      <c r="F83" s="42">
        <v>9.0</v>
      </c>
      <c r="G83" s="42">
        <v>3.0</v>
      </c>
      <c r="H83" s="42" t="s">
        <v>251</v>
      </c>
      <c r="I83" s="42">
        <v>1.0</v>
      </c>
    </row>
    <row r="84">
      <c r="A84" s="40" t="s">
        <v>168</v>
      </c>
      <c r="B84" s="42" t="s">
        <v>430</v>
      </c>
      <c r="C84" s="42" t="s">
        <v>427</v>
      </c>
      <c r="D84" s="42">
        <v>701.0</v>
      </c>
      <c r="E84" s="42" t="s">
        <v>251</v>
      </c>
      <c r="F84" s="42">
        <v>9.0</v>
      </c>
      <c r="G84" s="42">
        <v>3.0</v>
      </c>
      <c r="H84" s="42" t="s">
        <v>252</v>
      </c>
      <c r="I84" s="42">
        <v>1.0</v>
      </c>
    </row>
    <row r="85">
      <c r="A85" s="40" t="s">
        <v>173</v>
      </c>
      <c r="B85" s="42" t="s">
        <v>431</v>
      </c>
      <c r="C85" s="42" t="s">
        <v>427</v>
      </c>
      <c r="D85" s="42">
        <v>701.0</v>
      </c>
      <c r="E85" s="42" t="s">
        <v>251</v>
      </c>
      <c r="F85" s="42">
        <v>9.0</v>
      </c>
      <c r="G85" s="42">
        <v>3.0</v>
      </c>
      <c r="H85" s="42" t="s">
        <v>253</v>
      </c>
      <c r="I85" s="42">
        <v>1.0</v>
      </c>
    </row>
    <row r="86">
      <c r="A86" s="40" t="s">
        <v>174</v>
      </c>
      <c r="B86" s="42" t="s">
        <v>432</v>
      </c>
      <c r="C86" s="42" t="s">
        <v>427</v>
      </c>
      <c r="D86" s="42">
        <v>701.0</v>
      </c>
      <c r="E86" s="42" t="s">
        <v>251</v>
      </c>
      <c r="F86" s="42">
        <v>9.0</v>
      </c>
      <c r="G86" s="42">
        <v>3.0</v>
      </c>
      <c r="H86" s="42" t="s">
        <v>254</v>
      </c>
      <c r="I86" s="42">
        <v>1.0</v>
      </c>
    </row>
    <row r="87">
      <c r="A87" s="44" t="s">
        <v>172</v>
      </c>
      <c r="B87" s="42" t="s">
        <v>433</v>
      </c>
      <c r="C87" s="42" t="s">
        <v>427</v>
      </c>
      <c r="D87" s="42">
        <v>701.0</v>
      </c>
      <c r="E87" s="42" t="s">
        <v>251</v>
      </c>
      <c r="F87" s="42">
        <v>9.0</v>
      </c>
      <c r="G87" s="42">
        <v>3.0</v>
      </c>
      <c r="H87" s="42" t="s">
        <v>255</v>
      </c>
      <c r="I87" s="42">
        <v>1.0</v>
      </c>
    </row>
    <row r="88">
      <c r="A88" s="40" t="s">
        <v>182</v>
      </c>
      <c r="B88" s="42" t="s">
        <v>434</v>
      </c>
      <c r="C88" s="42" t="s">
        <v>427</v>
      </c>
      <c r="D88" s="42">
        <v>701.0</v>
      </c>
      <c r="E88" s="42" t="s">
        <v>251</v>
      </c>
      <c r="F88" s="42">
        <v>9.0</v>
      </c>
      <c r="G88" s="42">
        <v>3.0</v>
      </c>
      <c r="H88" s="42" t="s">
        <v>256</v>
      </c>
      <c r="I88" s="42">
        <v>1.0</v>
      </c>
    </row>
    <row r="89">
      <c r="A89" s="44" t="s">
        <v>177</v>
      </c>
      <c r="B89" s="42" t="s">
        <v>435</v>
      </c>
      <c r="C89" s="42" t="s">
        <v>427</v>
      </c>
      <c r="D89" s="42">
        <v>701.0</v>
      </c>
      <c r="E89" s="42" t="s">
        <v>251</v>
      </c>
      <c r="F89" s="42">
        <v>9.0</v>
      </c>
      <c r="G89" s="42">
        <v>3.0</v>
      </c>
      <c r="H89" s="42" t="s">
        <v>257</v>
      </c>
      <c r="I89" s="42">
        <v>1.0</v>
      </c>
    </row>
    <row r="90">
      <c r="A90" s="44" t="s">
        <v>179</v>
      </c>
      <c r="B90" s="42" t="s">
        <v>436</v>
      </c>
      <c r="C90" s="42" t="s">
        <v>427</v>
      </c>
      <c r="D90" s="42">
        <v>701.0</v>
      </c>
      <c r="E90" s="42" t="s">
        <v>251</v>
      </c>
      <c r="F90" s="42">
        <v>9.0</v>
      </c>
      <c r="G90" s="42">
        <v>3.0</v>
      </c>
      <c r="H90" s="42" t="s">
        <v>250</v>
      </c>
      <c r="I90" s="42">
        <v>2.0</v>
      </c>
    </row>
    <row r="91">
      <c r="A91" s="44" t="s">
        <v>181</v>
      </c>
      <c r="B91" s="42" t="s">
        <v>437</v>
      </c>
      <c r="C91" s="42" t="s">
        <v>427</v>
      </c>
      <c r="D91" s="42">
        <v>701.0</v>
      </c>
      <c r="E91" s="42" t="s">
        <v>251</v>
      </c>
      <c r="F91" s="42">
        <v>9.0</v>
      </c>
      <c r="G91" s="42">
        <v>3.0</v>
      </c>
      <c r="H91" s="42" t="s">
        <v>251</v>
      </c>
      <c r="I91" s="42">
        <v>2.0</v>
      </c>
    </row>
    <row r="92">
      <c r="A92" s="40" t="s">
        <v>187</v>
      </c>
      <c r="B92" s="42" t="s">
        <v>425</v>
      </c>
      <c r="C92" s="42" t="s">
        <v>438</v>
      </c>
      <c r="D92" s="42">
        <v>702.0</v>
      </c>
      <c r="E92" s="42" t="s">
        <v>251</v>
      </c>
      <c r="F92" s="42">
        <v>10.0</v>
      </c>
      <c r="G92" s="42">
        <v>3.0</v>
      </c>
      <c r="H92" s="42" t="s">
        <v>250</v>
      </c>
      <c r="I92" s="42">
        <v>3.0</v>
      </c>
    </row>
    <row r="93">
      <c r="A93" s="40" t="s">
        <v>188</v>
      </c>
      <c r="B93" s="42" t="s">
        <v>429</v>
      </c>
      <c r="C93" s="42" t="s">
        <v>438</v>
      </c>
      <c r="D93" s="42">
        <v>702.0</v>
      </c>
      <c r="E93" s="42" t="s">
        <v>251</v>
      </c>
      <c r="F93" s="42">
        <v>10.0</v>
      </c>
      <c r="G93" s="42">
        <v>3.0</v>
      </c>
      <c r="H93" s="42" t="s">
        <v>251</v>
      </c>
      <c r="I93" s="42">
        <v>3.0</v>
      </c>
    </row>
    <row r="94">
      <c r="A94" s="44" t="s">
        <v>184</v>
      </c>
      <c r="B94" s="42" t="s">
        <v>430</v>
      </c>
      <c r="C94" s="42" t="s">
        <v>438</v>
      </c>
      <c r="D94" s="42">
        <v>702.0</v>
      </c>
      <c r="E94" s="42" t="s">
        <v>251</v>
      </c>
      <c r="F94" s="42">
        <v>10.0</v>
      </c>
      <c r="G94" s="42">
        <v>3.0</v>
      </c>
      <c r="H94" s="42" t="s">
        <v>252</v>
      </c>
      <c r="I94" s="42">
        <v>3.0</v>
      </c>
    </row>
    <row r="95">
      <c r="A95" s="44" t="s">
        <v>186</v>
      </c>
      <c r="B95" s="42" t="s">
        <v>431</v>
      </c>
      <c r="C95" s="42" t="s">
        <v>438</v>
      </c>
      <c r="D95" s="42">
        <v>702.0</v>
      </c>
      <c r="E95" s="42" t="s">
        <v>251</v>
      </c>
      <c r="F95" s="42">
        <v>10.0</v>
      </c>
      <c r="G95" s="42">
        <v>3.0</v>
      </c>
      <c r="H95" s="42" t="s">
        <v>253</v>
      </c>
      <c r="I95" s="42">
        <v>3.0</v>
      </c>
    </row>
    <row r="96">
      <c r="A96" s="40" t="s">
        <v>193</v>
      </c>
      <c r="B96" s="42" t="s">
        <v>432</v>
      </c>
      <c r="C96" s="42" t="s">
        <v>438</v>
      </c>
      <c r="D96" s="42">
        <v>702.0</v>
      </c>
      <c r="E96" s="42" t="s">
        <v>251</v>
      </c>
      <c r="F96" s="42">
        <v>10.0</v>
      </c>
      <c r="G96" s="42">
        <v>3.0</v>
      </c>
      <c r="H96" s="42" t="s">
        <v>254</v>
      </c>
      <c r="I96" s="42">
        <v>3.0</v>
      </c>
    </row>
    <row r="97">
      <c r="A97" s="40" t="s">
        <v>194</v>
      </c>
      <c r="B97" s="42" t="s">
        <v>433</v>
      </c>
      <c r="C97" s="42" t="s">
        <v>438</v>
      </c>
      <c r="D97" s="42">
        <v>702.0</v>
      </c>
      <c r="E97" s="42" t="s">
        <v>251</v>
      </c>
      <c r="F97" s="42">
        <v>10.0</v>
      </c>
      <c r="G97" s="42">
        <v>3.0</v>
      </c>
      <c r="H97" s="42" t="s">
        <v>255</v>
      </c>
      <c r="I97" s="42">
        <v>3.0</v>
      </c>
    </row>
    <row r="98">
      <c r="A98" s="44" t="s">
        <v>190</v>
      </c>
      <c r="B98" s="42" t="s">
        <v>434</v>
      </c>
      <c r="C98" s="42" t="s">
        <v>438</v>
      </c>
      <c r="D98" s="42">
        <v>702.0</v>
      </c>
      <c r="E98" s="42" t="s">
        <v>251</v>
      </c>
      <c r="F98" s="42">
        <v>10.0</v>
      </c>
      <c r="G98" s="42">
        <v>3.0</v>
      </c>
      <c r="H98" s="42" t="s">
        <v>256</v>
      </c>
      <c r="I98" s="42">
        <v>3.0</v>
      </c>
    </row>
    <row r="99">
      <c r="A99" s="44" t="s">
        <v>192</v>
      </c>
      <c r="B99" s="42" t="s">
        <v>435</v>
      </c>
      <c r="C99" s="42" t="s">
        <v>438</v>
      </c>
      <c r="D99" s="42">
        <v>702.0</v>
      </c>
      <c r="E99" s="42" t="s">
        <v>251</v>
      </c>
      <c r="F99" s="42">
        <v>10.0</v>
      </c>
      <c r="G99" s="42">
        <v>3.0</v>
      </c>
      <c r="H99" s="42" t="s">
        <v>257</v>
      </c>
      <c r="I99" s="42">
        <v>3.0</v>
      </c>
    </row>
    <row r="100">
      <c r="A100" s="44" t="s">
        <v>199</v>
      </c>
      <c r="B100" s="42" t="s">
        <v>436</v>
      </c>
      <c r="C100" s="42" t="s">
        <v>438</v>
      </c>
      <c r="D100" s="42">
        <v>702.0</v>
      </c>
      <c r="E100" s="42" t="s">
        <v>251</v>
      </c>
      <c r="F100" s="42">
        <v>10.0</v>
      </c>
      <c r="G100" s="42">
        <v>3.0</v>
      </c>
      <c r="H100" s="42" t="s">
        <v>250</v>
      </c>
      <c r="I100" s="42">
        <v>4.0</v>
      </c>
    </row>
    <row r="101">
      <c r="A101" s="44" t="s">
        <v>201</v>
      </c>
      <c r="B101" s="42" t="s">
        <v>437</v>
      </c>
      <c r="C101" s="42" t="s">
        <v>438</v>
      </c>
      <c r="D101" s="42">
        <v>702.0</v>
      </c>
      <c r="E101" s="42" t="s">
        <v>251</v>
      </c>
      <c r="F101" s="42">
        <v>10.0</v>
      </c>
      <c r="G101" s="42">
        <v>3.0</v>
      </c>
      <c r="H101" s="42" t="s">
        <v>251</v>
      </c>
      <c r="I101" s="42">
        <v>4.0</v>
      </c>
    </row>
    <row r="102">
      <c r="A102" s="40" t="s">
        <v>203</v>
      </c>
      <c r="B102" s="42" t="s">
        <v>425</v>
      </c>
      <c r="C102" s="42" t="s">
        <v>441</v>
      </c>
      <c r="D102" s="42">
        <v>703.0</v>
      </c>
      <c r="E102" s="42" t="s">
        <v>251</v>
      </c>
      <c r="F102" s="42">
        <v>11.0</v>
      </c>
      <c r="G102" s="42">
        <v>3.0</v>
      </c>
      <c r="H102" s="42" t="s">
        <v>250</v>
      </c>
      <c r="I102" s="42">
        <v>5.0</v>
      </c>
    </row>
    <row r="103">
      <c r="A103" s="40" t="s">
        <v>204</v>
      </c>
      <c r="B103" s="42" t="s">
        <v>429</v>
      </c>
      <c r="C103" s="42" t="s">
        <v>441</v>
      </c>
      <c r="D103" s="42">
        <v>703.0</v>
      </c>
      <c r="E103" s="42" t="s">
        <v>251</v>
      </c>
      <c r="F103" s="42">
        <v>11.0</v>
      </c>
      <c r="G103" s="42">
        <v>3.0</v>
      </c>
      <c r="H103" s="42" t="s">
        <v>251</v>
      </c>
      <c r="I103" s="42">
        <v>5.0</v>
      </c>
    </row>
    <row r="104">
      <c r="A104" s="40" t="s">
        <v>205</v>
      </c>
      <c r="B104" s="42" t="s">
        <v>430</v>
      </c>
      <c r="C104" s="42" t="s">
        <v>441</v>
      </c>
      <c r="D104" s="42">
        <v>703.0</v>
      </c>
      <c r="E104" s="42" t="s">
        <v>251</v>
      </c>
      <c r="F104" s="42">
        <v>11.0</v>
      </c>
      <c r="G104" s="42">
        <v>3.0</v>
      </c>
      <c r="H104" s="42" t="s">
        <v>252</v>
      </c>
      <c r="I104" s="42">
        <v>5.0</v>
      </c>
    </row>
    <row r="105">
      <c r="A105" s="40" t="s">
        <v>209</v>
      </c>
      <c r="B105" s="42" t="s">
        <v>431</v>
      </c>
      <c r="C105" s="42" t="s">
        <v>441</v>
      </c>
      <c r="D105" s="42">
        <v>703.0</v>
      </c>
      <c r="E105" s="42" t="s">
        <v>251</v>
      </c>
      <c r="F105" s="42">
        <v>11.0</v>
      </c>
      <c r="G105" s="42">
        <v>3.0</v>
      </c>
      <c r="H105" s="42" t="s">
        <v>253</v>
      </c>
      <c r="I105" s="42">
        <v>5.0</v>
      </c>
    </row>
    <row r="106">
      <c r="A106" s="40" t="s">
        <v>210</v>
      </c>
      <c r="B106" s="42" t="s">
        <v>432</v>
      </c>
      <c r="C106" s="42" t="s">
        <v>441</v>
      </c>
      <c r="D106" s="42">
        <v>703.0</v>
      </c>
      <c r="E106" s="42" t="s">
        <v>251</v>
      </c>
      <c r="F106" s="42">
        <v>11.0</v>
      </c>
      <c r="G106" s="42">
        <v>3.0</v>
      </c>
      <c r="H106" s="42" t="s">
        <v>254</v>
      </c>
      <c r="I106" s="42">
        <v>5.0</v>
      </c>
    </row>
    <row r="107">
      <c r="A107" s="40" t="s">
        <v>214</v>
      </c>
      <c r="B107" s="42" t="s">
        <v>433</v>
      </c>
      <c r="C107" s="42" t="s">
        <v>441</v>
      </c>
      <c r="D107" s="42">
        <v>703.0</v>
      </c>
      <c r="E107" s="42" t="s">
        <v>251</v>
      </c>
      <c r="F107" s="42">
        <v>11.0</v>
      </c>
      <c r="G107" s="42">
        <v>3.0</v>
      </c>
      <c r="H107" s="42" t="s">
        <v>255</v>
      </c>
      <c r="I107" s="42">
        <v>5.0</v>
      </c>
    </row>
    <row r="108">
      <c r="A108" s="40" t="s">
        <v>215</v>
      </c>
      <c r="B108" s="42" t="s">
        <v>434</v>
      </c>
      <c r="C108" s="42" t="s">
        <v>441</v>
      </c>
      <c r="D108" s="42">
        <v>703.0</v>
      </c>
      <c r="E108" s="42" t="s">
        <v>251</v>
      </c>
      <c r="F108" s="42">
        <v>11.0</v>
      </c>
      <c r="G108" s="42">
        <v>3.0</v>
      </c>
      <c r="H108" s="42" t="s">
        <v>256</v>
      </c>
      <c r="I108" s="42">
        <v>5.0</v>
      </c>
    </row>
    <row r="109">
      <c r="A109" s="40" t="s">
        <v>216</v>
      </c>
      <c r="B109" s="42" t="s">
        <v>435</v>
      </c>
      <c r="C109" s="42" t="s">
        <v>441</v>
      </c>
      <c r="D109" s="42">
        <v>703.0</v>
      </c>
      <c r="E109" s="42" t="s">
        <v>251</v>
      </c>
      <c r="F109" s="42">
        <v>11.0</v>
      </c>
      <c r="G109" s="42">
        <v>3.0</v>
      </c>
      <c r="H109" s="42" t="s">
        <v>257</v>
      </c>
      <c r="I109" s="42">
        <v>5.0</v>
      </c>
    </row>
    <row r="110">
      <c r="A110" s="44" t="s">
        <v>213</v>
      </c>
      <c r="B110" s="42" t="s">
        <v>436</v>
      </c>
      <c r="C110" s="42" t="s">
        <v>441</v>
      </c>
      <c r="D110" s="42">
        <v>703.0</v>
      </c>
      <c r="E110" s="42" t="s">
        <v>251</v>
      </c>
      <c r="F110" s="42">
        <v>11.0</v>
      </c>
      <c r="G110" s="42">
        <v>3.0</v>
      </c>
      <c r="H110" s="42" t="s">
        <v>250</v>
      </c>
      <c r="I110" s="42">
        <v>6.0</v>
      </c>
    </row>
    <row r="111">
      <c r="A111" s="40" t="s">
        <v>221</v>
      </c>
      <c r="B111" s="42" t="s">
        <v>437</v>
      </c>
      <c r="C111" s="42" t="s">
        <v>441</v>
      </c>
      <c r="D111" s="42">
        <v>703.0</v>
      </c>
      <c r="E111" s="42" t="s">
        <v>251</v>
      </c>
      <c r="F111" s="42">
        <v>11.0</v>
      </c>
      <c r="G111" s="42">
        <v>3.0</v>
      </c>
      <c r="H111" s="42" t="s">
        <v>251</v>
      </c>
      <c r="I111" s="42">
        <v>6.0</v>
      </c>
    </row>
    <row r="112">
      <c r="A112" s="44" t="s">
        <v>220</v>
      </c>
      <c r="B112" s="42" t="s">
        <v>425</v>
      </c>
      <c r="C112" s="42" t="s">
        <v>443</v>
      </c>
      <c r="D112" s="42">
        <v>704.0</v>
      </c>
      <c r="E112" s="42" t="s">
        <v>251</v>
      </c>
      <c r="F112" s="42">
        <v>12.0</v>
      </c>
      <c r="G112" s="42">
        <v>3.0</v>
      </c>
      <c r="H112" s="42" t="s">
        <v>250</v>
      </c>
      <c r="I112" s="42">
        <v>7.0</v>
      </c>
    </row>
    <row r="113">
      <c r="A113" s="40" t="s">
        <v>222</v>
      </c>
      <c r="B113" s="42" t="s">
        <v>429</v>
      </c>
      <c r="C113" s="42" t="s">
        <v>443</v>
      </c>
      <c r="D113" s="42">
        <v>704.0</v>
      </c>
      <c r="E113" s="42" t="s">
        <v>251</v>
      </c>
      <c r="F113" s="42">
        <v>12.0</v>
      </c>
      <c r="G113" s="42">
        <v>3.0</v>
      </c>
      <c r="H113" s="42" t="s">
        <v>251</v>
      </c>
      <c r="I113" s="42">
        <v>7.0</v>
      </c>
    </row>
    <row r="114">
      <c r="A114" s="40" t="s">
        <v>227</v>
      </c>
      <c r="B114" s="42" t="s">
        <v>430</v>
      </c>
      <c r="C114" s="42" t="s">
        <v>443</v>
      </c>
      <c r="D114" s="42">
        <v>704.0</v>
      </c>
      <c r="E114" s="42" t="s">
        <v>251</v>
      </c>
      <c r="F114" s="42">
        <v>12.0</v>
      </c>
      <c r="G114" s="42">
        <v>3.0</v>
      </c>
      <c r="H114" s="42" t="s">
        <v>252</v>
      </c>
      <c r="I114" s="42">
        <v>7.0</v>
      </c>
    </row>
    <row r="115">
      <c r="A115" s="44" t="s">
        <v>226</v>
      </c>
      <c r="B115" s="42" t="s">
        <v>431</v>
      </c>
      <c r="C115" s="42" t="s">
        <v>443</v>
      </c>
      <c r="D115" s="42">
        <v>704.0</v>
      </c>
      <c r="E115" s="42" t="s">
        <v>251</v>
      </c>
      <c r="F115" s="42">
        <v>12.0</v>
      </c>
      <c r="G115" s="42">
        <v>3.0</v>
      </c>
      <c r="H115" s="42" t="s">
        <v>253</v>
      </c>
      <c r="I115" s="42">
        <v>7.0</v>
      </c>
    </row>
    <row r="116">
      <c r="A116" s="44" t="s">
        <v>232</v>
      </c>
      <c r="B116" s="42" t="s">
        <v>432</v>
      </c>
      <c r="C116" s="42" t="s">
        <v>443</v>
      </c>
      <c r="D116" s="42">
        <v>704.0</v>
      </c>
      <c r="E116" s="42" t="s">
        <v>251</v>
      </c>
      <c r="F116" s="42">
        <v>12.0</v>
      </c>
      <c r="G116" s="42">
        <v>3.0</v>
      </c>
      <c r="H116" s="42" t="s">
        <v>254</v>
      </c>
      <c r="I116" s="42">
        <v>7.0</v>
      </c>
    </row>
    <row r="117">
      <c r="A117" s="40" t="s">
        <v>237</v>
      </c>
      <c r="B117" s="42" t="s">
        <v>433</v>
      </c>
      <c r="C117" s="42" t="s">
        <v>443</v>
      </c>
      <c r="D117" s="42">
        <v>704.0</v>
      </c>
      <c r="E117" s="42" t="s">
        <v>251</v>
      </c>
      <c r="F117" s="42">
        <v>12.0</v>
      </c>
      <c r="G117" s="42">
        <v>3.0</v>
      </c>
      <c r="H117" s="42" t="s">
        <v>255</v>
      </c>
      <c r="I117" s="42">
        <v>7.0</v>
      </c>
    </row>
    <row r="118">
      <c r="A118" s="40" t="s">
        <v>238</v>
      </c>
      <c r="B118" s="42" t="s">
        <v>434</v>
      </c>
      <c r="C118" s="42" t="s">
        <v>443</v>
      </c>
      <c r="D118" s="42">
        <v>704.0</v>
      </c>
      <c r="E118" s="42" t="s">
        <v>251</v>
      </c>
      <c r="F118" s="42">
        <v>12.0</v>
      </c>
      <c r="G118" s="42">
        <v>3.0</v>
      </c>
      <c r="H118" s="42" t="s">
        <v>256</v>
      </c>
      <c r="I118" s="42">
        <v>7.0</v>
      </c>
    </row>
    <row r="119">
      <c r="A119" s="40" t="s">
        <v>239</v>
      </c>
      <c r="B119" s="42" t="s">
        <v>435</v>
      </c>
      <c r="C119" s="42" t="s">
        <v>443</v>
      </c>
      <c r="D119" s="42">
        <v>704.0</v>
      </c>
      <c r="E119" s="42" t="s">
        <v>251</v>
      </c>
      <c r="F119" s="42">
        <v>12.0</v>
      </c>
      <c r="G119" s="42">
        <v>3.0</v>
      </c>
      <c r="H119" s="42" t="s">
        <v>257</v>
      </c>
      <c r="I119" s="42">
        <v>7.0</v>
      </c>
    </row>
    <row r="120">
      <c r="A120" s="44" t="s">
        <v>236</v>
      </c>
      <c r="B120" s="42" t="s">
        <v>436</v>
      </c>
      <c r="C120" s="42" t="s">
        <v>443</v>
      </c>
      <c r="D120" s="42">
        <v>704.0</v>
      </c>
      <c r="E120" s="42" t="s">
        <v>251</v>
      </c>
      <c r="F120" s="42">
        <v>12.0</v>
      </c>
      <c r="G120" s="42">
        <v>3.0</v>
      </c>
      <c r="H120" s="42" t="s">
        <v>250</v>
      </c>
      <c r="I120" s="42">
        <v>8.0</v>
      </c>
    </row>
    <row r="121">
      <c r="A121" s="40" t="s">
        <v>247</v>
      </c>
      <c r="B121" s="42" t="s">
        <v>437</v>
      </c>
      <c r="C121" s="42" t="s">
        <v>443</v>
      </c>
      <c r="D121" s="42">
        <v>704.0</v>
      </c>
      <c r="E121" s="42" t="s">
        <v>251</v>
      </c>
      <c r="F121" s="42">
        <v>12.0</v>
      </c>
      <c r="G121" s="42">
        <v>3.0</v>
      </c>
      <c r="H121" s="42" t="s">
        <v>251</v>
      </c>
      <c r="I121" s="42">
        <v>8.0</v>
      </c>
    </row>
    <row r="122">
      <c r="A122" s="106" t="s">
        <v>243</v>
      </c>
      <c r="B122" s="72" t="s">
        <v>425</v>
      </c>
      <c r="C122" s="72" t="s">
        <v>444</v>
      </c>
      <c r="D122" s="72">
        <v>705.0</v>
      </c>
      <c r="E122" s="72" t="s">
        <v>251</v>
      </c>
      <c r="F122" s="72">
        <v>13.0</v>
      </c>
      <c r="G122" s="72">
        <v>4.0</v>
      </c>
      <c r="H122" s="72" t="s">
        <v>250</v>
      </c>
      <c r="I122" s="72">
        <v>1.0</v>
      </c>
    </row>
    <row r="123">
      <c r="A123" s="106" t="s">
        <v>19</v>
      </c>
      <c r="B123" s="72" t="s">
        <v>429</v>
      </c>
      <c r="C123" s="72" t="s">
        <v>444</v>
      </c>
      <c r="D123" s="72">
        <v>705.0</v>
      </c>
      <c r="E123" s="72" t="s">
        <v>251</v>
      </c>
      <c r="F123" s="72">
        <v>13.0</v>
      </c>
      <c r="G123" s="72">
        <v>4.0</v>
      </c>
      <c r="H123" s="72" t="s">
        <v>251</v>
      </c>
      <c r="I123" s="72">
        <v>1.0</v>
      </c>
    </row>
    <row r="124">
      <c r="A124" s="106" t="s">
        <v>21</v>
      </c>
      <c r="B124" s="72" t="s">
        <v>430</v>
      </c>
      <c r="C124" s="72" t="s">
        <v>444</v>
      </c>
      <c r="D124" s="72">
        <v>705.0</v>
      </c>
      <c r="E124" s="72" t="s">
        <v>251</v>
      </c>
      <c r="F124" s="72">
        <v>13.0</v>
      </c>
      <c r="G124" s="72">
        <v>4.0</v>
      </c>
      <c r="H124" s="72" t="s">
        <v>252</v>
      </c>
      <c r="I124" s="72">
        <v>1.0</v>
      </c>
    </row>
    <row r="125">
      <c r="A125" s="106" t="s">
        <v>12</v>
      </c>
      <c r="B125" s="72" t="s">
        <v>431</v>
      </c>
      <c r="C125" s="72" t="s">
        <v>444</v>
      </c>
      <c r="D125" s="72">
        <v>705.0</v>
      </c>
      <c r="E125" s="72" t="s">
        <v>251</v>
      </c>
      <c r="F125" s="72">
        <v>13.0</v>
      </c>
      <c r="G125" s="72">
        <v>4.0</v>
      </c>
      <c r="H125" s="72" t="s">
        <v>253</v>
      </c>
      <c r="I125" s="72">
        <v>1.0</v>
      </c>
    </row>
    <row r="126">
      <c r="A126" s="106" t="s">
        <v>16</v>
      </c>
      <c r="B126" s="72" t="s">
        <v>432</v>
      </c>
      <c r="C126" s="72" t="s">
        <v>444</v>
      </c>
      <c r="D126" s="72">
        <v>705.0</v>
      </c>
      <c r="E126" s="72" t="s">
        <v>251</v>
      </c>
      <c r="F126" s="72">
        <v>13.0</v>
      </c>
      <c r="G126" s="72">
        <v>4.0</v>
      </c>
      <c r="H126" s="72" t="s">
        <v>254</v>
      </c>
      <c r="I126" s="72">
        <v>1.0</v>
      </c>
    </row>
    <row r="127">
      <c r="A127" s="106" t="s">
        <v>27</v>
      </c>
      <c r="B127" s="72" t="s">
        <v>433</v>
      </c>
      <c r="C127" s="72" t="s">
        <v>444</v>
      </c>
      <c r="D127" s="72">
        <v>705.0</v>
      </c>
      <c r="E127" s="72" t="s">
        <v>251</v>
      </c>
      <c r="F127" s="72">
        <v>13.0</v>
      </c>
      <c r="G127" s="72">
        <v>4.0</v>
      </c>
      <c r="H127" s="72" t="s">
        <v>255</v>
      </c>
      <c r="I127" s="72">
        <v>1.0</v>
      </c>
    </row>
    <row r="128">
      <c r="A128" s="106" t="s">
        <v>23</v>
      </c>
      <c r="B128" s="72" t="s">
        <v>434</v>
      </c>
      <c r="C128" s="72" t="s">
        <v>444</v>
      </c>
      <c r="D128" s="72">
        <v>705.0</v>
      </c>
      <c r="E128" s="72" t="s">
        <v>251</v>
      </c>
      <c r="F128" s="72">
        <v>13.0</v>
      </c>
      <c r="G128" s="72">
        <v>4.0</v>
      </c>
      <c r="H128" s="72" t="s">
        <v>256</v>
      </c>
      <c r="I128" s="72">
        <v>1.0</v>
      </c>
    </row>
    <row r="129">
      <c r="A129" s="106" t="s">
        <v>29</v>
      </c>
      <c r="B129" s="72" t="s">
        <v>435</v>
      </c>
      <c r="C129" s="72" t="s">
        <v>444</v>
      </c>
      <c r="D129" s="72">
        <v>705.0</v>
      </c>
      <c r="E129" s="72" t="s">
        <v>251</v>
      </c>
      <c r="F129" s="72">
        <v>13.0</v>
      </c>
      <c r="G129" s="72">
        <v>4.0</v>
      </c>
      <c r="H129" s="72" t="s">
        <v>257</v>
      </c>
      <c r="I129" s="72">
        <v>1.0</v>
      </c>
    </row>
    <row r="130">
      <c r="A130" s="106" t="s">
        <v>25</v>
      </c>
      <c r="B130" s="72" t="s">
        <v>436</v>
      </c>
      <c r="C130" s="72" t="s">
        <v>444</v>
      </c>
      <c r="D130" s="72">
        <v>705.0</v>
      </c>
      <c r="E130" s="72" t="s">
        <v>251</v>
      </c>
      <c r="F130" s="72">
        <v>13.0</v>
      </c>
      <c r="G130" s="72">
        <v>4.0</v>
      </c>
      <c r="H130" s="72" t="s">
        <v>250</v>
      </c>
      <c r="I130" s="72">
        <v>2.0</v>
      </c>
    </row>
    <row r="131">
      <c r="A131" s="106" t="s">
        <v>37</v>
      </c>
      <c r="B131" s="72" t="s">
        <v>437</v>
      </c>
      <c r="C131" s="72" t="s">
        <v>444</v>
      </c>
      <c r="D131" s="72">
        <v>705.0</v>
      </c>
      <c r="E131" s="72" t="s">
        <v>251</v>
      </c>
      <c r="F131" s="72">
        <v>13.0</v>
      </c>
      <c r="G131" s="72">
        <v>4.0</v>
      </c>
      <c r="H131" s="72" t="s">
        <v>251</v>
      </c>
      <c r="I131" s="72">
        <v>2.0</v>
      </c>
    </row>
    <row r="132">
      <c r="A132" s="106" t="s">
        <v>31</v>
      </c>
      <c r="B132" s="72" t="s">
        <v>425</v>
      </c>
      <c r="C132" s="72" t="s">
        <v>445</v>
      </c>
      <c r="D132" s="72">
        <v>706.0</v>
      </c>
      <c r="E132" s="72" t="s">
        <v>251</v>
      </c>
      <c r="F132" s="72">
        <v>14.0</v>
      </c>
      <c r="G132" s="72">
        <v>4.0</v>
      </c>
      <c r="H132" s="72" t="s">
        <v>250</v>
      </c>
      <c r="I132" s="72">
        <v>3.0</v>
      </c>
    </row>
    <row r="133">
      <c r="A133" s="106" t="s">
        <v>33</v>
      </c>
      <c r="B133" s="72" t="s">
        <v>429</v>
      </c>
      <c r="C133" s="72" t="s">
        <v>445</v>
      </c>
      <c r="D133" s="72">
        <v>706.0</v>
      </c>
      <c r="E133" s="72" t="s">
        <v>251</v>
      </c>
      <c r="F133" s="72">
        <v>14.0</v>
      </c>
      <c r="G133" s="72">
        <v>4.0</v>
      </c>
      <c r="H133" s="72" t="s">
        <v>251</v>
      </c>
      <c r="I133" s="72">
        <v>3.0</v>
      </c>
    </row>
    <row r="134">
      <c r="A134" s="106" t="s">
        <v>35</v>
      </c>
      <c r="B134" s="72" t="s">
        <v>430</v>
      </c>
      <c r="C134" s="72" t="s">
        <v>445</v>
      </c>
      <c r="D134" s="72">
        <v>706.0</v>
      </c>
      <c r="E134" s="72" t="s">
        <v>251</v>
      </c>
      <c r="F134" s="72">
        <v>14.0</v>
      </c>
      <c r="G134" s="72">
        <v>4.0</v>
      </c>
      <c r="H134" s="72" t="s">
        <v>252</v>
      </c>
      <c r="I134" s="72">
        <v>3.0</v>
      </c>
    </row>
    <row r="135">
      <c r="A135" s="106" t="s">
        <v>39</v>
      </c>
      <c r="B135" s="72" t="s">
        <v>431</v>
      </c>
      <c r="C135" s="72" t="s">
        <v>445</v>
      </c>
      <c r="D135" s="72">
        <v>706.0</v>
      </c>
      <c r="E135" s="72" t="s">
        <v>251</v>
      </c>
      <c r="F135" s="72">
        <v>14.0</v>
      </c>
      <c r="G135" s="72">
        <v>4.0</v>
      </c>
      <c r="H135" s="72" t="s">
        <v>253</v>
      </c>
      <c r="I135" s="72">
        <v>3.0</v>
      </c>
    </row>
    <row r="136">
      <c r="A136" s="106" t="s">
        <v>41</v>
      </c>
      <c r="B136" s="72" t="s">
        <v>432</v>
      </c>
      <c r="C136" s="72" t="s">
        <v>445</v>
      </c>
      <c r="D136" s="72">
        <v>706.0</v>
      </c>
      <c r="E136" s="72" t="s">
        <v>251</v>
      </c>
      <c r="F136" s="72">
        <v>14.0</v>
      </c>
      <c r="G136" s="72">
        <v>4.0</v>
      </c>
      <c r="H136" s="72" t="s">
        <v>254</v>
      </c>
      <c r="I136" s="72">
        <v>3.0</v>
      </c>
    </row>
    <row r="137">
      <c r="A137" s="106" t="s">
        <v>43</v>
      </c>
      <c r="B137" s="72" t="s">
        <v>433</v>
      </c>
      <c r="C137" s="72" t="s">
        <v>445</v>
      </c>
      <c r="D137" s="72">
        <v>706.0</v>
      </c>
      <c r="E137" s="72" t="s">
        <v>251</v>
      </c>
      <c r="F137" s="72">
        <v>14.0</v>
      </c>
      <c r="G137" s="72">
        <v>4.0</v>
      </c>
      <c r="H137" s="72" t="s">
        <v>255</v>
      </c>
      <c r="I137" s="72">
        <v>3.0</v>
      </c>
    </row>
    <row r="138">
      <c r="A138" s="106" t="s">
        <v>45</v>
      </c>
      <c r="B138" s="72" t="s">
        <v>434</v>
      </c>
      <c r="C138" s="72" t="s">
        <v>445</v>
      </c>
      <c r="D138" s="72">
        <v>706.0</v>
      </c>
      <c r="E138" s="72" t="s">
        <v>251</v>
      </c>
      <c r="F138" s="72">
        <v>14.0</v>
      </c>
      <c r="G138" s="72">
        <v>4.0</v>
      </c>
      <c r="H138" s="72" t="s">
        <v>256</v>
      </c>
      <c r="I138" s="72">
        <v>3.0</v>
      </c>
    </row>
    <row r="139">
      <c r="A139" s="106" t="s">
        <v>53</v>
      </c>
      <c r="B139" s="72" t="s">
        <v>435</v>
      </c>
      <c r="C139" s="72" t="s">
        <v>445</v>
      </c>
      <c r="D139" s="72">
        <v>706.0</v>
      </c>
      <c r="E139" s="72" t="s">
        <v>251</v>
      </c>
      <c r="F139" s="72">
        <v>14.0</v>
      </c>
      <c r="G139" s="72">
        <v>4.0</v>
      </c>
      <c r="H139" s="72" t="s">
        <v>257</v>
      </c>
      <c r="I139" s="72">
        <v>3.0</v>
      </c>
    </row>
    <row r="140">
      <c r="A140" s="106" t="s">
        <v>47</v>
      </c>
      <c r="B140" s="72" t="s">
        <v>436</v>
      </c>
      <c r="C140" s="72" t="s">
        <v>445</v>
      </c>
      <c r="D140" s="72">
        <v>706.0</v>
      </c>
      <c r="E140" s="72" t="s">
        <v>251</v>
      </c>
      <c r="F140" s="72">
        <v>14.0</v>
      </c>
      <c r="G140" s="72">
        <v>4.0</v>
      </c>
      <c r="H140" s="72" t="s">
        <v>250</v>
      </c>
      <c r="I140" s="72">
        <v>4.0</v>
      </c>
    </row>
    <row r="141">
      <c r="A141" s="106" t="s">
        <v>49</v>
      </c>
      <c r="B141" s="72" t="s">
        <v>437</v>
      </c>
      <c r="C141" s="72" t="s">
        <v>445</v>
      </c>
      <c r="D141" s="72">
        <v>706.0</v>
      </c>
      <c r="E141" s="72" t="s">
        <v>251</v>
      </c>
      <c r="F141" s="72">
        <v>14.0</v>
      </c>
      <c r="G141" s="72">
        <v>4.0</v>
      </c>
      <c r="H141" s="72" t="s">
        <v>251</v>
      </c>
      <c r="I141" s="72">
        <v>4.0</v>
      </c>
    </row>
    <row r="142">
      <c r="A142" s="106" t="s">
        <v>51</v>
      </c>
      <c r="B142" s="72" t="s">
        <v>425</v>
      </c>
      <c r="C142" s="72" t="s">
        <v>446</v>
      </c>
      <c r="D142" s="72">
        <v>707.0</v>
      </c>
      <c r="E142" s="72" t="s">
        <v>251</v>
      </c>
      <c r="F142" s="72">
        <v>15.0</v>
      </c>
      <c r="G142" s="72">
        <v>4.0</v>
      </c>
      <c r="H142" s="72" t="s">
        <v>250</v>
      </c>
      <c r="I142" s="72">
        <v>5.0</v>
      </c>
    </row>
    <row r="143">
      <c r="A143" s="107" t="s">
        <v>158</v>
      </c>
      <c r="B143" s="72" t="s">
        <v>429</v>
      </c>
      <c r="C143" s="72" t="s">
        <v>446</v>
      </c>
      <c r="D143" s="72">
        <v>707.0</v>
      </c>
      <c r="E143" s="72" t="s">
        <v>251</v>
      </c>
      <c r="F143" s="72">
        <v>15.0</v>
      </c>
      <c r="G143" s="72">
        <v>4.0</v>
      </c>
      <c r="H143" s="72" t="s">
        <v>251</v>
      </c>
      <c r="I143" s="72">
        <v>5.0</v>
      </c>
    </row>
    <row r="144">
      <c r="A144" s="106" t="s">
        <v>241</v>
      </c>
      <c r="B144" s="72" t="s">
        <v>430</v>
      </c>
      <c r="C144" s="72" t="s">
        <v>446</v>
      </c>
      <c r="D144" s="72">
        <v>707.0</v>
      </c>
      <c r="E144" s="72" t="s">
        <v>251</v>
      </c>
      <c r="F144" s="72">
        <v>15.0</v>
      </c>
      <c r="G144" s="72">
        <v>4.0</v>
      </c>
      <c r="H144" s="72" t="s">
        <v>252</v>
      </c>
      <c r="I144" s="72">
        <v>5.0</v>
      </c>
    </row>
    <row r="145">
      <c r="A145" s="107" t="s">
        <v>248</v>
      </c>
      <c r="B145" s="72" t="s">
        <v>431</v>
      </c>
      <c r="C145" s="72" t="s">
        <v>446</v>
      </c>
      <c r="D145" s="72">
        <v>707.0</v>
      </c>
      <c r="E145" s="72" t="s">
        <v>251</v>
      </c>
      <c r="F145" s="72">
        <v>15.0</v>
      </c>
      <c r="G145" s="72">
        <v>4.0</v>
      </c>
      <c r="H145" s="72" t="s">
        <v>253</v>
      </c>
      <c r="I145" s="72">
        <v>5.0</v>
      </c>
    </row>
    <row r="146">
      <c r="A146" s="106" t="s">
        <v>80</v>
      </c>
      <c r="B146" s="72" t="s">
        <v>432</v>
      </c>
      <c r="C146" s="72" t="s">
        <v>446</v>
      </c>
      <c r="D146" s="72">
        <v>707.0</v>
      </c>
      <c r="E146" s="72" t="s">
        <v>251</v>
      </c>
      <c r="F146" s="72">
        <v>15.0</v>
      </c>
      <c r="G146" s="72">
        <v>4.0</v>
      </c>
      <c r="H146" s="72" t="s">
        <v>254</v>
      </c>
      <c r="I146" s="72">
        <v>5.0</v>
      </c>
    </row>
    <row r="147">
      <c r="A147" s="107" t="s">
        <v>82</v>
      </c>
      <c r="B147" s="72" t="s">
        <v>433</v>
      </c>
      <c r="C147" s="72" t="s">
        <v>446</v>
      </c>
      <c r="D147" s="72">
        <v>707.0</v>
      </c>
      <c r="E147" s="72" t="s">
        <v>251</v>
      </c>
      <c r="F147" s="72">
        <v>15.0</v>
      </c>
      <c r="G147" s="72">
        <v>4.0</v>
      </c>
      <c r="H147" s="72" t="s">
        <v>255</v>
      </c>
      <c r="I147" s="72">
        <v>5.0</v>
      </c>
    </row>
    <row r="148">
      <c r="A148" s="107" t="s">
        <v>83</v>
      </c>
      <c r="B148" s="72" t="s">
        <v>434</v>
      </c>
      <c r="C148" s="72" t="s">
        <v>446</v>
      </c>
      <c r="D148" s="72">
        <v>707.0</v>
      </c>
      <c r="E148" s="72" t="s">
        <v>251</v>
      </c>
      <c r="F148" s="72">
        <v>15.0</v>
      </c>
      <c r="G148" s="72">
        <v>4.0</v>
      </c>
      <c r="H148" s="72" t="s">
        <v>256</v>
      </c>
      <c r="I148" s="72">
        <v>5.0</v>
      </c>
    </row>
    <row r="149">
      <c r="A149" s="106" t="s">
        <v>112</v>
      </c>
      <c r="B149" s="72" t="s">
        <v>435</v>
      </c>
      <c r="C149" s="72" t="s">
        <v>446</v>
      </c>
      <c r="D149" s="72">
        <v>707.0</v>
      </c>
      <c r="E149" s="72" t="s">
        <v>251</v>
      </c>
      <c r="F149" s="72">
        <v>15.0</v>
      </c>
      <c r="G149" s="72">
        <v>4.0</v>
      </c>
      <c r="H149" s="72" t="s">
        <v>257</v>
      </c>
      <c r="I149" s="72">
        <v>5.0</v>
      </c>
    </row>
    <row r="150">
      <c r="A150" s="107" t="s">
        <v>115</v>
      </c>
      <c r="B150" s="72" t="s">
        <v>436</v>
      </c>
      <c r="C150" s="72" t="s">
        <v>446</v>
      </c>
      <c r="D150" s="72">
        <v>707.0</v>
      </c>
      <c r="E150" s="72" t="s">
        <v>251</v>
      </c>
      <c r="F150" s="72">
        <v>15.0</v>
      </c>
      <c r="G150" s="72">
        <v>4.0</v>
      </c>
      <c r="H150" s="72" t="s">
        <v>250</v>
      </c>
      <c r="I150" s="72">
        <v>6.0</v>
      </c>
    </row>
    <row r="151">
      <c r="A151" s="106" t="s">
        <v>155</v>
      </c>
      <c r="B151" s="72" t="s">
        <v>437</v>
      </c>
      <c r="C151" s="72" t="s">
        <v>446</v>
      </c>
      <c r="D151" s="72">
        <v>707.0</v>
      </c>
      <c r="E151" s="72" t="s">
        <v>251</v>
      </c>
      <c r="F151" s="72">
        <v>15.0</v>
      </c>
      <c r="G151" s="72">
        <v>4.0</v>
      </c>
      <c r="H151" s="72" t="s">
        <v>251</v>
      </c>
      <c r="I151" s="72">
        <v>6.0</v>
      </c>
    </row>
    <row r="152">
      <c r="A152" s="106" t="s">
        <v>197</v>
      </c>
      <c r="B152" s="72" t="s">
        <v>425</v>
      </c>
      <c r="C152" s="72" t="s">
        <v>447</v>
      </c>
      <c r="D152" s="72">
        <v>708.0</v>
      </c>
      <c r="E152" s="72" t="s">
        <v>251</v>
      </c>
      <c r="F152" s="72">
        <v>16.0</v>
      </c>
      <c r="G152" s="72">
        <v>4.0</v>
      </c>
      <c r="H152" s="72" t="s">
        <v>250</v>
      </c>
      <c r="I152" s="72">
        <v>7.0</v>
      </c>
    </row>
    <row r="153">
      <c r="A153" s="107" t="s">
        <v>202</v>
      </c>
      <c r="B153" s="72" t="s">
        <v>429</v>
      </c>
      <c r="C153" s="72" t="s">
        <v>447</v>
      </c>
      <c r="D153" s="72">
        <v>708.0</v>
      </c>
      <c r="E153" s="72" t="s">
        <v>251</v>
      </c>
      <c r="F153" s="72">
        <v>16.0</v>
      </c>
      <c r="G153" s="72">
        <v>4.0</v>
      </c>
      <c r="H153" s="72" t="s">
        <v>251</v>
      </c>
      <c r="I153" s="72">
        <v>7.0</v>
      </c>
    </row>
    <row r="154">
      <c r="A154" s="106" t="s">
        <v>208</v>
      </c>
      <c r="B154" s="72" t="s">
        <v>430</v>
      </c>
      <c r="C154" s="72" t="s">
        <v>447</v>
      </c>
      <c r="D154" s="72">
        <v>708.0</v>
      </c>
      <c r="E154" s="72" t="s">
        <v>251</v>
      </c>
      <c r="F154" s="72">
        <v>16.0</v>
      </c>
      <c r="G154" s="72">
        <v>4.0</v>
      </c>
      <c r="H154" s="72" t="s">
        <v>252</v>
      </c>
      <c r="I154" s="72">
        <v>7.0</v>
      </c>
    </row>
    <row r="155">
      <c r="A155" s="107" t="s">
        <v>211</v>
      </c>
      <c r="B155" s="72" t="s">
        <v>431</v>
      </c>
      <c r="C155" s="72" t="s">
        <v>447</v>
      </c>
      <c r="D155" s="72">
        <v>708.0</v>
      </c>
      <c r="E155" s="72" t="s">
        <v>251</v>
      </c>
      <c r="F155" s="72">
        <v>16.0</v>
      </c>
      <c r="G155" s="72">
        <v>4.0</v>
      </c>
      <c r="H155" s="72" t="s">
        <v>253</v>
      </c>
      <c r="I155" s="72">
        <v>7.0</v>
      </c>
    </row>
    <row r="156">
      <c r="A156" s="106" t="s">
        <v>224</v>
      </c>
      <c r="B156" s="72" t="s">
        <v>432</v>
      </c>
      <c r="C156" s="72" t="s">
        <v>447</v>
      </c>
      <c r="D156" s="72">
        <v>708.0</v>
      </c>
      <c r="E156" s="72" t="s">
        <v>251</v>
      </c>
      <c r="F156" s="72">
        <v>16.0</v>
      </c>
      <c r="G156" s="72">
        <v>4.0</v>
      </c>
      <c r="H156" s="72" t="s">
        <v>254</v>
      </c>
      <c r="I156" s="72">
        <v>7.0</v>
      </c>
    </row>
    <row r="157">
      <c r="A157" s="107" t="s">
        <v>228</v>
      </c>
      <c r="B157" s="72" t="s">
        <v>433</v>
      </c>
      <c r="C157" s="72" t="s">
        <v>447</v>
      </c>
      <c r="D157" s="72">
        <v>708.0</v>
      </c>
      <c r="E157" s="72" t="s">
        <v>251</v>
      </c>
      <c r="F157" s="72">
        <v>16.0</v>
      </c>
      <c r="G157" s="72">
        <v>4.0</v>
      </c>
      <c r="H157" s="72" t="s">
        <v>255</v>
      </c>
      <c r="I157" s="72">
        <v>7.0</v>
      </c>
    </row>
    <row r="158">
      <c r="A158" s="106" t="s">
        <v>230</v>
      </c>
      <c r="B158" s="72" t="s">
        <v>434</v>
      </c>
      <c r="C158" s="72" t="s">
        <v>447</v>
      </c>
      <c r="D158" s="72">
        <v>708.0</v>
      </c>
      <c r="E158" s="72" t="s">
        <v>251</v>
      </c>
      <c r="F158" s="72">
        <v>16.0</v>
      </c>
      <c r="G158" s="72">
        <v>4.0</v>
      </c>
      <c r="H158" s="72" t="s">
        <v>256</v>
      </c>
      <c r="I158" s="72">
        <v>7.0</v>
      </c>
    </row>
    <row r="159">
      <c r="A159" s="107" t="s">
        <v>233</v>
      </c>
      <c r="B159" s="72" t="s">
        <v>435</v>
      </c>
      <c r="C159" s="72" t="s">
        <v>447</v>
      </c>
      <c r="D159" s="72">
        <v>708.0</v>
      </c>
      <c r="E159" s="72" t="s">
        <v>251</v>
      </c>
      <c r="F159" s="72">
        <v>16.0</v>
      </c>
      <c r="G159" s="72">
        <v>4.0</v>
      </c>
      <c r="H159" s="72" t="s">
        <v>257</v>
      </c>
      <c r="I159" s="72">
        <v>7.0</v>
      </c>
    </row>
    <row r="160">
      <c r="A160" s="107" t="s">
        <v>234</v>
      </c>
      <c r="B160" s="72" t="s">
        <v>436</v>
      </c>
      <c r="C160" s="72" t="s">
        <v>447</v>
      </c>
      <c r="D160" s="72">
        <v>708.0</v>
      </c>
      <c r="E160" s="72" t="s">
        <v>251</v>
      </c>
      <c r="F160" s="72">
        <v>16.0</v>
      </c>
      <c r="G160" s="72">
        <v>4.0</v>
      </c>
      <c r="H160" s="72" t="s">
        <v>250</v>
      </c>
      <c r="I160" s="72">
        <v>8.0</v>
      </c>
    </row>
    <row r="161">
      <c r="A161" s="72" t="s">
        <v>516</v>
      </c>
      <c r="B161" s="72" t="s">
        <v>437</v>
      </c>
      <c r="C161" s="72" t="s">
        <v>447</v>
      </c>
      <c r="D161" s="72">
        <v>708.0</v>
      </c>
      <c r="E161" s="72" t="s">
        <v>251</v>
      </c>
      <c r="F161" s="72">
        <v>16.0</v>
      </c>
      <c r="G161" s="72">
        <v>4.0</v>
      </c>
      <c r="H161" s="72" t="s">
        <v>251</v>
      </c>
      <c r="I161" s="72">
        <v>8.0</v>
      </c>
    </row>
    <row r="162">
      <c r="A162" s="38"/>
    </row>
  </sheetData>
  <printOptions gridLines="1" horizontalCentered="1"/>
  <pageMargins bottom="0.75" footer="0.0" header="0.0" left="0.7" right="0.7" top="0.75"/>
  <pageSetup scale="8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>
        <v>44061.0</v>
      </c>
      <c r="B1" s="21" t="s">
        <v>249</v>
      </c>
      <c r="C1" s="22"/>
      <c r="D1" s="22"/>
      <c r="E1" s="22"/>
      <c r="F1" s="22"/>
      <c r="G1" s="2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7">
        <v>1.0</v>
      </c>
      <c r="C2" s="7">
        <v>2.0</v>
      </c>
      <c r="D2" s="7">
        <v>3.0</v>
      </c>
      <c r="E2" s="7">
        <v>4.0</v>
      </c>
      <c r="F2" s="7">
        <v>5.0</v>
      </c>
      <c r="G2" s="7">
        <v>6.0</v>
      </c>
      <c r="H2" s="7">
        <v>7.0</v>
      </c>
      <c r="I2" s="7">
        <v>8.0</v>
      </c>
      <c r="J2" s="7">
        <v>9.0</v>
      </c>
      <c r="K2" s="7">
        <v>10.0</v>
      </c>
      <c r="L2" s="7">
        <v>11.0</v>
      </c>
      <c r="M2" s="7">
        <v>12.0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 t="s">
        <v>250</v>
      </c>
      <c r="B3" s="12" t="s">
        <v>248</v>
      </c>
      <c r="C3" s="12" t="s">
        <v>217</v>
      </c>
      <c r="D3" s="12" t="s">
        <v>198</v>
      </c>
      <c r="E3" s="12" t="s">
        <v>175</v>
      </c>
      <c r="F3" s="12" t="s">
        <v>153</v>
      </c>
      <c r="G3" s="12" t="s">
        <v>129</v>
      </c>
      <c r="H3" s="12" t="s">
        <v>101</v>
      </c>
      <c r="I3" s="12" t="s">
        <v>85</v>
      </c>
      <c r="J3" s="12" t="s">
        <v>64</v>
      </c>
      <c r="K3" s="12" t="s">
        <v>42</v>
      </c>
      <c r="L3" s="11" t="s">
        <v>239</v>
      </c>
      <c r="M3" s="11" t="s">
        <v>216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 t="s">
        <v>251</v>
      </c>
      <c r="B4" s="12" t="s">
        <v>237</v>
      </c>
      <c r="C4" s="12" t="s">
        <v>212</v>
      </c>
      <c r="D4" s="12" t="s">
        <v>193</v>
      </c>
      <c r="E4" s="12" t="s">
        <v>169</v>
      </c>
      <c r="F4" s="12" t="s">
        <v>145</v>
      </c>
      <c r="G4" s="12" t="s">
        <v>122</v>
      </c>
      <c r="H4" s="12" t="s">
        <v>99</v>
      </c>
      <c r="I4" s="12" t="s">
        <v>79</v>
      </c>
      <c r="J4" s="12" t="s">
        <v>61</v>
      </c>
      <c r="K4" s="12" t="s">
        <v>34</v>
      </c>
      <c r="L4" s="11" t="s">
        <v>235</v>
      </c>
      <c r="M4" s="11" t="s">
        <v>215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252</v>
      </c>
      <c r="B5" s="12" t="s">
        <v>238</v>
      </c>
      <c r="C5" s="12" t="s">
        <v>214</v>
      </c>
      <c r="D5" s="12" t="s">
        <v>194</v>
      </c>
      <c r="E5" s="12" t="s">
        <v>165</v>
      </c>
      <c r="F5" s="12" t="s">
        <v>148</v>
      </c>
      <c r="G5" s="12" t="s">
        <v>117</v>
      </c>
      <c r="H5" s="12" t="s">
        <v>97</v>
      </c>
      <c r="I5" s="12" t="s">
        <v>81</v>
      </c>
      <c r="J5" s="12" t="s">
        <v>62</v>
      </c>
      <c r="K5" s="12" t="s">
        <v>30</v>
      </c>
      <c r="L5" s="11" t="s">
        <v>233</v>
      </c>
      <c r="M5" s="11" t="s">
        <v>210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253</v>
      </c>
      <c r="B6" s="12" t="s">
        <v>231</v>
      </c>
      <c r="C6" s="12" t="s">
        <v>207</v>
      </c>
      <c r="D6" s="12" t="s">
        <v>188</v>
      </c>
      <c r="E6" s="12" t="s">
        <v>163</v>
      </c>
      <c r="F6" s="12" t="s">
        <v>137</v>
      </c>
      <c r="G6" s="12" t="s">
        <v>113</v>
      </c>
      <c r="H6" s="12" t="s">
        <v>96</v>
      </c>
      <c r="I6" s="12" t="s">
        <v>76</v>
      </c>
      <c r="J6" s="12" t="s">
        <v>54</v>
      </c>
      <c r="K6" s="12" t="s">
        <v>24</v>
      </c>
      <c r="L6" s="11" t="s">
        <v>234</v>
      </c>
      <c r="M6" s="11" t="s">
        <v>211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254</v>
      </c>
      <c r="B7" s="12" t="s">
        <v>229</v>
      </c>
      <c r="C7" s="12" t="s">
        <v>209</v>
      </c>
      <c r="D7" s="12" t="s">
        <v>187</v>
      </c>
      <c r="E7" s="12" t="s">
        <v>164</v>
      </c>
      <c r="F7" s="12" t="s">
        <v>141</v>
      </c>
      <c r="G7" s="12" t="s">
        <v>111</v>
      </c>
      <c r="H7" s="12" t="s">
        <v>93</v>
      </c>
      <c r="I7" s="12" t="s">
        <v>78</v>
      </c>
      <c r="J7" s="12" t="s">
        <v>59</v>
      </c>
      <c r="K7" s="12" t="s">
        <v>18</v>
      </c>
      <c r="L7" s="11" t="s">
        <v>228</v>
      </c>
      <c r="M7" s="11" t="s">
        <v>205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 t="s">
        <v>255</v>
      </c>
      <c r="B8" s="12" t="s">
        <v>225</v>
      </c>
      <c r="C8" s="12" t="s">
        <v>206</v>
      </c>
      <c r="D8" s="12" t="s">
        <v>180</v>
      </c>
      <c r="E8" s="12" t="s">
        <v>156</v>
      </c>
      <c r="F8" s="12" t="s">
        <v>134</v>
      </c>
      <c r="G8" s="12" t="s">
        <v>109</v>
      </c>
      <c r="H8" s="12" t="s">
        <v>90</v>
      </c>
      <c r="I8" s="12" t="s">
        <v>71</v>
      </c>
      <c r="J8" s="12" t="s">
        <v>52</v>
      </c>
      <c r="K8" s="12" t="s">
        <v>15</v>
      </c>
      <c r="L8" s="11" t="s">
        <v>227</v>
      </c>
      <c r="M8" s="11" t="s">
        <v>204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 t="s">
        <v>256</v>
      </c>
      <c r="B9" s="12" t="s">
        <v>223</v>
      </c>
      <c r="C9" s="12" t="s">
        <v>203</v>
      </c>
      <c r="D9" s="12" t="s">
        <v>176</v>
      </c>
      <c r="E9" s="12" t="s">
        <v>158</v>
      </c>
      <c r="F9" s="12" t="s">
        <v>133</v>
      </c>
      <c r="G9" s="12" t="s">
        <v>107</v>
      </c>
      <c r="H9" s="12" t="s">
        <v>88</v>
      </c>
      <c r="I9" s="12" t="s">
        <v>69</v>
      </c>
      <c r="J9" s="12" t="s">
        <v>46</v>
      </c>
      <c r="K9" s="11" t="s">
        <v>242</v>
      </c>
      <c r="L9" s="11" t="s">
        <v>222</v>
      </c>
      <c r="M9" s="11" t="s">
        <v>200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257</v>
      </c>
      <c r="B10" s="12" t="s">
        <v>219</v>
      </c>
      <c r="C10" s="12" t="s">
        <v>196</v>
      </c>
      <c r="D10" s="12" t="s">
        <v>174</v>
      </c>
      <c r="E10" s="12" t="s">
        <v>149</v>
      </c>
      <c r="F10" s="12" t="s">
        <v>127</v>
      </c>
      <c r="G10" s="12" t="s">
        <v>102</v>
      </c>
      <c r="H10" s="12" t="s">
        <v>86</v>
      </c>
      <c r="I10" s="12" t="s">
        <v>65</v>
      </c>
      <c r="J10" s="12" t="s">
        <v>38</v>
      </c>
      <c r="K10" s="11" t="s">
        <v>247</v>
      </c>
      <c r="L10" s="11" t="s">
        <v>221</v>
      </c>
      <c r="M10" s="11" t="s">
        <v>202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7">
        <v>13.0</v>
      </c>
      <c r="C13" s="7">
        <v>14.0</v>
      </c>
      <c r="D13" s="7">
        <v>15.0</v>
      </c>
      <c r="E13" s="7">
        <v>16.0</v>
      </c>
      <c r="F13" s="7">
        <v>17.0</v>
      </c>
      <c r="G13" s="7">
        <v>18.0</v>
      </c>
      <c r="H13" s="7">
        <v>19.0</v>
      </c>
      <c r="I13" s="7">
        <v>20.0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 t="s">
        <v>250</v>
      </c>
      <c r="B14" s="11" t="s">
        <v>189</v>
      </c>
      <c r="C14" s="11" t="s">
        <v>167</v>
      </c>
      <c r="D14" s="11" t="s">
        <v>147</v>
      </c>
      <c r="E14" s="11" t="s">
        <v>119</v>
      </c>
      <c r="F14" s="11" t="s">
        <v>100</v>
      </c>
      <c r="G14" s="11" t="s">
        <v>83</v>
      </c>
      <c r="H14" s="11" t="s">
        <v>63</v>
      </c>
      <c r="I14" s="11" t="s">
        <v>32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 t="s">
        <v>251</v>
      </c>
      <c r="B15" s="11" t="s">
        <v>191</v>
      </c>
      <c r="C15" s="11" t="s">
        <v>168</v>
      </c>
      <c r="D15" s="11" t="s">
        <v>143</v>
      </c>
      <c r="E15" s="11" t="s">
        <v>121</v>
      </c>
      <c r="F15" s="11" t="s">
        <v>98</v>
      </c>
      <c r="G15" s="11" t="s">
        <v>82</v>
      </c>
      <c r="H15" s="11" t="s">
        <v>67</v>
      </c>
      <c r="I15" s="11" t="s">
        <v>36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 t="s">
        <v>252</v>
      </c>
      <c r="B16" s="11" t="s">
        <v>183</v>
      </c>
      <c r="C16" s="11" t="s">
        <v>160</v>
      </c>
      <c r="D16" s="11" t="s">
        <v>135</v>
      </c>
      <c r="E16" s="11" t="s">
        <v>111</v>
      </c>
      <c r="F16" s="11" t="s">
        <v>94</v>
      </c>
      <c r="G16" s="11" t="s">
        <v>77</v>
      </c>
      <c r="H16" s="11" t="s">
        <v>58</v>
      </c>
      <c r="I16" s="11" t="s">
        <v>26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253</v>
      </c>
      <c r="B17" s="11" t="s">
        <v>185</v>
      </c>
      <c r="C17" s="11" t="s">
        <v>162</v>
      </c>
      <c r="D17" s="11" t="s">
        <v>139</v>
      </c>
      <c r="E17" s="11" t="s">
        <v>116</v>
      </c>
      <c r="F17" s="11" t="s">
        <v>95</v>
      </c>
      <c r="G17" s="11" t="s">
        <v>74</v>
      </c>
      <c r="H17" s="11" t="s">
        <v>56</v>
      </c>
      <c r="I17" s="11" t="s">
        <v>28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254</v>
      </c>
      <c r="B18" s="11" t="s">
        <v>182</v>
      </c>
      <c r="C18" s="11" t="s">
        <v>159</v>
      </c>
      <c r="D18" s="11" t="s">
        <v>132</v>
      </c>
      <c r="E18" s="11" t="s">
        <v>110</v>
      </c>
      <c r="F18" s="11" t="s">
        <v>92</v>
      </c>
      <c r="G18" s="11" t="s">
        <v>72</v>
      </c>
      <c r="H18" s="11" t="s">
        <v>50</v>
      </c>
      <c r="I18" s="11" t="s">
        <v>20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 t="s">
        <v>255</v>
      </c>
      <c r="B19" s="11" t="s">
        <v>178</v>
      </c>
      <c r="C19" s="11" t="s">
        <v>154</v>
      </c>
      <c r="D19" s="11" t="s">
        <v>130</v>
      </c>
      <c r="E19" s="11" t="s">
        <v>258</v>
      </c>
      <c r="F19" s="11" t="s">
        <v>91</v>
      </c>
      <c r="G19" s="11" t="s">
        <v>73</v>
      </c>
      <c r="H19" s="11" t="s">
        <v>48</v>
      </c>
      <c r="I19" s="11" t="s">
        <v>11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 t="s">
        <v>256</v>
      </c>
      <c r="B20" s="11" t="s">
        <v>171</v>
      </c>
      <c r="C20" s="11" t="s">
        <v>152</v>
      </c>
      <c r="D20" s="11" t="s">
        <v>125</v>
      </c>
      <c r="E20" s="11" t="s">
        <v>103</v>
      </c>
      <c r="F20" s="11" t="s">
        <v>87</v>
      </c>
      <c r="G20" s="11" t="s">
        <v>60</v>
      </c>
      <c r="H20" s="11" t="s">
        <v>40</v>
      </c>
      <c r="I20" s="3" t="s">
        <v>240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 t="s">
        <v>257</v>
      </c>
      <c r="B21" s="11" t="s">
        <v>173</v>
      </c>
      <c r="C21" s="11" t="s">
        <v>151</v>
      </c>
      <c r="D21" s="11" t="s">
        <v>123</v>
      </c>
      <c r="E21" s="11" t="s">
        <v>104</v>
      </c>
      <c r="F21" s="11" t="s">
        <v>84</v>
      </c>
      <c r="G21" s="11" t="s">
        <v>68</v>
      </c>
      <c r="H21" s="11" t="s">
        <v>44</v>
      </c>
      <c r="I21" s="3" t="s">
        <v>22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3" max="4" width="15.71"/>
    <col customWidth="1" min="5" max="6" width="19.43"/>
    <col customWidth="1" min="8" max="8" width="20.86"/>
  </cols>
  <sheetData>
    <row r="1">
      <c r="A1" s="5" t="s">
        <v>2</v>
      </c>
      <c r="B1" s="38" t="s">
        <v>407</v>
      </c>
      <c r="C1" s="38" t="s">
        <v>305</v>
      </c>
      <c r="D1" s="38" t="s">
        <v>306</v>
      </c>
      <c r="E1" s="38" t="s">
        <v>405</v>
      </c>
      <c r="F1" s="38" t="s">
        <v>406</v>
      </c>
      <c r="G1" s="38" t="s">
        <v>264</v>
      </c>
      <c r="H1" s="38" t="s">
        <v>265</v>
      </c>
      <c r="I1" s="38" t="s">
        <v>266</v>
      </c>
      <c r="K1" s="100" t="s">
        <v>512</v>
      </c>
      <c r="L1" s="100" t="s">
        <v>513</v>
      </c>
      <c r="M1" s="100" t="s">
        <v>514</v>
      </c>
      <c r="N1" s="100" t="s">
        <v>515</v>
      </c>
    </row>
    <row r="2">
      <c r="A2" s="15" t="s">
        <v>84</v>
      </c>
      <c r="B2" s="59" t="s">
        <v>425</v>
      </c>
      <c r="C2" s="59" t="s">
        <v>427</v>
      </c>
      <c r="D2" s="59">
        <v>701.0</v>
      </c>
      <c r="E2" s="59" t="s">
        <v>250</v>
      </c>
      <c r="F2" s="59">
        <v>1.0</v>
      </c>
      <c r="G2" s="59">
        <v>1.0</v>
      </c>
      <c r="H2" s="59" t="s">
        <v>250</v>
      </c>
      <c r="I2" s="59">
        <v>1.0</v>
      </c>
      <c r="K2" s="101">
        <f>909000000*0.08</f>
        <v>72720000</v>
      </c>
      <c r="L2" s="102">
        <v>81.0</v>
      </c>
      <c r="M2" s="103">
        <f>(L2*K2)/N2</f>
        <v>14.7258</v>
      </c>
      <c r="N2" s="101">
        <v>4.0E8</v>
      </c>
    </row>
    <row r="3">
      <c r="A3" s="15" t="s">
        <v>99</v>
      </c>
      <c r="B3" s="59" t="s">
        <v>429</v>
      </c>
      <c r="C3" s="59" t="s">
        <v>427</v>
      </c>
      <c r="D3" s="59">
        <v>701.0</v>
      </c>
      <c r="E3" s="59" t="s">
        <v>250</v>
      </c>
      <c r="F3" s="59">
        <v>1.0</v>
      </c>
      <c r="G3" s="59">
        <v>1.0</v>
      </c>
      <c r="H3" s="59" t="s">
        <v>251</v>
      </c>
      <c r="I3" s="59">
        <v>1.0</v>
      </c>
    </row>
    <row r="4">
      <c r="A4" s="15" t="s">
        <v>100</v>
      </c>
      <c r="B4" s="59" t="s">
        <v>430</v>
      </c>
      <c r="C4" s="59" t="s">
        <v>427</v>
      </c>
      <c r="D4" s="59">
        <v>701.0</v>
      </c>
      <c r="E4" s="59" t="s">
        <v>250</v>
      </c>
      <c r="F4" s="59">
        <v>1.0</v>
      </c>
      <c r="G4" s="59">
        <v>1.0</v>
      </c>
      <c r="H4" s="59" t="s">
        <v>252</v>
      </c>
      <c r="I4" s="59">
        <v>1.0</v>
      </c>
    </row>
    <row r="5">
      <c r="A5" s="15" t="s">
        <v>103</v>
      </c>
      <c r="B5" s="59" t="s">
        <v>431</v>
      </c>
      <c r="C5" s="59" t="s">
        <v>427</v>
      </c>
      <c r="D5" s="59">
        <v>701.0</v>
      </c>
      <c r="E5" s="59" t="s">
        <v>250</v>
      </c>
      <c r="F5" s="59">
        <v>1.0</v>
      </c>
      <c r="G5" s="59">
        <v>1.0</v>
      </c>
      <c r="H5" s="59" t="s">
        <v>253</v>
      </c>
      <c r="I5" s="59">
        <v>1.0</v>
      </c>
    </row>
    <row r="6">
      <c r="A6" s="15" t="s">
        <v>104</v>
      </c>
      <c r="B6" s="59" t="s">
        <v>432</v>
      </c>
      <c r="C6" s="59" t="s">
        <v>427</v>
      </c>
      <c r="D6" s="59">
        <v>701.0</v>
      </c>
      <c r="E6" s="59" t="s">
        <v>250</v>
      </c>
      <c r="F6" s="59">
        <v>1.0</v>
      </c>
      <c r="G6" s="59">
        <v>1.0</v>
      </c>
      <c r="H6" s="59" t="s">
        <v>254</v>
      </c>
      <c r="I6" s="59">
        <v>1.0</v>
      </c>
    </row>
    <row r="7">
      <c r="A7" s="33" t="s">
        <v>106</v>
      </c>
      <c r="B7" s="59" t="s">
        <v>433</v>
      </c>
      <c r="C7" s="59" t="s">
        <v>427</v>
      </c>
      <c r="D7" s="59">
        <v>701.0</v>
      </c>
      <c r="E7" s="59" t="s">
        <v>250</v>
      </c>
      <c r="F7" s="59">
        <v>1.0</v>
      </c>
      <c r="G7" s="59">
        <v>1.0</v>
      </c>
      <c r="H7" s="59" t="s">
        <v>255</v>
      </c>
      <c r="I7" s="59">
        <v>1.0</v>
      </c>
    </row>
    <row r="8">
      <c r="A8" s="15" t="s">
        <v>116</v>
      </c>
      <c r="B8" s="59" t="s">
        <v>434</v>
      </c>
      <c r="C8" s="59" t="s">
        <v>427</v>
      </c>
      <c r="D8" s="59">
        <v>701.0</v>
      </c>
      <c r="E8" s="59" t="s">
        <v>250</v>
      </c>
      <c r="F8" s="59">
        <v>1.0</v>
      </c>
      <c r="G8" s="59">
        <v>1.0</v>
      </c>
      <c r="H8" s="59" t="s">
        <v>256</v>
      </c>
      <c r="I8" s="59">
        <v>1.0</v>
      </c>
    </row>
    <row r="9">
      <c r="A9" s="15" t="s">
        <v>134</v>
      </c>
      <c r="B9" s="59" t="s">
        <v>435</v>
      </c>
      <c r="C9" s="59" t="s">
        <v>427</v>
      </c>
      <c r="D9" s="59">
        <v>701.0</v>
      </c>
      <c r="E9" s="59" t="s">
        <v>250</v>
      </c>
      <c r="F9" s="59">
        <v>1.0</v>
      </c>
      <c r="G9" s="59">
        <v>1.0</v>
      </c>
      <c r="H9" s="59" t="s">
        <v>257</v>
      </c>
      <c r="I9" s="59">
        <v>1.0</v>
      </c>
    </row>
    <row r="10">
      <c r="A10" s="15" t="s">
        <v>149</v>
      </c>
      <c r="B10" s="59" t="s">
        <v>436</v>
      </c>
      <c r="C10" s="59" t="s">
        <v>427</v>
      </c>
      <c r="D10" s="59">
        <v>701.0</v>
      </c>
      <c r="E10" s="59" t="s">
        <v>250</v>
      </c>
      <c r="F10" s="59">
        <v>1.0</v>
      </c>
      <c r="G10" s="59">
        <v>1.0</v>
      </c>
      <c r="H10" s="59" t="s">
        <v>250</v>
      </c>
      <c r="I10" s="59">
        <v>2.0</v>
      </c>
    </row>
    <row r="11">
      <c r="A11" s="33" t="s">
        <v>157</v>
      </c>
      <c r="B11" s="59" t="s">
        <v>437</v>
      </c>
      <c r="C11" s="59" t="s">
        <v>427</v>
      </c>
      <c r="D11" s="59">
        <v>701.0</v>
      </c>
      <c r="E11" s="59" t="s">
        <v>250</v>
      </c>
      <c r="F11" s="59">
        <v>1.0</v>
      </c>
      <c r="G11" s="59">
        <v>1.0</v>
      </c>
      <c r="H11" s="59" t="s">
        <v>251</v>
      </c>
      <c r="I11" s="59">
        <v>2.0</v>
      </c>
    </row>
    <row r="12">
      <c r="A12" s="15" t="s">
        <v>162</v>
      </c>
      <c r="B12" s="59" t="s">
        <v>425</v>
      </c>
      <c r="C12" s="59" t="s">
        <v>438</v>
      </c>
      <c r="D12" s="59">
        <v>702.0</v>
      </c>
      <c r="E12" s="59" t="s">
        <v>250</v>
      </c>
      <c r="F12" s="59">
        <v>2.0</v>
      </c>
      <c r="G12" s="59">
        <v>1.0</v>
      </c>
      <c r="H12" s="59" t="s">
        <v>250</v>
      </c>
      <c r="I12" s="59">
        <v>3.0</v>
      </c>
    </row>
    <row r="13">
      <c r="A13" s="15" t="s">
        <v>163</v>
      </c>
      <c r="B13" s="59" t="s">
        <v>429</v>
      </c>
      <c r="C13" s="59" t="s">
        <v>438</v>
      </c>
      <c r="D13" s="59">
        <v>702.0</v>
      </c>
      <c r="E13" s="59" t="s">
        <v>250</v>
      </c>
      <c r="F13" s="59">
        <v>2.0</v>
      </c>
      <c r="G13" s="59">
        <v>1.0</v>
      </c>
      <c r="H13" s="59" t="s">
        <v>251</v>
      </c>
      <c r="I13" s="59">
        <v>3.0</v>
      </c>
    </row>
    <row r="14">
      <c r="A14" s="33" t="s">
        <v>166</v>
      </c>
      <c r="B14" s="59" t="s">
        <v>430</v>
      </c>
      <c r="C14" s="59" t="s">
        <v>438</v>
      </c>
      <c r="D14" s="59">
        <v>702.0</v>
      </c>
      <c r="E14" s="59" t="s">
        <v>250</v>
      </c>
      <c r="F14" s="59">
        <v>2.0</v>
      </c>
      <c r="G14" s="59">
        <v>1.0</v>
      </c>
      <c r="H14" s="59" t="s">
        <v>252</v>
      </c>
      <c r="I14" s="59">
        <v>3.0</v>
      </c>
    </row>
    <row r="15">
      <c r="A15" s="15" t="s">
        <v>175</v>
      </c>
      <c r="B15" s="59" t="s">
        <v>431</v>
      </c>
      <c r="C15" s="59" t="s">
        <v>438</v>
      </c>
      <c r="D15" s="59">
        <v>702.0</v>
      </c>
      <c r="E15" s="59" t="s">
        <v>250</v>
      </c>
      <c r="F15" s="59">
        <v>2.0</v>
      </c>
      <c r="G15" s="59">
        <v>1.0</v>
      </c>
      <c r="H15" s="59" t="s">
        <v>253</v>
      </c>
      <c r="I15" s="59">
        <v>3.0</v>
      </c>
    </row>
    <row r="16">
      <c r="A16" s="15" t="s">
        <v>206</v>
      </c>
      <c r="B16" s="59" t="s">
        <v>432</v>
      </c>
      <c r="C16" s="59" t="s">
        <v>438</v>
      </c>
      <c r="D16" s="59">
        <v>702.0</v>
      </c>
      <c r="E16" s="59" t="s">
        <v>250</v>
      </c>
      <c r="F16" s="59">
        <v>2.0</v>
      </c>
      <c r="G16" s="59">
        <v>1.0</v>
      </c>
      <c r="H16" s="59" t="s">
        <v>254</v>
      </c>
      <c r="I16" s="59">
        <v>3.0</v>
      </c>
    </row>
    <row r="17">
      <c r="A17" s="33" t="s">
        <v>218</v>
      </c>
      <c r="B17" s="59" t="s">
        <v>433</v>
      </c>
      <c r="C17" s="59" t="s">
        <v>438</v>
      </c>
      <c r="D17" s="59">
        <v>702.0</v>
      </c>
      <c r="E17" s="59" t="s">
        <v>250</v>
      </c>
      <c r="F17" s="59">
        <v>2.0</v>
      </c>
      <c r="G17" s="59">
        <v>1.0</v>
      </c>
      <c r="H17" s="59" t="s">
        <v>255</v>
      </c>
      <c r="I17" s="59">
        <v>3.0</v>
      </c>
    </row>
    <row r="18">
      <c r="A18" s="15" t="s">
        <v>58</v>
      </c>
      <c r="B18" s="59" t="s">
        <v>434</v>
      </c>
      <c r="C18" s="59" t="s">
        <v>438</v>
      </c>
      <c r="D18" s="59">
        <v>702.0</v>
      </c>
      <c r="E18" s="59" t="s">
        <v>250</v>
      </c>
      <c r="F18" s="59">
        <v>2.0</v>
      </c>
      <c r="G18" s="59">
        <v>1.0</v>
      </c>
      <c r="H18" s="59" t="s">
        <v>256</v>
      </c>
      <c r="I18" s="59">
        <v>3.0</v>
      </c>
    </row>
    <row r="19">
      <c r="A19" s="15" t="s">
        <v>59</v>
      </c>
      <c r="B19" s="59" t="s">
        <v>435</v>
      </c>
      <c r="C19" s="59" t="s">
        <v>438</v>
      </c>
      <c r="D19" s="59">
        <v>702.0</v>
      </c>
      <c r="E19" s="59" t="s">
        <v>250</v>
      </c>
      <c r="F19" s="59">
        <v>2.0</v>
      </c>
      <c r="G19" s="59">
        <v>1.0</v>
      </c>
      <c r="H19" s="59" t="s">
        <v>257</v>
      </c>
      <c r="I19" s="59">
        <v>3.0</v>
      </c>
    </row>
    <row r="20">
      <c r="A20" s="33" t="s">
        <v>55</v>
      </c>
      <c r="B20" s="59" t="s">
        <v>436</v>
      </c>
      <c r="C20" s="59" t="s">
        <v>438</v>
      </c>
      <c r="D20" s="59">
        <v>702.0</v>
      </c>
      <c r="E20" s="59" t="s">
        <v>250</v>
      </c>
      <c r="F20" s="59">
        <v>2.0</v>
      </c>
      <c r="G20" s="59">
        <v>1.0</v>
      </c>
      <c r="H20" s="59" t="s">
        <v>250</v>
      </c>
      <c r="I20" s="59">
        <v>4.0</v>
      </c>
    </row>
    <row r="21">
      <c r="A21" s="33" t="s">
        <v>57</v>
      </c>
      <c r="B21" s="59" t="s">
        <v>437</v>
      </c>
      <c r="C21" s="59" t="s">
        <v>438</v>
      </c>
      <c r="D21" s="59">
        <v>702.0</v>
      </c>
      <c r="E21" s="59" t="s">
        <v>250</v>
      </c>
      <c r="F21" s="59">
        <v>2.0</v>
      </c>
      <c r="G21" s="59">
        <v>1.0</v>
      </c>
      <c r="H21" s="59" t="s">
        <v>251</v>
      </c>
      <c r="I21" s="59">
        <v>4.0</v>
      </c>
    </row>
    <row r="22">
      <c r="A22" s="15" t="s">
        <v>60</v>
      </c>
      <c r="B22" s="59" t="s">
        <v>425</v>
      </c>
      <c r="C22" s="59" t="s">
        <v>441</v>
      </c>
      <c r="D22" s="59">
        <v>703.0</v>
      </c>
      <c r="E22" s="59" t="s">
        <v>250</v>
      </c>
      <c r="F22" s="59">
        <v>3.0</v>
      </c>
      <c r="G22" s="59">
        <v>1.0</v>
      </c>
      <c r="H22" s="59" t="s">
        <v>250</v>
      </c>
      <c r="I22" s="59">
        <v>5.0</v>
      </c>
    </row>
    <row r="23">
      <c r="A23" s="15" t="s">
        <v>61</v>
      </c>
      <c r="B23" s="59" t="s">
        <v>429</v>
      </c>
      <c r="C23" s="59" t="s">
        <v>441</v>
      </c>
      <c r="D23" s="59">
        <v>703.0</v>
      </c>
      <c r="E23" s="59" t="s">
        <v>250</v>
      </c>
      <c r="F23" s="59">
        <v>3.0</v>
      </c>
      <c r="G23" s="59">
        <v>1.0</v>
      </c>
      <c r="H23" s="59" t="s">
        <v>251</v>
      </c>
      <c r="I23" s="59">
        <v>5.0</v>
      </c>
    </row>
    <row r="24">
      <c r="A24" s="15" t="s">
        <v>62</v>
      </c>
      <c r="B24" s="59" t="s">
        <v>430</v>
      </c>
      <c r="C24" s="59" t="s">
        <v>441</v>
      </c>
      <c r="D24" s="59">
        <v>703.0</v>
      </c>
      <c r="E24" s="59" t="s">
        <v>250</v>
      </c>
      <c r="F24" s="59">
        <v>3.0</v>
      </c>
      <c r="G24" s="59">
        <v>1.0</v>
      </c>
      <c r="H24" s="59" t="s">
        <v>252</v>
      </c>
      <c r="I24" s="59">
        <v>5.0</v>
      </c>
    </row>
    <row r="25">
      <c r="A25" s="15" t="s">
        <v>63</v>
      </c>
      <c r="B25" s="59" t="s">
        <v>431</v>
      </c>
      <c r="C25" s="59" t="s">
        <v>441</v>
      </c>
      <c r="D25" s="59">
        <v>703.0</v>
      </c>
      <c r="E25" s="59" t="s">
        <v>250</v>
      </c>
      <c r="F25" s="59">
        <v>3.0</v>
      </c>
      <c r="G25" s="59">
        <v>1.0</v>
      </c>
      <c r="H25" s="59" t="s">
        <v>253</v>
      </c>
      <c r="I25" s="59">
        <v>5.0</v>
      </c>
    </row>
    <row r="26">
      <c r="A26" s="15" t="s">
        <v>64</v>
      </c>
      <c r="B26" s="59" t="s">
        <v>432</v>
      </c>
      <c r="C26" s="59" t="s">
        <v>441</v>
      </c>
      <c r="D26" s="59">
        <v>703.0</v>
      </c>
      <c r="E26" s="59" t="s">
        <v>250</v>
      </c>
      <c r="F26" s="59">
        <v>3.0</v>
      </c>
      <c r="G26" s="59">
        <v>1.0</v>
      </c>
      <c r="H26" s="59" t="s">
        <v>254</v>
      </c>
      <c r="I26" s="59">
        <v>5.0</v>
      </c>
    </row>
    <row r="27">
      <c r="A27" s="15" t="s">
        <v>65</v>
      </c>
      <c r="B27" s="59" t="s">
        <v>433</v>
      </c>
      <c r="C27" s="59" t="s">
        <v>441</v>
      </c>
      <c r="D27" s="59">
        <v>703.0</v>
      </c>
      <c r="E27" s="59" t="s">
        <v>250</v>
      </c>
      <c r="F27" s="59">
        <v>3.0</v>
      </c>
      <c r="G27" s="59">
        <v>1.0</v>
      </c>
      <c r="H27" s="59" t="s">
        <v>255</v>
      </c>
      <c r="I27" s="59">
        <v>5.0</v>
      </c>
    </row>
    <row r="28">
      <c r="A28" s="15" t="s">
        <v>67</v>
      </c>
      <c r="B28" s="59" t="s">
        <v>434</v>
      </c>
      <c r="C28" s="59" t="s">
        <v>441</v>
      </c>
      <c r="D28" s="59">
        <v>703.0</v>
      </c>
      <c r="E28" s="59" t="s">
        <v>250</v>
      </c>
      <c r="F28" s="59">
        <v>3.0</v>
      </c>
      <c r="G28" s="59">
        <v>1.0</v>
      </c>
      <c r="H28" s="59" t="s">
        <v>256</v>
      </c>
      <c r="I28" s="59">
        <v>5.0</v>
      </c>
    </row>
    <row r="29">
      <c r="A29" s="15" t="s">
        <v>68</v>
      </c>
      <c r="B29" s="59" t="s">
        <v>435</v>
      </c>
      <c r="C29" s="59" t="s">
        <v>441</v>
      </c>
      <c r="D29" s="59">
        <v>703.0</v>
      </c>
      <c r="E29" s="59" t="s">
        <v>250</v>
      </c>
      <c r="F29" s="59">
        <v>3.0</v>
      </c>
      <c r="G29" s="59">
        <v>1.0</v>
      </c>
      <c r="H29" s="59" t="s">
        <v>257</v>
      </c>
      <c r="I29" s="59">
        <v>5.0</v>
      </c>
    </row>
    <row r="30">
      <c r="A30" s="15" t="s">
        <v>71</v>
      </c>
      <c r="B30" s="59" t="s">
        <v>436</v>
      </c>
      <c r="C30" s="59" t="s">
        <v>441</v>
      </c>
      <c r="D30" s="59">
        <v>703.0</v>
      </c>
      <c r="E30" s="59" t="s">
        <v>250</v>
      </c>
      <c r="F30" s="59">
        <v>3.0</v>
      </c>
      <c r="G30" s="59">
        <v>1.0</v>
      </c>
      <c r="H30" s="59" t="s">
        <v>250</v>
      </c>
      <c r="I30" s="59">
        <v>6.0</v>
      </c>
    </row>
    <row r="31">
      <c r="A31" s="104" t="s">
        <v>72</v>
      </c>
      <c r="B31" s="59" t="s">
        <v>437</v>
      </c>
      <c r="C31" s="59" t="s">
        <v>441</v>
      </c>
      <c r="D31" s="59">
        <v>703.0</v>
      </c>
      <c r="E31" s="59" t="s">
        <v>250</v>
      </c>
      <c r="F31" s="59">
        <v>3.0</v>
      </c>
      <c r="G31" s="59">
        <v>1.0</v>
      </c>
      <c r="H31" s="59" t="s">
        <v>251</v>
      </c>
      <c r="I31" s="59">
        <v>6.0</v>
      </c>
    </row>
    <row r="32">
      <c r="A32" s="15" t="s">
        <v>73</v>
      </c>
      <c r="B32" s="59" t="s">
        <v>425</v>
      </c>
      <c r="C32" s="59" t="s">
        <v>443</v>
      </c>
      <c r="D32" s="59">
        <v>704.0</v>
      </c>
      <c r="E32" s="59" t="s">
        <v>250</v>
      </c>
      <c r="F32" s="59">
        <v>4.0</v>
      </c>
      <c r="G32" s="59">
        <v>1.0</v>
      </c>
      <c r="H32" s="59" t="s">
        <v>250</v>
      </c>
      <c r="I32" s="59">
        <v>7.0</v>
      </c>
    </row>
    <row r="33">
      <c r="A33" s="33" t="s">
        <v>70</v>
      </c>
      <c r="B33" s="59" t="s">
        <v>429</v>
      </c>
      <c r="C33" s="59" t="s">
        <v>443</v>
      </c>
      <c r="D33" s="59">
        <v>704.0</v>
      </c>
      <c r="E33" s="59" t="s">
        <v>250</v>
      </c>
      <c r="F33" s="59">
        <v>4.0</v>
      </c>
      <c r="G33" s="59">
        <v>1.0</v>
      </c>
      <c r="H33" s="59" t="s">
        <v>251</v>
      </c>
      <c r="I33" s="59">
        <v>7.0</v>
      </c>
    </row>
    <row r="34">
      <c r="A34" s="15" t="s">
        <v>76</v>
      </c>
      <c r="B34" s="59" t="s">
        <v>430</v>
      </c>
      <c r="C34" s="59" t="s">
        <v>443</v>
      </c>
      <c r="D34" s="59">
        <v>704.0</v>
      </c>
      <c r="E34" s="59" t="s">
        <v>250</v>
      </c>
      <c r="F34" s="59">
        <v>4.0</v>
      </c>
      <c r="G34" s="59">
        <v>1.0</v>
      </c>
      <c r="H34" s="59" t="s">
        <v>252</v>
      </c>
      <c r="I34" s="59">
        <v>7.0</v>
      </c>
    </row>
    <row r="35">
      <c r="A35" s="15" t="s">
        <v>77</v>
      </c>
      <c r="B35" s="59" t="s">
        <v>431</v>
      </c>
      <c r="C35" s="59" t="s">
        <v>443</v>
      </c>
      <c r="D35" s="59">
        <v>704.0</v>
      </c>
      <c r="E35" s="59" t="s">
        <v>250</v>
      </c>
      <c r="F35" s="59">
        <v>4.0</v>
      </c>
      <c r="G35" s="59">
        <v>1.0</v>
      </c>
      <c r="H35" s="59" t="s">
        <v>253</v>
      </c>
      <c r="I35" s="59">
        <v>7.0</v>
      </c>
    </row>
    <row r="36">
      <c r="A36" s="15" t="s">
        <v>78</v>
      </c>
      <c r="B36" s="59" t="s">
        <v>432</v>
      </c>
      <c r="C36" s="59" t="s">
        <v>443</v>
      </c>
      <c r="D36" s="59">
        <v>704.0</v>
      </c>
      <c r="E36" s="59" t="s">
        <v>250</v>
      </c>
      <c r="F36" s="59">
        <v>4.0</v>
      </c>
      <c r="G36" s="59">
        <v>1.0</v>
      </c>
      <c r="H36" s="59" t="s">
        <v>254</v>
      </c>
      <c r="I36" s="59">
        <v>7.0</v>
      </c>
    </row>
    <row r="37">
      <c r="A37" s="33" t="s">
        <v>75</v>
      </c>
      <c r="B37" s="59" t="s">
        <v>433</v>
      </c>
      <c r="C37" s="59" t="s">
        <v>443</v>
      </c>
      <c r="D37" s="59">
        <v>704.0</v>
      </c>
      <c r="E37" s="59" t="s">
        <v>250</v>
      </c>
      <c r="F37" s="59">
        <v>4.0</v>
      </c>
      <c r="G37" s="59">
        <v>1.0</v>
      </c>
      <c r="H37" s="59" t="s">
        <v>255</v>
      </c>
      <c r="I37" s="59">
        <v>7.0</v>
      </c>
    </row>
    <row r="38">
      <c r="A38" s="15" t="s">
        <v>81</v>
      </c>
      <c r="B38" s="59" t="s">
        <v>434</v>
      </c>
      <c r="C38" s="59" t="s">
        <v>443</v>
      </c>
      <c r="D38" s="59">
        <v>704.0</v>
      </c>
      <c r="E38" s="59" t="s">
        <v>250</v>
      </c>
      <c r="F38" s="59">
        <v>4.0</v>
      </c>
      <c r="G38" s="59">
        <v>1.0</v>
      </c>
      <c r="H38" s="59" t="s">
        <v>256</v>
      </c>
      <c r="I38" s="59">
        <v>7.0</v>
      </c>
    </row>
    <row r="39">
      <c r="A39" s="15" t="s">
        <v>85</v>
      </c>
      <c r="B39" s="59" t="s">
        <v>435</v>
      </c>
      <c r="C39" s="59" t="s">
        <v>443</v>
      </c>
      <c r="D39" s="59">
        <v>704.0</v>
      </c>
      <c r="E39" s="59" t="s">
        <v>250</v>
      </c>
      <c r="F39" s="59">
        <v>4.0</v>
      </c>
      <c r="G39" s="59">
        <v>1.0</v>
      </c>
      <c r="H39" s="59" t="s">
        <v>257</v>
      </c>
      <c r="I39" s="59">
        <v>7.0</v>
      </c>
    </row>
    <row r="40">
      <c r="A40" s="15" t="s">
        <v>86</v>
      </c>
      <c r="B40" s="59" t="s">
        <v>436</v>
      </c>
      <c r="C40" s="59" t="s">
        <v>443</v>
      </c>
      <c r="D40" s="59">
        <v>704.0</v>
      </c>
      <c r="E40" s="59" t="s">
        <v>250</v>
      </c>
      <c r="F40" s="59">
        <v>4.0</v>
      </c>
      <c r="G40" s="59">
        <v>1.0</v>
      </c>
      <c r="H40" s="59" t="s">
        <v>250</v>
      </c>
      <c r="I40" s="59">
        <v>8.0</v>
      </c>
    </row>
    <row r="41">
      <c r="A41" s="15" t="s">
        <v>87</v>
      </c>
      <c r="B41" s="59" t="s">
        <v>437</v>
      </c>
      <c r="C41" s="59" t="s">
        <v>443</v>
      </c>
      <c r="D41" s="59">
        <v>704.0</v>
      </c>
      <c r="E41" s="59" t="s">
        <v>250</v>
      </c>
      <c r="F41" s="59">
        <v>4.0</v>
      </c>
      <c r="G41" s="59">
        <v>1.0</v>
      </c>
      <c r="H41" s="59" t="s">
        <v>251</v>
      </c>
      <c r="I41" s="59">
        <v>8.0</v>
      </c>
    </row>
    <row r="42">
      <c r="A42" s="67" t="s">
        <v>90</v>
      </c>
      <c r="B42" s="70" t="s">
        <v>425</v>
      </c>
      <c r="C42" s="70" t="s">
        <v>444</v>
      </c>
      <c r="D42" s="70">
        <v>705.0</v>
      </c>
      <c r="E42" s="70" t="s">
        <v>250</v>
      </c>
      <c r="F42" s="70">
        <v>5.0</v>
      </c>
      <c r="G42" s="70">
        <v>2.0</v>
      </c>
      <c r="H42" s="70" t="s">
        <v>250</v>
      </c>
      <c r="I42" s="70">
        <v>1.0</v>
      </c>
    </row>
    <row r="43">
      <c r="A43" s="67" t="s">
        <v>91</v>
      </c>
      <c r="B43" s="70" t="s">
        <v>429</v>
      </c>
      <c r="C43" s="70" t="s">
        <v>444</v>
      </c>
      <c r="D43" s="70">
        <v>705.0</v>
      </c>
      <c r="E43" s="70" t="s">
        <v>250</v>
      </c>
      <c r="F43" s="70">
        <v>5.0</v>
      </c>
      <c r="G43" s="70">
        <v>2.0</v>
      </c>
      <c r="H43" s="70" t="s">
        <v>251</v>
      </c>
      <c r="I43" s="70">
        <v>1.0</v>
      </c>
    </row>
    <row r="44">
      <c r="A44" s="67" t="s">
        <v>92</v>
      </c>
      <c r="B44" s="70" t="s">
        <v>430</v>
      </c>
      <c r="C44" s="70" t="s">
        <v>444</v>
      </c>
      <c r="D44" s="70">
        <v>705.0</v>
      </c>
      <c r="E44" s="70" t="s">
        <v>250</v>
      </c>
      <c r="F44" s="70">
        <v>5.0</v>
      </c>
      <c r="G44" s="70">
        <v>2.0</v>
      </c>
      <c r="H44" s="70" t="s">
        <v>252</v>
      </c>
      <c r="I44" s="70">
        <v>1.0</v>
      </c>
    </row>
    <row r="45">
      <c r="A45" s="105" t="s">
        <v>89</v>
      </c>
      <c r="B45" s="70" t="s">
        <v>431</v>
      </c>
      <c r="C45" s="70" t="s">
        <v>444</v>
      </c>
      <c r="D45" s="70">
        <v>705.0</v>
      </c>
      <c r="E45" s="70" t="s">
        <v>250</v>
      </c>
      <c r="F45" s="70">
        <v>5.0</v>
      </c>
      <c r="G45" s="70">
        <v>2.0</v>
      </c>
      <c r="H45" s="70" t="s">
        <v>253</v>
      </c>
      <c r="I45" s="70">
        <v>1.0</v>
      </c>
    </row>
    <row r="46">
      <c r="A46" s="67" t="s">
        <v>93</v>
      </c>
      <c r="B46" s="70" t="s">
        <v>432</v>
      </c>
      <c r="C46" s="70" t="s">
        <v>444</v>
      </c>
      <c r="D46" s="70">
        <v>705.0</v>
      </c>
      <c r="E46" s="70" t="s">
        <v>250</v>
      </c>
      <c r="F46" s="70">
        <v>5.0</v>
      </c>
      <c r="G46" s="70">
        <v>2.0</v>
      </c>
      <c r="H46" s="70" t="s">
        <v>254</v>
      </c>
      <c r="I46" s="70">
        <v>1.0</v>
      </c>
    </row>
    <row r="47">
      <c r="A47" s="67" t="s">
        <v>94</v>
      </c>
      <c r="B47" s="70" t="s">
        <v>433</v>
      </c>
      <c r="C47" s="70" t="s">
        <v>444</v>
      </c>
      <c r="D47" s="70">
        <v>705.0</v>
      </c>
      <c r="E47" s="70" t="s">
        <v>250</v>
      </c>
      <c r="F47" s="70">
        <v>5.0</v>
      </c>
      <c r="G47" s="70">
        <v>2.0</v>
      </c>
      <c r="H47" s="70" t="s">
        <v>255</v>
      </c>
      <c r="I47" s="70">
        <v>1.0</v>
      </c>
    </row>
    <row r="48">
      <c r="A48" s="67" t="s">
        <v>95</v>
      </c>
      <c r="B48" s="70" t="s">
        <v>434</v>
      </c>
      <c r="C48" s="70" t="s">
        <v>444</v>
      </c>
      <c r="D48" s="70">
        <v>705.0</v>
      </c>
      <c r="E48" s="70" t="s">
        <v>250</v>
      </c>
      <c r="F48" s="70">
        <v>5.0</v>
      </c>
      <c r="G48" s="70">
        <v>2.0</v>
      </c>
      <c r="H48" s="70" t="s">
        <v>256</v>
      </c>
      <c r="I48" s="70">
        <v>1.0</v>
      </c>
    </row>
    <row r="49">
      <c r="A49" s="67" t="s">
        <v>96</v>
      </c>
      <c r="B49" s="70" t="s">
        <v>435</v>
      </c>
      <c r="C49" s="70" t="s">
        <v>444</v>
      </c>
      <c r="D49" s="70">
        <v>705.0</v>
      </c>
      <c r="E49" s="70" t="s">
        <v>250</v>
      </c>
      <c r="F49" s="70">
        <v>5.0</v>
      </c>
      <c r="G49" s="70">
        <v>2.0</v>
      </c>
      <c r="H49" s="70" t="s">
        <v>257</v>
      </c>
      <c r="I49" s="70">
        <v>1.0</v>
      </c>
    </row>
    <row r="50">
      <c r="A50" s="67" t="s">
        <v>97</v>
      </c>
      <c r="B50" s="70" t="s">
        <v>436</v>
      </c>
      <c r="C50" s="70" t="s">
        <v>444</v>
      </c>
      <c r="D50" s="70">
        <v>705.0</v>
      </c>
      <c r="E50" s="70" t="s">
        <v>250</v>
      </c>
      <c r="F50" s="70">
        <v>5.0</v>
      </c>
      <c r="G50" s="70">
        <v>2.0</v>
      </c>
      <c r="H50" s="70" t="s">
        <v>250</v>
      </c>
      <c r="I50" s="70">
        <v>2.0</v>
      </c>
    </row>
    <row r="51">
      <c r="A51" s="67" t="s">
        <v>98</v>
      </c>
      <c r="B51" s="70" t="s">
        <v>437</v>
      </c>
      <c r="C51" s="70" t="s">
        <v>444</v>
      </c>
      <c r="D51" s="70">
        <v>705.0</v>
      </c>
      <c r="E51" s="70" t="s">
        <v>250</v>
      </c>
      <c r="F51" s="70">
        <v>5.0</v>
      </c>
      <c r="G51" s="70">
        <v>2.0</v>
      </c>
      <c r="H51" s="70" t="s">
        <v>251</v>
      </c>
      <c r="I51" s="70">
        <v>2.0</v>
      </c>
    </row>
    <row r="52">
      <c r="A52" s="67" t="s">
        <v>101</v>
      </c>
      <c r="B52" s="70" t="s">
        <v>425</v>
      </c>
      <c r="C52" s="70" t="s">
        <v>445</v>
      </c>
      <c r="D52" s="70">
        <v>706.0</v>
      </c>
      <c r="E52" s="70" t="s">
        <v>250</v>
      </c>
      <c r="F52" s="70">
        <v>6.0</v>
      </c>
      <c r="G52" s="70">
        <v>2.0</v>
      </c>
      <c r="H52" s="70" t="s">
        <v>250</v>
      </c>
      <c r="I52" s="70">
        <v>3.0</v>
      </c>
    </row>
    <row r="53">
      <c r="A53" s="67" t="s">
        <v>102</v>
      </c>
      <c r="B53" s="70" t="s">
        <v>429</v>
      </c>
      <c r="C53" s="70" t="s">
        <v>445</v>
      </c>
      <c r="D53" s="70">
        <v>706.0</v>
      </c>
      <c r="E53" s="70" t="s">
        <v>250</v>
      </c>
      <c r="F53" s="70">
        <v>6.0</v>
      </c>
      <c r="G53" s="70">
        <v>2.0</v>
      </c>
      <c r="H53" s="70" t="s">
        <v>251</v>
      </c>
      <c r="I53" s="70">
        <v>3.0</v>
      </c>
    </row>
    <row r="54">
      <c r="A54" s="67" t="s">
        <v>109</v>
      </c>
      <c r="B54" s="70" t="s">
        <v>430</v>
      </c>
      <c r="C54" s="70" t="s">
        <v>445</v>
      </c>
      <c r="D54" s="70">
        <v>706.0</v>
      </c>
      <c r="E54" s="70" t="s">
        <v>250</v>
      </c>
      <c r="F54" s="70">
        <v>6.0</v>
      </c>
      <c r="G54" s="70">
        <v>2.0</v>
      </c>
      <c r="H54" s="70" t="s">
        <v>252</v>
      </c>
      <c r="I54" s="70">
        <v>3.0</v>
      </c>
    </row>
    <row r="55">
      <c r="A55" s="67" t="s">
        <v>110</v>
      </c>
      <c r="B55" s="70" t="s">
        <v>431</v>
      </c>
      <c r="C55" s="70" t="s">
        <v>445</v>
      </c>
      <c r="D55" s="70">
        <v>706.0</v>
      </c>
      <c r="E55" s="70" t="s">
        <v>250</v>
      </c>
      <c r="F55" s="70">
        <v>6.0</v>
      </c>
      <c r="G55" s="70">
        <v>2.0</v>
      </c>
      <c r="H55" s="70" t="s">
        <v>253</v>
      </c>
      <c r="I55" s="70">
        <v>3.0</v>
      </c>
    </row>
    <row r="56">
      <c r="A56" s="105" t="s">
        <v>108</v>
      </c>
      <c r="B56" s="70" t="s">
        <v>432</v>
      </c>
      <c r="C56" s="70" t="s">
        <v>445</v>
      </c>
      <c r="D56" s="70">
        <v>706.0</v>
      </c>
      <c r="E56" s="70" t="s">
        <v>250</v>
      </c>
      <c r="F56" s="70">
        <v>6.0</v>
      </c>
      <c r="G56" s="70">
        <v>2.0</v>
      </c>
      <c r="H56" s="70" t="s">
        <v>254</v>
      </c>
      <c r="I56" s="70">
        <v>3.0</v>
      </c>
    </row>
    <row r="57">
      <c r="A57" s="105" t="s">
        <v>114</v>
      </c>
      <c r="B57" s="70" t="s">
        <v>433</v>
      </c>
      <c r="C57" s="70" t="s">
        <v>445</v>
      </c>
      <c r="D57" s="70">
        <v>706.0</v>
      </c>
      <c r="E57" s="70" t="s">
        <v>250</v>
      </c>
      <c r="F57" s="70">
        <v>6.0</v>
      </c>
      <c r="G57" s="70">
        <v>2.0</v>
      </c>
      <c r="H57" s="70" t="s">
        <v>255</v>
      </c>
      <c r="I57" s="70">
        <v>3.0</v>
      </c>
    </row>
    <row r="58">
      <c r="A58" s="67" t="s">
        <v>121</v>
      </c>
      <c r="B58" s="70" t="s">
        <v>434</v>
      </c>
      <c r="C58" s="70" t="s">
        <v>445</v>
      </c>
      <c r="D58" s="70">
        <v>706.0</v>
      </c>
      <c r="E58" s="70" t="s">
        <v>250</v>
      </c>
      <c r="F58" s="70">
        <v>6.0</v>
      </c>
      <c r="G58" s="70">
        <v>2.0</v>
      </c>
      <c r="H58" s="70" t="s">
        <v>256</v>
      </c>
      <c r="I58" s="70">
        <v>3.0</v>
      </c>
    </row>
    <row r="59">
      <c r="A59" s="67" t="s">
        <v>122</v>
      </c>
      <c r="B59" s="70" t="s">
        <v>435</v>
      </c>
      <c r="C59" s="70" t="s">
        <v>445</v>
      </c>
      <c r="D59" s="70">
        <v>706.0</v>
      </c>
      <c r="E59" s="70" t="s">
        <v>250</v>
      </c>
      <c r="F59" s="70">
        <v>6.0</v>
      </c>
      <c r="G59" s="70">
        <v>2.0</v>
      </c>
      <c r="H59" s="70" t="s">
        <v>257</v>
      </c>
      <c r="I59" s="70">
        <v>3.0</v>
      </c>
    </row>
    <row r="60">
      <c r="A60" s="105" t="s">
        <v>118</v>
      </c>
      <c r="B60" s="70" t="s">
        <v>436</v>
      </c>
      <c r="C60" s="70" t="s">
        <v>445</v>
      </c>
      <c r="D60" s="70">
        <v>706.0</v>
      </c>
      <c r="E60" s="70" t="s">
        <v>250</v>
      </c>
      <c r="F60" s="70">
        <v>6.0</v>
      </c>
      <c r="G60" s="70">
        <v>2.0</v>
      </c>
      <c r="H60" s="70" t="s">
        <v>250</v>
      </c>
      <c r="I60" s="70">
        <v>4.0</v>
      </c>
    </row>
    <row r="61">
      <c r="A61" s="105" t="s">
        <v>120</v>
      </c>
      <c r="B61" s="70" t="s">
        <v>437</v>
      </c>
      <c r="C61" s="70" t="s">
        <v>445</v>
      </c>
      <c r="D61" s="70">
        <v>706.0</v>
      </c>
      <c r="E61" s="70" t="s">
        <v>250</v>
      </c>
      <c r="F61" s="70">
        <v>6.0</v>
      </c>
      <c r="G61" s="70">
        <v>2.0</v>
      </c>
      <c r="H61" s="70" t="s">
        <v>251</v>
      </c>
      <c r="I61" s="70">
        <v>4.0</v>
      </c>
    </row>
    <row r="62">
      <c r="A62" s="67" t="s">
        <v>129</v>
      </c>
      <c r="B62" s="70" t="s">
        <v>425</v>
      </c>
      <c r="C62" s="70" t="s">
        <v>446</v>
      </c>
      <c r="D62" s="70">
        <v>707.0</v>
      </c>
      <c r="E62" s="70" t="s">
        <v>250</v>
      </c>
      <c r="F62" s="70">
        <v>7.0</v>
      </c>
      <c r="G62" s="70">
        <v>2.0</v>
      </c>
      <c r="H62" s="70" t="s">
        <v>250</v>
      </c>
      <c r="I62" s="70">
        <v>5.0</v>
      </c>
    </row>
    <row r="63">
      <c r="A63" s="105" t="s">
        <v>124</v>
      </c>
      <c r="B63" s="70" t="s">
        <v>429</v>
      </c>
      <c r="C63" s="70" t="s">
        <v>446</v>
      </c>
      <c r="D63" s="70">
        <v>707.0</v>
      </c>
      <c r="E63" s="70" t="s">
        <v>250</v>
      </c>
      <c r="F63" s="70">
        <v>7.0</v>
      </c>
      <c r="G63" s="70">
        <v>2.0</v>
      </c>
      <c r="H63" s="70" t="s">
        <v>251</v>
      </c>
      <c r="I63" s="70">
        <v>5.0</v>
      </c>
    </row>
    <row r="64">
      <c r="A64" s="105" t="s">
        <v>126</v>
      </c>
      <c r="B64" s="70" t="s">
        <v>430</v>
      </c>
      <c r="C64" s="70" t="s">
        <v>446</v>
      </c>
      <c r="D64" s="70">
        <v>707.0</v>
      </c>
      <c r="E64" s="70" t="s">
        <v>250</v>
      </c>
      <c r="F64" s="70">
        <v>7.0</v>
      </c>
      <c r="G64" s="70">
        <v>2.0</v>
      </c>
      <c r="H64" s="70" t="s">
        <v>252</v>
      </c>
      <c r="I64" s="70">
        <v>5.0</v>
      </c>
    </row>
    <row r="65">
      <c r="A65" s="105" t="s">
        <v>128</v>
      </c>
      <c r="B65" s="70" t="s">
        <v>431</v>
      </c>
      <c r="C65" s="70" t="s">
        <v>446</v>
      </c>
      <c r="D65" s="70">
        <v>707.0</v>
      </c>
      <c r="E65" s="70" t="s">
        <v>250</v>
      </c>
      <c r="F65" s="70">
        <v>7.0</v>
      </c>
      <c r="G65" s="70">
        <v>2.0</v>
      </c>
      <c r="H65" s="70" t="s">
        <v>253</v>
      </c>
      <c r="I65" s="70">
        <v>5.0</v>
      </c>
    </row>
    <row r="66">
      <c r="A66" s="67" t="s">
        <v>132</v>
      </c>
      <c r="B66" s="70" t="s">
        <v>432</v>
      </c>
      <c r="C66" s="70" t="s">
        <v>446</v>
      </c>
      <c r="D66" s="70">
        <v>707.0</v>
      </c>
      <c r="E66" s="70" t="s">
        <v>250</v>
      </c>
      <c r="F66" s="70">
        <v>7.0</v>
      </c>
      <c r="G66" s="70">
        <v>2.0</v>
      </c>
      <c r="H66" s="70" t="s">
        <v>254</v>
      </c>
      <c r="I66" s="70">
        <v>5.0</v>
      </c>
    </row>
    <row r="67">
      <c r="A67" s="67" t="s">
        <v>133</v>
      </c>
      <c r="B67" s="70" t="s">
        <v>433</v>
      </c>
      <c r="C67" s="70" t="s">
        <v>446</v>
      </c>
      <c r="D67" s="70">
        <v>707.0</v>
      </c>
      <c r="E67" s="70" t="s">
        <v>250</v>
      </c>
      <c r="F67" s="70">
        <v>7.0</v>
      </c>
      <c r="G67" s="70">
        <v>2.0</v>
      </c>
      <c r="H67" s="70" t="s">
        <v>255</v>
      </c>
      <c r="I67" s="70">
        <v>5.0</v>
      </c>
    </row>
    <row r="68">
      <c r="A68" s="105" t="s">
        <v>131</v>
      </c>
      <c r="B68" s="70" t="s">
        <v>434</v>
      </c>
      <c r="C68" s="70" t="s">
        <v>446</v>
      </c>
      <c r="D68" s="70">
        <v>707.0</v>
      </c>
      <c r="E68" s="70" t="s">
        <v>250</v>
      </c>
      <c r="F68" s="70">
        <v>7.0</v>
      </c>
      <c r="G68" s="70">
        <v>2.0</v>
      </c>
      <c r="H68" s="70" t="s">
        <v>256</v>
      </c>
      <c r="I68" s="70">
        <v>5.0</v>
      </c>
    </row>
    <row r="69">
      <c r="A69" s="105" t="s">
        <v>136</v>
      </c>
      <c r="B69" s="70" t="s">
        <v>435</v>
      </c>
      <c r="C69" s="70" t="s">
        <v>446</v>
      </c>
      <c r="D69" s="70">
        <v>707.0</v>
      </c>
      <c r="E69" s="70" t="s">
        <v>250</v>
      </c>
      <c r="F69" s="70">
        <v>7.0</v>
      </c>
      <c r="G69" s="70">
        <v>2.0</v>
      </c>
      <c r="H69" s="70" t="s">
        <v>257</v>
      </c>
      <c r="I69" s="70">
        <v>5.0</v>
      </c>
    </row>
    <row r="70">
      <c r="A70" s="105" t="s">
        <v>138</v>
      </c>
      <c r="B70" s="70" t="s">
        <v>436</v>
      </c>
      <c r="C70" s="70" t="s">
        <v>446</v>
      </c>
      <c r="D70" s="70">
        <v>707.0</v>
      </c>
      <c r="E70" s="70" t="s">
        <v>250</v>
      </c>
      <c r="F70" s="70">
        <v>7.0</v>
      </c>
      <c r="G70" s="70">
        <v>2.0</v>
      </c>
      <c r="H70" s="70" t="s">
        <v>250</v>
      </c>
      <c r="I70" s="70">
        <v>6.0</v>
      </c>
    </row>
    <row r="71">
      <c r="A71" s="105" t="s">
        <v>140</v>
      </c>
      <c r="B71" s="70" t="s">
        <v>437</v>
      </c>
      <c r="C71" s="70" t="s">
        <v>446</v>
      </c>
      <c r="D71" s="70">
        <v>707.0</v>
      </c>
      <c r="E71" s="70" t="s">
        <v>250</v>
      </c>
      <c r="F71" s="70">
        <v>7.0</v>
      </c>
      <c r="G71" s="70">
        <v>2.0</v>
      </c>
      <c r="H71" s="70" t="s">
        <v>251</v>
      </c>
      <c r="I71" s="70">
        <v>6.0</v>
      </c>
    </row>
    <row r="72">
      <c r="A72" s="105" t="s">
        <v>142</v>
      </c>
      <c r="B72" s="70" t="s">
        <v>425</v>
      </c>
      <c r="C72" s="70" t="s">
        <v>447</v>
      </c>
      <c r="D72" s="70">
        <v>708.0</v>
      </c>
      <c r="E72" s="70" t="s">
        <v>250</v>
      </c>
      <c r="F72" s="70">
        <v>8.0</v>
      </c>
      <c r="G72" s="70">
        <v>2.0</v>
      </c>
      <c r="H72" s="70" t="s">
        <v>250</v>
      </c>
      <c r="I72" s="70">
        <v>7.0</v>
      </c>
    </row>
    <row r="73">
      <c r="A73" s="67" t="s">
        <v>147</v>
      </c>
      <c r="B73" s="70" t="s">
        <v>429</v>
      </c>
      <c r="C73" s="70" t="s">
        <v>447</v>
      </c>
      <c r="D73" s="70">
        <v>708.0</v>
      </c>
      <c r="E73" s="70" t="s">
        <v>250</v>
      </c>
      <c r="F73" s="70">
        <v>8.0</v>
      </c>
      <c r="G73" s="70">
        <v>2.0</v>
      </c>
      <c r="H73" s="70" t="s">
        <v>251</v>
      </c>
      <c r="I73" s="70">
        <v>7.0</v>
      </c>
    </row>
    <row r="74">
      <c r="A74" s="67" t="s">
        <v>148</v>
      </c>
      <c r="B74" s="70" t="s">
        <v>430</v>
      </c>
      <c r="C74" s="70" t="s">
        <v>447</v>
      </c>
      <c r="D74" s="70">
        <v>708.0</v>
      </c>
      <c r="E74" s="70" t="s">
        <v>250</v>
      </c>
      <c r="F74" s="70">
        <v>8.0</v>
      </c>
      <c r="G74" s="70">
        <v>2.0</v>
      </c>
      <c r="H74" s="70" t="s">
        <v>252</v>
      </c>
      <c r="I74" s="70">
        <v>7.0</v>
      </c>
    </row>
    <row r="75">
      <c r="A75" s="105" t="s">
        <v>144</v>
      </c>
      <c r="B75" s="70" t="s">
        <v>431</v>
      </c>
      <c r="C75" s="70" t="s">
        <v>447</v>
      </c>
      <c r="D75" s="70">
        <v>708.0</v>
      </c>
      <c r="E75" s="70" t="s">
        <v>250</v>
      </c>
      <c r="F75" s="70">
        <v>8.0</v>
      </c>
      <c r="G75" s="70">
        <v>2.0</v>
      </c>
      <c r="H75" s="70" t="s">
        <v>253</v>
      </c>
      <c r="I75" s="70">
        <v>7.0</v>
      </c>
    </row>
    <row r="76">
      <c r="A76" s="105" t="s">
        <v>146</v>
      </c>
      <c r="B76" s="70" t="s">
        <v>432</v>
      </c>
      <c r="C76" s="70" t="s">
        <v>447</v>
      </c>
      <c r="D76" s="70">
        <v>708.0</v>
      </c>
      <c r="E76" s="70" t="s">
        <v>250</v>
      </c>
      <c r="F76" s="70">
        <v>8.0</v>
      </c>
      <c r="G76" s="70">
        <v>2.0</v>
      </c>
      <c r="H76" s="70" t="s">
        <v>254</v>
      </c>
      <c r="I76" s="70">
        <v>7.0</v>
      </c>
    </row>
    <row r="77">
      <c r="A77" s="67" t="s">
        <v>151</v>
      </c>
      <c r="B77" s="70" t="s">
        <v>433</v>
      </c>
      <c r="C77" s="70" t="s">
        <v>447</v>
      </c>
      <c r="D77" s="70">
        <v>708.0</v>
      </c>
      <c r="E77" s="70" t="s">
        <v>250</v>
      </c>
      <c r="F77" s="70">
        <v>8.0</v>
      </c>
      <c r="G77" s="70">
        <v>2.0</v>
      </c>
      <c r="H77" s="70" t="s">
        <v>255</v>
      </c>
      <c r="I77" s="70">
        <v>7.0</v>
      </c>
    </row>
    <row r="78">
      <c r="A78" s="67" t="s">
        <v>152</v>
      </c>
      <c r="B78" s="70" t="s">
        <v>434</v>
      </c>
      <c r="C78" s="70" t="s">
        <v>447</v>
      </c>
      <c r="D78" s="70">
        <v>708.0</v>
      </c>
      <c r="E78" s="70" t="s">
        <v>250</v>
      </c>
      <c r="F78" s="70">
        <v>8.0</v>
      </c>
      <c r="G78" s="70">
        <v>2.0</v>
      </c>
      <c r="H78" s="70" t="s">
        <v>256</v>
      </c>
      <c r="I78" s="70">
        <v>7.0</v>
      </c>
    </row>
    <row r="79">
      <c r="A79" s="67" t="s">
        <v>153</v>
      </c>
      <c r="B79" s="70" t="s">
        <v>435</v>
      </c>
      <c r="C79" s="70" t="s">
        <v>447</v>
      </c>
      <c r="D79" s="70">
        <v>708.0</v>
      </c>
      <c r="E79" s="70" t="s">
        <v>250</v>
      </c>
      <c r="F79" s="70">
        <v>8.0</v>
      </c>
      <c r="G79" s="70">
        <v>2.0</v>
      </c>
      <c r="H79" s="70" t="s">
        <v>257</v>
      </c>
      <c r="I79" s="70">
        <v>7.0</v>
      </c>
    </row>
    <row r="80">
      <c r="A80" s="67" t="s">
        <v>159</v>
      </c>
      <c r="B80" s="70" t="s">
        <v>436</v>
      </c>
      <c r="C80" s="70" t="s">
        <v>447</v>
      </c>
      <c r="D80" s="70">
        <v>708.0</v>
      </c>
      <c r="E80" s="70" t="s">
        <v>250</v>
      </c>
      <c r="F80" s="70">
        <v>8.0</v>
      </c>
      <c r="G80" s="70">
        <v>2.0</v>
      </c>
      <c r="H80" s="70" t="s">
        <v>250</v>
      </c>
      <c r="I80" s="70">
        <v>8.0</v>
      </c>
    </row>
    <row r="81">
      <c r="A81" s="67" t="s">
        <v>164</v>
      </c>
      <c r="B81" s="70" t="s">
        <v>437</v>
      </c>
      <c r="C81" s="70" t="s">
        <v>447</v>
      </c>
      <c r="D81" s="70">
        <v>708.0</v>
      </c>
      <c r="E81" s="70" t="s">
        <v>250</v>
      </c>
      <c r="F81" s="70">
        <v>8.0</v>
      </c>
      <c r="G81" s="70">
        <v>2.0</v>
      </c>
      <c r="H81" s="70" t="s">
        <v>251</v>
      </c>
      <c r="I81" s="70">
        <v>8.0</v>
      </c>
    </row>
    <row r="82">
      <c r="A82" s="44" t="s">
        <v>161</v>
      </c>
      <c r="B82" s="42" t="s">
        <v>425</v>
      </c>
      <c r="C82" s="42" t="s">
        <v>427</v>
      </c>
      <c r="D82" s="42">
        <v>701.0</v>
      </c>
      <c r="E82" s="42" t="s">
        <v>251</v>
      </c>
      <c r="F82" s="42">
        <v>9.0</v>
      </c>
      <c r="G82" s="42">
        <v>3.0</v>
      </c>
      <c r="H82" s="42" t="s">
        <v>250</v>
      </c>
      <c r="I82" s="42">
        <v>1.0</v>
      </c>
    </row>
    <row r="83">
      <c r="A83" s="40" t="s">
        <v>167</v>
      </c>
      <c r="B83" s="42" t="s">
        <v>429</v>
      </c>
      <c r="C83" s="42" t="s">
        <v>427</v>
      </c>
      <c r="D83" s="42">
        <v>701.0</v>
      </c>
      <c r="E83" s="42" t="s">
        <v>251</v>
      </c>
      <c r="F83" s="42">
        <v>9.0</v>
      </c>
      <c r="G83" s="42">
        <v>3.0</v>
      </c>
      <c r="H83" s="42" t="s">
        <v>251</v>
      </c>
      <c r="I83" s="42">
        <v>1.0</v>
      </c>
    </row>
    <row r="84">
      <c r="A84" s="40" t="s">
        <v>168</v>
      </c>
      <c r="B84" s="42" t="s">
        <v>430</v>
      </c>
      <c r="C84" s="42" t="s">
        <v>427</v>
      </c>
      <c r="D84" s="42">
        <v>701.0</v>
      </c>
      <c r="E84" s="42" t="s">
        <v>251</v>
      </c>
      <c r="F84" s="42">
        <v>9.0</v>
      </c>
      <c r="G84" s="42">
        <v>3.0</v>
      </c>
      <c r="H84" s="42" t="s">
        <v>252</v>
      </c>
      <c r="I84" s="42">
        <v>1.0</v>
      </c>
    </row>
    <row r="85">
      <c r="A85" s="40" t="s">
        <v>173</v>
      </c>
      <c r="B85" s="42" t="s">
        <v>431</v>
      </c>
      <c r="C85" s="42" t="s">
        <v>427</v>
      </c>
      <c r="D85" s="42">
        <v>701.0</v>
      </c>
      <c r="E85" s="42" t="s">
        <v>251</v>
      </c>
      <c r="F85" s="42">
        <v>9.0</v>
      </c>
      <c r="G85" s="42">
        <v>3.0</v>
      </c>
      <c r="H85" s="42" t="s">
        <v>253</v>
      </c>
      <c r="I85" s="42">
        <v>1.0</v>
      </c>
    </row>
    <row r="86">
      <c r="A86" s="40" t="s">
        <v>174</v>
      </c>
      <c r="B86" s="42" t="s">
        <v>432</v>
      </c>
      <c r="C86" s="42" t="s">
        <v>427</v>
      </c>
      <c r="D86" s="42">
        <v>701.0</v>
      </c>
      <c r="E86" s="42" t="s">
        <v>251</v>
      </c>
      <c r="F86" s="42">
        <v>9.0</v>
      </c>
      <c r="G86" s="42">
        <v>3.0</v>
      </c>
      <c r="H86" s="42" t="s">
        <v>254</v>
      </c>
      <c r="I86" s="42">
        <v>1.0</v>
      </c>
    </row>
    <row r="87">
      <c r="A87" s="44" t="s">
        <v>172</v>
      </c>
      <c r="B87" s="42" t="s">
        <v>433</v>
      </c>
      <c r="C87" s="42" t="s">
        <v>427</v>
      </c>
      <c r="D87" s="42">
        <v>701.0</v>
      </c>
      <c r="E87" s="42" t="s">
        <v>251</v>
      </c>
      <c r="F87" s="42">
        <v>9.0</v>
      </c>
      <c r="G87" s="42">
        <v>3.0</v>
      </c>
      <c r="H87" s="42" t="s">
        <v>255</v>
      </c>
      <c r="I87" s="42">
        <v>1.0</v>
      </c>
    </row>
    <row r="88">
      <c r="A88" s="40" t="s">
        <v>182</v>
      </c>
      <c r="B88" s="42" t="s">
        <v>434</v>
      </c>
      <c r="C88" s="42" t="s">
        <v>427</v>
      </c>
      <c r="D88" s="42">
        <v>701.0</v>
      </c>
      <c r="E88" s="42" t="s">
        <v>251</v>
      </c>
      <c r="F88" s="42">
        <v>9.0</v>
      </c>
      <c r="G88" s="42">
        <v>3.0</v>
      </c>
      <c r="H88" s="42" t="s">
        <v>256</v>
      </c>
      <c r="I88" s="42">
        <v>1.0</v>
      </c>
    </row>
    <row r="89">
      <c r="A89" s="44" t="s">
        <v>177</v>
      </c>
      <c r="B89" s="42" t="s">
        <v>435</v>
      </c>
      <c r="C89" s="42" t="s">
        <v>427</v>
      </c>
      <c r="D89" s="42">
        <v>701.0</v>
      </c>
      <c r="E89" s="42" t="s">
        <v>251</v>
      </c>
      <c r="F89" s="42">
        <v>9.0</v>
      </c>
      <c r="G89" s="42">
        <v>3.0</v>
      </c>
      <c r="H89" s="42" t="s">
        <v>257</v>
      </c>
      <c r="I89" s="42">
        <v>1.0</v>
      </c>
    </row>
    <row r="90">
      <c r="A90" s="44" t="s">
        <v>179</v>
      </c>
      <c r="B90" s="42" t="s">
        <v>436</v>
      </c>
      <c r="C90" s="42" t="s">
        <v>427</v>
      </c>
      <c r="D90" s="42">
        <v>701.0</v>
      </c>
      <c r="E90" s="42" t="s">
        <v>251</v>
      </c>
      <c r="F90" s="42">
        <v>9.0</v>
      </c>
      <c r="G90" s="42">
        <v>3.0</v>
      </c>
      <c r="H90" s="42" t="s">
        <v>250</v>
      </c>
      <c r="I90" s="42">
        <v>2.0</v>
      </c>
    </row>
    <row r="91">
      <c r="A91" s="44" t="s">
        <v>181</v>
      </c>
      <c r="B91" s="42" t="s">
        <v>437</v>
      </c>
      <c r="C91" s="42" t="s">
        <v>427</v>
      </c>
      <c r="D91" s="42">
        <v>701.0</v>
      </c>
      <c r="E91" s="42" t="s">
        <v>251</v>
      </c>
      <c r="F91" s="42">
        <v>9.0</v>
      </c>
      <c r="G91" s="42">
        <v>3.0</v>
      </c>
      <c r="H91" s="42" t="s">
        <v>251</v>
      </c>
      <c r="I91" s="42">
        <v>2.0</v>
      </c>
    </row>
    <row r="92">
      <c r="A92" s="40" t="s">
        <v>187</v>
      </c>
      <c r="B92" s="42" t="s">
        <v>425</v>
      </c>
      <c r="C92" s="42" t="s">
        <v>438</v>
      </c>
      <c r="D92" s="42">
        <v>702.0</v>
      </c>
      <c r="E92" s="42" t="s">
        <v>251</v>
      </c>
      <c r="F92" s="42">
        <v>10.0</v>
      </c>
      <c r="G92" s="42">
        <v>3.0</v>
      </c>
      <c r="H92" s="42" t="s">
        <v>250</v>
      </c>
      <c r="I92" s="42">
        <v>3.0</v>
      </c>
    </row>
    <row r="93">
      <c r="A93" s="40" t="s">
        <v>188</v>
      </c>
      <c r="B93" s="42" t="s">
        <v>429</v>
      </c>
      <c r="C93" s="42" t="s">
        <v>438</v>
      </c>
      <c r="D93" s="42">
        <v>702.0</v>
      </c>
      <c r="E93" s="42" t="s">
        <v>251</v>
      </c>
      <c r="F93" s="42">
        <v>10.0</v>
      </c>
      <c r="G93" s="42">
        <v>3.0</v>
      </c>
      <c r="H93" s="42" t="s">
        <v>251</v>
      </c>
      <c r="I93" s="42">
        <v>3.0</v>
      </c>
    </row>
    <row r="94">
      <c r="A94" s="44" t="s">
        <v>184</v>
      </c>
      <c r="B94" s="42" t="s">
        <v>430</v>
      </c>
      <c r="C94" s="42" t="s">
        <v>438</v>
      </c>
      <c r="D94" s="42">
        <v>702.0</v>
      </c>
      <c r="E94" s="42" t="s">
        <v>251</v>
      </c>
      <c r="F94" s="42">
        <v>10.0</v>
      </c>
      <c r="G94" s="42">
        <v>3.0</v>
      </c>
      <c r="H94" s="42" t="s">
        <v>252</v>
      </c>
      <c r="I94" s="42">
        <v>3.0</v>
      </c>
    </row>
    <row r="95">
      <c r="A95" s="44" t="s">
        <v>186</v>
      </c>
      <c r="B95" s="42" t="s">
        <v>431</v>
      </c>
      <c r="C95" s="42" t="s">
        <v>438</v>
      </c>
      <c r="D95" s="42">
        <v>702.0</v>
      </c>
      <c r="E95" s="42" t="s">
        <v>251</v>
      </c>
      <c r="F95" s="42">
        <v>10.0</v>
      </c>
      <c r="G95" s="42">
        <v>3.0</v>
      </c>
      <c r="H95" s="42" t="s">
        <v>253</v>
      </c>
      <c r="I95" s="42">
        <v>3.0</v>
      </c>
    </row>
    <row r="96">
      <c r="A96" s="40" t="s">
        <v>193</v>
      </c>
      <c r="B96" s="42" t="s">
        <v>432</v>
      </c>
      <c r="C96" s="42" t="s">
        <v>438</v>
      </c>
      <c r="D96" s="42">
        <v>702.0</v>
      </c>
      <c r="E96" s="42" t="s">
        <v>251</v>
      </c>
      <c r="F96" s="42">
        <v>10.0</v>
      </c>
      <c r="G96" s="42">
        <v>3.0</v>
      </c>
      <c r="H96" s="42" t="s">
        <v>254</v>
      </c>
      <c r="I96" s="42">
        <v>3.0</v>
      </c>
    </row>
    <row r="97">
      <c r="A97" s="40" t="s">
        <v>194</v>
      </c>
      <c r="B97" s="42" t="s">
        <v>433</v>
      </c>
      <c r="C97" s="42" t="s">
        <v>438</v>
      </c>
      <c r="D97" s="42">
        <v>702.0</v>
      </c>
      <c r="E97" s="42" t="s">
        <v>251</v>
      </c>
      <c r="F97" s="42">
        <v>10.0</v>
      </c>
      <c r="G97" s="42">
        <v>3.0</v>
      </c>
      <c r="H97" s="42" t="s">
        <v>255</v>
      </c>
      <c r="I97" s="42">
        <v>3.0</v>
      </c>
    </row>
    <row r="98">
      <c r="A98" s="44" t="s">
        <v>190</v>
      </c>
      <c r="B98" s="42" t="s">
        <v>434</v>
      </c>
      <c r="C98" s="42" t="s">
        <v>438</v>
      </c>
      <c r="D98" s="42">
        <v>702.0</v>
      </c>
      <c r="E98" s="42" t="s">
        <v>251</v>
      </c>
      <c r="F98" s="42">
        <v>10.0</v>
      </c>
      <c r="G98" s="42">
        <v>3.0</v>
      </c>
      <c r="H98" s="42" t="s">
        <v>256</v>
      </c>
      <c r="I98" s="42">
        <v>3.0</v>
      </c>
    </row>
    <row r="99">
      <c r="A99" s="44" t="s">
        <v>192</v>
      </c>
      <c r="B99" s="42" t="s">
        <v>435</v>
      </c>
      <c r="C99" s="42" t="s">
        <v>438</v>
      </c>
      <c r="D99" s="42">
        <v>702.0</v>
      </c>
      <c r="E99" s="42" t="s">
        <v>251</v>
      </c>
      <c r="F99" s="42">
        <v>10.0</v>
      </c>
      <c r="G99" s="42">
        <v>3.0</v>
      </c>
      <c r="H99" s="42" t="s">
        <v>257</v>
      </c>
      <c r="I99" s="42">
        <v>3.0</v>
      </c>
    </row>
    <row r="100">
      <c r="A100" s="44" t="s">
        <v>199</v>
      </c>
      <c r="B100" s="42" t="s">
        <v>436</v>
      </c>
      <c r="C100" s="42" t="s">
        <v>438</v>
      </c>
      <c r="D100" s="42">
        <v>702.0</v>
      </c>
      <c r="E100" s="42" t="s">
        <v>251</v>
      </c>
      <c r="F100" s="42">
        <v>10.0</v>
      </c>
      <c r="G100" s="42">
        <v>3.0</v>
      </c>
      <c r="H100" s="42" t="s">
        <v>250</v>
      </c>
      <c r="I100" s="42">
        <v>4.0</v>
      </c>
    </row>
    <row r="101">
      <c r="A101" s="44" t="s">
        <v>201</v>
      </c>
      <c r="B101" s="42" t="s">
        <v>437</v>
      </c>
      <c r="C101" s="42" t="s">
        <v>438</v>
      </c>
      <c r="D101" s="42">
        <v>702.0</v>
      </c>
      <c r="E101" s="42" t="s">
        <v>251</v>
      </c>
      <c r="F101" s="42">
        <v>10.0</v>
      </c>
      <c r="G101" s="42">
        <v>3.0</v>
      </c>
      <c r="H101" s="42" t="s">
        <v>251</v>
      </c>
      <c r="I101" s="42">
        <v>4.0</v>
      </c>
    </row>
    <row r="102">
      <c r="A102" s="40" t="s">
        <v>203</v>
      </c>
      <c r="B102" s="42" t="s">
        <v>425</v>
      </c>
      <c r="C102" s="42" t="s">
        <v>441</v>
      </c>
      <c r="D102" s="42">
        <v>703.0</v>
      </c>
      <c r="E102" s="42" t="s">
        <v>251</v>
      </c>
      <c r="F102" s="42">
        <v>11.0</v>
      </c>
      <c r="G102" s="42">
        <v>3.0</v>
      </c>
      <c r="H102" s="42" t="s">
        <v>250</v>
      </c>
      <c r="I102" s="42">
        <v>5.0</v>
      </c>
    </row>
    <row r="103">
      <c r="A103" s="40" t="s">
        <v>204</v>
      </c>
      <c r="B103" s="42" t="s">
        <v>429</v>
      </c>
      <c r="C103" s="42" t="s">
        <v>441</v>
      </c>
      <c r="D103" s="42">
        <v>703.0</v>
      </c>
      <c r="E103" s="42" t="s">
        <v>251</v>
      </c>
      <c r="F103" s="42">
        <v>11.0</v>
      </c>
      <c r="G103" s="42">
        <v>3.0</v>
      </c>
      <c r="H103" s="42" t="s">
        <v>251</v>
      </c>
      <c r="I103" s="42">
        <v>5.0</v>
      </c>
    </row>
    <row r="104">
      <c r="A104" s="40" t="s">
        <v>205</v>
      </c>
      <c r="B104" s="42" t="s">
        <v>430</v>
      </c>
      <c r="C104" s="42" t="s">
        <v>441</v>
      </c>
      <c r="D104" s="42">
        <v>703.0</v>
      </c>
      <c r="E104" s="42" t="s">
        <v>251</v>
      </c>
      <c r="F104" s="42">
        <v>11.0</v>
      </c>
      <c r="G104" s="42">
        <v>3.0</v>
      </c>
      <c r="H104" s="42" t="s">
        <v>252</v>
      </c>
      <c r="I104" s="42">
        <v>5.0</v>
      </c>
    </row>
    <row r="105">
      <c r="A105" s="40" t="s">
        <v>209</v>
      </c>
      <c r="B105" s="42" t="s">
        <v>431</v>
      </c>
      <c r="C105" s="42" t="s">
        <v>441</v>
      </c>
      <c r="D105" s="42">
        <v>703.0</v>
      </c>
      <c r="E105" s="42" t="s">
        <v>251</v>
      </c>
      <c r="F105" s="42">
        <v>11.0</v>
      </c>
      <c r="G105" s="42">
        <v>3.0</v>
      </c>
      <c r="H105" s="42" t="s">
        <v>253</v>
      </c>
      <c r="I105" s="42">
        <v>5.0</v>
      </c>
    </row>
    <row r="106">
      <c r="A106" s="40" t="s">
        <v>210</v>
      </c>
      <c r="B106" s="42" t="s">
        <v>432</v>
      </c>
      <c r="C106" s="42" t="s">
        <v>441</v>
      </c>
      <c r="D106" s="42">
        <v>703.0</v>
      </c>
      <c r="E106" s="42" t="s">
        <v>251</v>
      </c>
      <c r="F106" s="42">
        <v>11.0</v>
      </c>
      <c r="G106" s="42">
        <v>3.0</v>
      </c>
      <c r="H106" s="42" t="s">
        <v>254</v>
      </c>
      <c r="I106" s="42">
        <v>5.0</v>
      </c>
    </row>
    <row r="107">
      <c r="A107" s="40" t="s">
        <v>214</v>
      </c>
      <c r="B107" s="42" t="s">
        <v>433</v>
      </c>
      <c r="C107" s="42" t="s">
        <v>441</v>
      </c>
      <c r="D107" s="42">
        <v>703.0</v>
      </c>
      <c r="E107" s="42" t="s">
        <v>251</v>
      </c>
      <c r="F107" s="42">
        <v>11.0</v>
      </c>
      <c r="G107" s="42">
        <v>3.0</v>
      </c>
      <c r="H107" s="42" t="s">
        <v>255</v>
      </c>
      <c r="I107" s="42">
        <v>5.0</v>
      </c>
    </row>
    <row r="108">
      <c r="A108" s="40" t="s">
        <v>215</v>
      </c>
      <c r="B108" s="42" t="s">
        <v>434</v>
      </c>
      <c r="C108" s="42" t="s">
        <v>441</v>
      </c>
      <c r="D108" s="42">
        <v>703.0</v>
      </c>
      <c r="E108" s="42" t="s">
        <v>251</v>
      </c>
      <c r="F108" s="42">
        <v>11.0</v>
      </c>
      <c r="G108" s="42">
        <v>3.0</v>
      </c>
      <c r="H108" s="42" t="s">
        <v>256</v>
      </c>
      <c r="I108" s="42">
        <v>5.0</v>
      </c>
    </row>
    <row r="109">
      <c r="A109" s="40" t="s">
        <v>216</v>
      </c>
      <c r="B109" s="42" t="s">
        <v>435</v>
      </c>
      <c r="C109" s="42" t="s">
        <v>441</v>
      </c>
      <c r="D109" s="42">
        <v>703.0</v>
      </c>
      <c r="E109" s="42" t="s">
        <v>251</v>
      </c>
      <c r="F109" s="42">
        <v>11.0</v>
      </c>
      <c r="G109" s="42">
        <v>3.0</v>
      </c>
      <c r="H109" s="42" t="s">
        <v>257</v>
      </c>
      <c r="I109" s="42">
        <v>5.0</v>
      </c>
    </row>
    <row r="110">
      <c r="A110" s="44" t="s">
        <v>213</v>
      </c>
      <c r="B110" s="42" t="s">
        <v>436</v>
      </c>
      <c r="C110" s="42" t="s">
        <v>441</v>
      </c>
      <c r="D110" s="42">
        <v>703.0</v>
      </c>
      <c r="E110" s="42" t="s">
        <v>251</v>
      </c>
      <c r="F110" s="42">
        <v>11.0</v>
      </c>
      <c r="G110" s="42">
        <v>3.0</v>
      </c>
      <c r="H110" s="42" t="s">
        <v>250</v>
      </c>
      <c r="I110" s="42">
        <v>6.0</v>
      </c>
    </row>
    <row r="111">
      <c r="A111" s="40" t="s">
        <v>221</v>
      </c>
      <c r="B111" s="42" t="s">
        <v>437</v>
      </c>
      <c r="C111" s="42" t="s">
        <v>441</v>
      </c>
      <c r="D111" s="42">
        <v>703.0</v>
      </c>
      <c r="E111" s="42" t="s">
        <v>251</v>
      </c>
      <c r="F111" s="42">
        <v>11.0</v>
      </c>
      <c r="G111" s="42">
        <v>3.0</v>
      </c>
      <c r="H111" s="42" t="s">
        <v>251</v>
      </c>
      <c r="I111" s="42">
        <v>6.0</v>
      </c>
    </row>
    <row r="112">
      <c r="A112" s="44" t="s">
        <v>220</v>
      </c>
      <c r="B112" s="42" t="s">
        <v>425</v>
      </c>
      <c r="C112" s="42" t="s">
        <v>443</v>
      </c>
      <c r="D112" s="42">
        <v>704.0</v>
      </c>
      <c r="E112" s="42" t="s">
        <v>251</v>
      </c>
      <c r="F112" s="42">
        <v>12.0</v>
      </c>
      <c r="G112" s="42">
        <v>3.0</v>
      </c>
      <c r="H112" s="42" t="s">
        <v>250</v>
      </c>
      <c r="I112" s="42">
        <v>7.0</v>
      </c>
    </row>
    <row r="113">
      <c r="A113" s="40" t="s">
        <v>222</v>
      </c>
      <c r="B113" s="42" t="s">
        <v>429</v>
      </c>
      <c r="C113" s="42" t="s">
        <v>443</v>
      </c>
      <c r="D113" s="42">
        <v>704.0</v>
      </c>
      <c r="E113" s="42" t="s">
        <v>251</v>
      </c>
      <c r="F113" s="42">
        <v>12.0</v>
      </c>
      <c r="G113" s="42">
        <v>3.0</v>
      </c>
      <c r="H113" s="42" t="s">
        <v>251</v>
      </c>
      <c r="I113" s="42">
        <v>7.0</v>
      </c>
    </row>
    <row r="114">
      <c r="A114" s="40" t="s">
        <v>227</v>
      </c>
      <c r="B114" s="42" t="s">
        <v>430</v>
      </c>
      <c r="C114" s="42" t="s">
        <v>443</v>
      </c>
      <c r="D114" s="42">
        <v>704.0</v>
      </c>
      <c r="E114" s="42" t="s">
        <v>251</v>
      </c>
      <c r="F114" s="42">
        <v>12.0</v>
      </c>
      <c r="G114" s="42">
        <v>3.0</v>
      </c>
      <c r="H114" s="42" t="s">
        <v>252</v>
      </c>
      <c r="I114" s="42">
        <v>7.0</v>
      </c>
    </row>
    <row r="115">
      <c r="A115" s="44" t="s">
        <v>226</v>
      </c>
      <c r="B115" s="42" t="s">
        <v>431</v>
      </c>
      <c r="C115" s="42" t="s">
        <v>443</v>
      </c>
      <c r="D115" s="42">
        <v>704.0</v>
      </c>
      <c r="E115" s="42" t="s">
        <v>251</v>
      </c>
      <c r="F115" s="42">
        <v>12.0</v>
      </c>
      <c r="G115" s="42">
        <v>3.0</v>
      </c>
      <c r="H115" s="42" t="s">
        <v>253</v>
      </c>
      <c r="I115" s="42">
        <v>7.0</v>
      </c>
    </row>
    <row r="116">
      <c r="A116" s="44" t="s">
        <v>232</v>
      </c>
      <c r="B116" s="42" t="s">
        <v>432</v>
      </c>
      <c r="C116" s="42" t="s">
        <v>443</v>
      </c>
      <c r="D116" s="42">
        <v>704.0</v>
      </c>
      <c r="E116" s="42" t="s">
        <v>251</v>
      </c>
      <c r="F116" s="42">
        <v>12.0</v>
      </c>
      <c r="G116" s="42">
        <v>3.0</v>
      </c>
      <c r="H116" s="42" t="s">
        <v>254</v>
      </c>
      <c r="I116" s="42">
        <v>7.0</v>
      </c>
    </row>
    <row r="117">
      <c r="A117" s="40" t="s">
        <v>237</v>
      </c>
      <c r="B117" s="42" t="s">
        <v>433</v>
      </c>
      <c r="C117" s="42" t="s">
        <v>443</v>
      </c>
      <c r="D117" s="42">
        <v>704.0</v>
      </c>
      <c r="E117" s="42" t="s">
        <v>251</v>
      </c>
      <c r="F117" s="42">
        <v>12.0</v>
      </c>
      <c r="G117" s="42">
        <v>3.0</v>
      </c>
      <c r="H117" s="42" t="s">
        <v>255</v>
      </c>
      <c r="I117" s="42">
        <v>7.0</v>
      </c>
    </row>
    <row r="118">
      <c r="A118" s="40" t="s">
        <v>238</v>
      </c>
      <c r="B118" s="42" t="s">
        <v>434</v>
      </c>
      <c r="C118" s="42" t="s">
        <v>443</v>
      </c>
      <c r="D118" s="42">
        <v>704.0</v>
      </c>
      <c r="E118" s="42" t="s">
        <v>251</v>
      </c>
      <c r="F118" s="42">
        <v>12.0</v>
      </c>
      <c r="G118" s="42">
        <v>3.0</v>
      </c>
      <c r="H118" s="42" t="s">
        <v>256</v>
      </c>
      <c r="I118" s="42">
        <v>7.0</v>
      </c>
    </row>
    <row r="119">
      <c r="A119" s="40" t="s">
        <v>239</v>
      </c>
      <c r="B119" s="42" t="s">
        <v>435</v>
      </c>
      <c r="C119" s="42" t="s">
        <v>443</v>
      </c>
      <c r="D119" s="42">
        <v>704.0</v>
      </c>
      <c r="E119" s="42" t="s">
        <v>251</v>
      </c>
      <c r="F119" s="42">
        <v>12.0</v>
      </c>
      <c r="G119" s="42">
        <v>3.0</v>
      </c>
      <c r="H119" s="42" t="s">
        <v>257</v>
      </c>
      <c r="I119" s="42">
        <v>7.0</v>
      </c>
    </row>
    <row r="120">
      <c r="A120" s="44" t="s">
        <v>236</v>
      </c>
      <c r="B120" s="42" t="s">
        <v>436</v>
      </c>
      <c r="C120" s="42" t="s">
        <v>443</v>
      </c>
      <c r="D120" s="42">
        <v>704.0</v>
      </c>
      <c r="E120" s="42" t="s">
        <v>251</v>
      </c>
      <c r="F120" s="42">
        <v>12.0</v>
      </c>
      <c r="G120" s="42">
        <v>3.0</v>
      </c>
      <c r="H120" s="42" t="s">
        <v>250</v>
      </c>
      <c r="I120" s="42">
        <v>8.0</v>
      </c>
    </row>
    <row r="121">
      <c r="A121" s="40" t="s">
        <v>247</v>
      </c>
      <c r="B121" s="42" t="s">
        <v>437</v>
      </c>
      <c r="C121" s="42" t="s">
        <v>443</v>
      </c>
      <c r="D121" s="42">
        <v>704.0</v>
      </c>
      <c r="E121" s="42" t="s">
        <v>251</v>
      </c>
      <c r="F121" s="42">
        <v>12.0</v>
      </c>
      <c r="G121" s="42">
        <v>3.0</v>
      </c>
      <c r="H121" s="42" t="s">
        <v>251</v>
      </c>
      <c r="I121" s="42">
        <v>8.0</v>
      </c>
    </row>
    <row r="122">
      <c r="A122" s="106" t="s">
        <v>243</v>
      </c>
      <c r="B122" s="72" t="s">
        <v>425</v>
      </c>
      <c r="C122" s="72" t="s">
        <v>444</v>
      </c>
      <c r="D122" s="72">
        <v>705.0</v>
      </c>
      <c r="E122" s="72" t="s">
        <v>251</v>
      </c>
      <c r="F122" s="72">
        <v>13.0</v>
      </c>
      <c r="G122" s="72">
        <v>4.0</v>
      </c>
      <c r="H122" s="72" t="s">
        <v>250</v>
      </c>
      <c r="I122" s="72">
        <v>1.0</v>
      </c>
    </row>
    <row r="123">
      <c r="A123" s="106" t="s">
        <v>19</v>
      </c>
      <c r="B123" s="72" t="s">
        <v>429</v>
      </c>
      <c r="C123" s="72" t="s">
        <v>444</v>
      </c>
      <c r="D123" s="72">
        <v>705.0</v>
      </c>
      <c r="E123" s="72" t="s">
        <v>251</v>
      </c>
      <c r="F123" s="72">
        <v>13.0</v>
      </c>
      <c r="G123" s="72">
        <v>4.0</v>
      </c>
      <c r="H123" s="72" t="s">
        <v>251</v>
      </c>
      <c r="I123" s="72">
        <v>1.0</v>
      </c>
    </row>
    <row r="124">
      <c r="A124" s="106" t="s">
        <v>21</v>
      </c>
      <c r="B124" s="72" t="s">
        <v>430</v>
      </c>
      <c r="C124" s="72" t="s">
        <v>444</v>
      </c>
      <c r="D124" s="72">
        <v>705.0</v>
      </c>
      <c r="E124" s="72" t="s">
        <v>251</v>
      </c>
      <c r="F124" s="72">
        <v>13.0</v>
      </c>
      <c r="G124" s="72">
        <v>4.0</v>
      </c>
      <c r="H124" s="72" t="s">
        <v>252</v>
      </c>
      <c r="I124" s="72">
        <v>1.0</v>
      </c>
    </row>
    <row r="125">
      <c r="A125" s="106" t="s">
        <v>12</v>
      </c>
      <c r="B125" s="72" t="s">
        <v>431</v>
      </c>
      <c r="C125" s="72" t="s">
        <v>444</v>
      </c>
      <c r="D125" s="72">
        <v>705.0</v>
      </c>
      <c r="E125" s="72" t="s">
        <v>251</v>
      </c>
      <c r="F125" s="72">
        <v>13.0</v>
      </c>
      <c r="G125" s="72">
        <v>4.0</v>
      </c>
      <c r="H125" s="72" t="s">
        <v>253</v>
      </c>
      <c r="I125" s="72">
        <v>1.0</v>
      </c>
    </row>
    <row r="126">
      <c r="A126" s="106" t="s">
        <v>16</v>
      </c>
      <c r="B126" s="72" t="s">
        <v>432</v>
      </c>
      <c r="C126" s="72" t="s">
        <v>444</v>
      </c>
      <c r="D126" s="72">
        <v>705.0</v>
      </c>
      <c r="E126" s="72" t="s">
        <v>251</v>
      </c>
      <c r="F126" s="72">
        <v>13.0</v>
      </c>
      <c r="G126" s="72">
        <v>4.0</v>
      </c>
      <c r="H126" s="72" t="s">
        <v>254</v>
      </c>
      <c r="I126" s="72">
        <v>1.0</v>
      </c>
    </row>
    <row r="127">
      <c r="A127" s="106" t="s">
        <v>27</v>
      </c>
      <c r="B127" s="72" t="s">
        <v>433</v>
      </c>
      <c r="C127" s="72" t="s">
        <v>444</v>
      </c>
      <c r="D127" s="72">
        <v>705.0</v>
      </c>
      <c r="E127" s="72" t="s">
        <v>251</v>
      </c>
      <c r="F127" s="72">
        <v>13.0</v>
      </c>
      <c r="G127" s="72">
        <v>4.0</v>
      </c>
      <c r="H127" s="72" t="s">
        <v>255</v>
      </c>
      <c r="I127" s="72">
        <v>1.0</v>
      </c>
    </row>
    <row r="128">
      <c r="A128" s="106" t="s">
        <v>23</v>
      </c>
      <c r="B128" s="72" t="s">
        <v>434</v>
      </c>
      <c r="C128" s="72" t="s">
        <v>444</v>
      </c>
      <c r="D128" s="72">
        <v>705.0</v>
      </c>
      <c r="E128" s="72" t="s">
        <v>251</v>
      </c>
      <c r="F128" s="72">
        <v>13.0</v>
      </c>
      <c r="G128" s="72">
        <v>4.0</v>
      </c>
      <c r="H128" s="72" t="s">
        <v>256</v>
      </c>
      <c r="I128" s="72">
        <v>1.0</v>
      </c>
    </row>
    <row r="129">
      <c r="A129" s="106" t="s">
        <v>29</v>
      </c>
      <c r="B129" s="72" t="s">
        <v>435</v>
      </c>
      <c r="C129" s="72" t="s">
        <v>444</v>
      </c>
      <c r="D129" s="72">
        <v>705.0</v>
      </c>
      <c r="E129" s="72" t="s">
        <v>251</v>
      </c>
      <c r="F129" s="72">
        <v>13.0</v>
      </c>
      <c r="G129" s="72">
        <v>4.0</v>
      </c>
      <c r="H129" s="72" t="s">
        <v>257</v>
      </c>
      <c r="I129" s="72">
        <v>1.0</v>
      </c>
    </row>
    <row r="130">
      <c r="A130" s="106" t="s">
        <v>25</v>
      </c>
      <c r="B130" s="72" t="s">
        <v>436</v>
      </c>
      <c r="C130" s="72" t="s">
        <v>444</v>
      </c>
      <c r="D130" s="72">
        <v>705.0</v>
      </c>
      <c r="E130" s="72" t="s">
        <v>251</v>
      </c>
      <c r="F130" s="72">
        <v>13.0</v>
      </c>
      <c r="G130" s="72">
        <v>4.0</v>
      </c>
      <c r="H130" s="72" t="s">
        <v>250</v>
      </c>
      <c r="I130" s="72">
        <v>2.0</v>
      </c>
    </row>
    <row r="131">
      <c r="A131" s="106" t="s">
        <v>37</v>
      </c>
      <c r="B131" s="72" t="s">
        <v>437</v>
      </c>
      <c r="C131" s="72" t="s">
        <v>444</v>
      </c>
      <c r="D131" s="72">
        <v>705.0</v>
      </c>
      <c r="E131" s="72" t="s">
        <v>251</v>
      </c>
      <c r="F131" s="72">
        <v>13.0</v>
      </c>
      <c r="G131" s="72">
        <v>4.0</v>
      </c>
      <c r="H131" s="72" t="s">
        <v>251</v>
      </c>
      <c r="I131" s="72">
        <v>2.0</v>
      </c>
    </row>
    <row r="132">
      <c r="A132" s="106" t="s">
        <v>31</v>
      </c>
      <c r="B132" s="72" t="s">
        <v>425</v>
      </c>
      <c r="C132" s="72" t="s">
        <v>445</v>
      </c>
      <c r="D132" s="72">
        <v>706.0</v>
      </c>
      <c r="E132" s="72" t="s">
        <v>251</v>
      </c>
      <c r="F132" s="72">
        <v>14.0</v>
      </c>
      <c r="G132" s="72">
        <v>4.0</v>
      </c>
      <c r="H132" s="72" t="s">
        <v>250</v>
      </c>
      <c r="I132" s="72">
        <v>3.0</v>
      </c>
    </row>
    <row r="133">
      <c r="A133" s="106" t="s">
        <v>33</v>
      </c>
      <c r="B133" s="72" t="s">
        <v>429</v>
      </c>
      <c r="C133" s="72" t="s">
        <v>445</v>
      </c>
      <c r="D133" s="72">
        <v>706.0</v>
      </c>
      <c r="E133" s="72" t="s">
        <v>251</v>
      </c>
      <c r="F133" s="72">
        <v>14.0</v>
      </c>
      <c r="G133" s="72">
        <v>4.0</v>
      </c>
      <c r="H133" s="72" t="s">
        <v>251</v>
      </c>
      <c r="I133" s="72">
        <v>3.0</v>
      </c>
    </row>
    <row r="134">
      <c r="A134" s="106" t="s">
        <v>35</v>
      </c>
      <c r="B134" s="72" t="s">
        <v>430</v>
      </c>
      <c r="C134" s="72" t="s">
        <v>445</v>
      </c>
      <c r="D134" s="72">
        <v>706.0</v>
      </c>
      <c r="E134" s="72" t="s">
        <v>251</v>
      </c>
      <c r="F134" s="72">
        <v>14.0</v>
      </c>
      <c r="G134" s="72">
        <v>4.0</v>
      </c>
      <c r="H134" s="72" t="s">
        <v>252</v>
      </c>
      <c r="I134" s="72">
        <v>3.0</v>
      </c>
    </row>
    <row r="135">
      <c r="A135" s="106" t="s">
        <v>39</v>
      </c>
      <c r="B135" s="72" t="s">
        <v>431</v>
      </c>
      <c r="C135" s="72" t="s">
        <v>445</v>
      </c>
      <c r="D135" s="72">
        <v>706.0</v>
      </c>
      <c r="E135" s="72" t="s">
        <v>251</v>
      </c>
      <c r="F135" s="72">
        <v>14.0</v>
      </c>
      <c r="G135" s="72">
        <v>4.0</v>
      </c>
      <c r="H135" s="72" t="s">
        <v>253</v>
      </c>
      <c r="I135" s="72">
        <v>3.0</v>
      </c>
    </row>
    <row r="136">
      <c r="A136" s="106" t="s">
        <v>41</v>
      </c>
      <c r="B136" s="72" t="s">
        <v>432</v>
      </c>
      <c r="C136" s="72" t="s">
        <v>445</v>
      </c>
      <c r="D136" s="72">
        <v>706.0</v>
      </c>
      <c r="E136" s="72" t="s">
        <v>251</v>
      </c>
      <c r="F136" s="72">
        <v>14.0</v>
      </c>
      <c r="G136" s="72">
        <v>4.0</v>
      </c>
      <c r="H136" s="72" t="s">
        <v>254</v>
      </c>
      <c r="I136" s="72">
        <v>3.0</v>
      </c>
    </row>
    <row r="137">
      <c r="A137" s="106" t="s">
        <v>43</v>
      </c>
      <c r="B137" s="72" t="s">
        <v>433</v>
      </c>
      <c r="C137" s="72" t="s">
        <v>445</v>
      </c>
      <c r="D137" s="72">
        <v>706.0</v>
      </c>
      <c r="E137" s="72" t="s">
        <v>251</v>
      </c>
      <c r="F137" s="72">
        <v>14.0</v>
      </c>
      <c r="G137" s="72">
        <v>4.0</v>
      </c>
      <c r="H137" s="72" t="s">
        <v>255</v>
      </c>
      <c r="I137" s="72">
        <v>3.0</v>
      </c>
    </row>
    <row r="138">
      <c r="A138" s="106" t="s">
        <v>45</v>
      </c>
      <c r="B138" s="72" t="s">
        <v>434</v>
      </c>
      <c r="C138" s="72" t="s">
        <v>445</v>
      </c>
      <c r="D138" s="72">
        <v>706.0</v>
      </c>
      <c r="E138" s="72" t="s">
        <v>251</v>
      </c>
      <c r="F138" s="72">
        <v>14.0</v>
      </c>
      <c r="G138" s="72">
        <v>4.0</v>
      </c>
      <c r="H138" s="72" t="s">
        <v>256</v>
      </c>
      <c r="I138" s="72">
        <v>3.0</v>
      </c>
    </row>
    <row r="139">
      <c r="A139" s="106" t="s">
        <v>53</v>
      </c>
      <c r="B139" s="72" t="s">
        <v>435</v>
      </c>
      <c r="C139" s="72" t="s">
        <v>445</v>
      </c>
      <c r="D139" s="72">
        <v>706.0</v>
      </c>
      <c r="E139" s="72" t="s">
        <v>251</v>
      </c>
      <c r="F139" s="72">
        <v>14.0</v>
      </c>
      <c r="G139" s="72">
        <v>4.0</v>
      </c>
      <c r="H139" s="72" t="s">
        <v>257</v>
      </c>
      <c r="I139" s="72">
        <v>3.0</v>
      </c>
    </row>
    <row r="140">
      <c r="A140" s="106" t="s">
        <v>47</v>
      </c>
      <c r="B140" s="72" t="s">
        <v>436</v>
      </c>
      <c r="C140" s="72" t="s">
        <v>445</v>
      </c>
      <c r="D140" s="72">
        <v>706.0</v>
      </c>
      <c r="E140" s="72" t="s">
        <v>251</v>
      </c>
      <c r="F140" s="72">
        <v>14.0</v>
      </c>
      <c r="G140" s="72">
        <v>4.0</v>
      </c>
      <c r="H140" s="72" t="s">
        <v>250</v>
      </c>
      <c r="I140" s="72">
        <v>4.0</v>
      </c>
    </row>
    <row r="141">
      <c r="A141" s="106" t="s">
        <v>49</v>
      </c>
      <c r="B141" s="72" t="s">
        <v>437</v>
      </c>
      <c r="C141" s="72" t="s">
        <v>445</v>
      </c>
      <c r="D141" s="72">
        <v>706.0</v>
      </c>
      <c r="E141" s="72" t="s">
        <v>251</v>
      </c>
      <c r="F141" s="72">
        <v>14.0</v>
      </c>
      <c r="G141" s="72">
        <v>4.0</v>
      </c>
      <c r="H141" s="72" t="s">
        <v>251</v>
      </c>
      <c r="I141" s="72">
        <v>4.0</v>
      </c>
    </row>
    <row r="142">
      <c r="A142" s="106" t="s">
        <v>51</v>
      </c>
      <c r="B142" s="72" t="s">
        <v>425</v>
      </c>
      <c r="C142" s="72" t="s">
        <v>446</v>
      </c>
      <c r="D142" s="72">
        <v>707.0</v>
      </c>
      <c r="E142" s="72" t="s">
        <v>251</v>
      </c>
      <c r="F142" s="72">
        <v>15.0</v>
      </c>
      <c r="G142" s="72">
        <v>4.0</v>
      </c>
      <c r="H142" s="72" t="s">
        <v>250</v>
      </c>
      <c r="I142" s="72">
        <v>5.0</v>
      </c>
    </row>
    <row r="143">
      <c r="A143" s="107" t="s">
        <v>158</v>
      </c>
      <c r="B143" s="72" t="s">
        <v>429</v>
      </c>
      <c r="C143" s="72" t="s">
        <v>446</v>
      </c>
      <c r="D143" s="72">
        <v>707.0</v>
      </c>
      <c r="E143" s="72" t="s">
        <v>251</v>
      </c>
      <c r="F143" s="72">
        <v>15.0</v>
      </c>
      <c r="G143" s="72">
        <v>4.0</v>
      </c>
      <c r="H143" s="72" t="s">
        <v>251</v>
      </c>
      <c r="I143" s="72">
        <v>5.0</v>
      </c>
    </row>
    <row r="144">
      <c r="A144" s="106" t="s">
        <v>241</v>
      </c>
      <c r="B144" s="72" t="s">
        <v>430</v>
      </c>
      <c r="C144" s="72" t="s">
        <v>446</v>
      </c>
      <c r="D144" s="72">
        <v>707.0</v>
      </c>
      <c r="E144" s="72" t="s">
        <v>251</v>
      </c>
      <c r="F144" s="72">
        <v>15.0</v>
      </c>
      <c r="G144" s="72">
        <v>4.0</v>
      </c>
      <c r="H144" s="72" t="s">
        <v>252</v>
      </c>
      <c r="I144" s="72">
        <v>5.0</v>
      </c>
    </row>
    <row r="145">
      <c r="A145" s="107" t="s">
        <v>248</v>
      </c>
      <c r="B145" s="72" t="s">
        <v>431</v>
      </c>
      <c r="C145" s="72" t="s">
        <v>446</v>
      </c>
      <c r="D145" s="72">
        <v>707.0</v>
      </c>
      <c r="E145" s="72" t="s">
        <v>251</v>
      </c>
      <c r="F145" s="72">
        <v>15.0</v>
      </c>
      <c r="G145" s="72">
        <v>4.0</v>
      </c>
      <c r="H145" s="72" t="s">
        <v>253</v>
      </c>
      <c r="I145" s="72">
        <v>5.0</v>
      </c>
    </row>
    <row r="146">
      <c r="A146" s="106" t="s">
        <v>80</v>
      </c>
      <c r="B146" s="72" t="s">
        <v>432</v>
      </c>
      <c r="C146" s="72" t="s">
        <v>446</v>
      </c>
      <c r="D146" s="72">
        <v>707.0</v>
      </c>
      <c r="E146" s="72" t="s">
        <v>251</v>
      </c>
      <c r="F146" s="72">
        <v>15.0</v>
      </c>
      <c r="G146" s="72">
        <v>4.0</v>
      </c>
      <c r="H146" s="72" t="s">
        <v>254</v>
      </c>
      <c r="I146" s="72">
        <v>5.0</v>
      </c>
    </row>
    <row r="147">
      <c r="A147" s="107" t="s">
        <v>82</v>
      </c>
      <c r="B147" s="72" t="s">
        <v>433</v>
      </c>
      <c r="C147" s="72" t="s">
        <v>446</v>
      </c>
      <c r="D147" s="72">
        <v>707.0</v>
      </c>
      <c r="E147" s="72" t="s">
        <v>251</v>
      </c>
      <c r="F147" s="72">
        <v>15.0</v>
      </c>
      <c r="G147" s="72">
        <v>4.0</v>
      </c>
      <c r="H147" s="72" t="s">
        <v>255</v>
      </c>
      <c r="I147" s="72">
        <v>5.0</v>
      </c>
    </row>
    <row r="148">
      <c r="A148" s="107" t="s">
        <v>83</v>
      </c>
      <c r="B148" s="72" t="s">
        <v>434</v>
      </c>
      <c r="C148" s="72" t="s">
        <v>446</v>
      </c>
      <c r="D148" s="72">
        <v>707.0</v>
      </c>
      <c r="E148" s="72" t="s">
        <v>251</v>
      </c>
      <c r="F148" s="72">
        <v>15.0</v>
      </c>
      <c r="G148" s="72">
        <v>4.0</v>
      </c>
      <c r="H148" s="72" t="s">
        <v>256</v>
      </c>
      <c r="I148" s="72">
        <v>5.0</v>
      </c>
    </row>
    <row r="149">
      <c r="A149" s="106" t="s">
        <v>112</v>
      </c>
      <c r="B149" s="72" t="s">
        <v>435</v>
      </c>
      <c r="C149" s="72" t="s">
        <v>446</v>
      </c>
      <c r="D149" s="72">
        <v>707.0</v>
      </c>
      <c r="E149" s="72" t="s">
        <v>251</v>
      </c>
      <c r="F149" s="72">
        <v>15.0</v>
      </c>
      <c r="G149" s="72">
        <v>4.0</v>
      </c>
      <c r="H149" s="72" t="s">
        <v>257</v>
      </c>
      <c r="I149" s="72">
        <v>5.0</v>
      </c>
    </row>
    <row r="150">
      <c r="A150" s="107" t="s">
        <v>115</v>
      </c>
      <c r="B150" s="72" t="s">
        <v>436</v>
      </c>
      <c r="C150" s="72" t="s">
        <v>446</v>
      </c>
      <c r="D150" s="72">
        <v>707.0</v>
      </c>
      <c r="E150" s="72" t="s">
        <v>251</v>
      </c>
      <c r="F150" s="72">
        <v>15.0</v>
      </c>
      <c r="G150" s="72">
        <v>4.0</v>
      </c>
      <c r="H150" s="72" t="s">
        <v>250</v>
      </c>
      <c r="I150" s="72">
        <v>6.0</v>
      </c>
    </row>
    <row r="151">
      <c r="A151" s="106" t="s">
        <v>155</v>
      </c>
      <c r="B151" s="72" t="s">
        <v>437</v>
      </c>
      <c r="C151" s="72" t="s">
        <v>446</v>
      </c>
      <c r="D151" s="72">
        <v>707.0</v>
      </c>
      <c r="E151" s="72" t="s">
        <v>251</v>
      </c>
      <c r="F151" s="72">
        <v>15.0</v>
      </c>
      <c r="G151" s="72">
        <v>4.0</v>
      </c>
      <c r="H151" s="72" t="s">
        <v>251</v>
      </c>
      <c r="I151" s="72">
        <v>6.0</v>
      </c>
    </row>
    <row r="152">
      <c r="A152" s="106" t="s">
        <v>197</v>
      </c>
      <c r="B152" s="72" t="s">
        <v>425</v>
      </c>
      <c r="C152" s="72" t="s">
        <v>447</v>
      </c>
      <c r="D152" s="72">
        <v>708.0</v>
      </c>
      <c r="E152" s="72" t="s">
        <v>251</v>
      </c>
      <c r="F152" s="72">
        <v>16.0</v>
      </c>
      <c r="G152" s="72">
        <v>4.0</v>
      </c>
      <c r="H152" s="72" t="s">
        <v>250</v>
      </c>
      <c r="I152" s="72">
        <v>7.0</v>
      </c>
    </row>
    <row r="153">
      <c r="A153" s="107" t="s">
        <v>202</v>
      </c>
      <c r="B153" s="72" t="s">
        <v>429</v>
      </c>
      <c r="C153" s="72" t="s">
        <v>447</v>
      </c>
      <c r="D153" s="72">
        <v>708.0</v>
      </c>
      <c r="E153" s="72" t="s">
        <v>251</v>
      </c>
      <c r="F153" s="72">
        <v>16.0</v>
      </c>
      <c r="G153" s="72">
        <v>4.0</v>
      </c>
      <c r="H153" s="72" t="s">
        <v>251</v>
      </c>
      <c r="I153" s="72">
        <v>7.0</v>
      </c>
    </row>
    <row r="154">
      <c r="A154" s="106" t="s">
        <v>208</v>
      </c>
      <c r="B154" s="72" t="s">
        <v>430</v>
      </c>
      <c r="C154" s="72" t="s">
        <v>447</v>
      </c>
      <c r="D154" s="72">
        <v>708.0</v>
      </c>
      <c r="E154" s="72" t="s">
        <v>251</v>
      </c>
      <c r="F154" s="72">
        <v>16.0</v>
      </c>
      <c r="G154" s="72">
        <v>4.0</v>
      </c>
      <c r="H154" s="72" t="s">
        <v>252</v>
      </c>
      <c r="I154" s="72">
        <v>7.0</v>
      </c>
    </row>
    <row r="155">
      <c r="A155" s="107" t="s">
        <v>211</v>
      </c>
      <c r="B155" s="72" t="s">
        <v>431</v>
      </c>
      <c r="C155" s="72" t="s">
        <v>447</v>
      </c>
      <c r="D155" s="72">
        <v>708.0</v>
      </c>
      <c r="E155" s="72" t="s">
        <v>251</v>
      </c>
      <c r="F155" s="72">
        <v>16.0</v>
      </c>
      <c r="G155" s="72">
        <v>4.0</v>
      </c>
      <c r="H155" s="72" t="s">
        <v>253</v>
      </c>
      <c r="I155" s="72">
        <v>7.0</v>
      </c>
    </row>
    <row r="156">
      <c r="A156" s="106" t="s">
        <v>224</v>
      </c>
      <c r="B156" s="72" t="s">
        <v>432</v>
      </c>
      <c r="C156" s="72" t="s">
        <v>447</v>
      </c>
      <c r="D156" s="72">
        <v>708.0</v>
      </c>
      <c r="E156" s="72" t="s">
        <v>251</v>
      </c>
      <c r="F156" s="72">
        <v>16.0</v>
      </c>
      <c r="G156" s="72">
        <v>4.0</v>
      </c>
      <c r="H156" s="72" t="s">
        <v>254</v>
      </c>
      <c r="I156" s="72">
        <v>7.0</v>
      </c>
    </row>
    <row r="157">
      <c r="A157" s="107" t="s">
        <v>228</v>
      </c>
      <c r="B157" s="72" t="s">
        <v>433</v>
      </c>
      <c r="C157" s="72" t="s">
        <v>447</v>
      </c>
      <c r="D157" s="72">
        <v>708.0</v>
      </c>
      <c r="E157" s="72" t="s">
        <v>251</v>
      </c>
      <c r="F157" s="72">
        <v>16.0</v>
      </c>
      <c r="G157" s="72">
        <v>4.0</v>
      </c>
      <c r="H157" s="72" t="s">
        <v>255</v>
      </c>
      <c r="I157" s="72">
        <v>7.0</v>
      </c>
    </row>
    <row r="158">
      <c r="A158" s="106" t="s">
        <v>230</v>
      </c>
      <c r="B158" s="72" t="s">
        <v>434</v>
      </c>
      <c r="C158" s="72" t="s">
        <v>447</v>
      </c>
      <c r="D158" s="72">
        <v>708.0</v>
      </c>
      <c r="E158" s="72" t="s">
        <v>251</v>
      </c>
      <c r="F158" s="72">
        <v>16.0</v>
      </c>
      <c r="G158" s="72">
        <v>4.0</v>
      </c>
      <c r="H158" s="72" t="s">
        <v>256</v>
      </c>
      <c r="I158" s="72">
        <v>7.0</v>
      </c>
    </row>
    <row r="159">
      <c r="A159" s="107" t="s">
        <v>233</v>
      </c>
      <c r="B159" s="72" t="s">
        <v>435</v>
      </c>
      <c r="C159" s="72" t="s">
        <v>447</v>
      </c>
      <c r="D159" s="72">
        <v>708.0</v>
      </c>
      <c r="E159" s="72" t="s">
        <v>251</v>
      </c>
      <c r="F159" s="72">
        <v>16.0</v>
      </c>
      <c r="G159" s="72">
        <v>4.0</v>
      </c>
      <c r="H159" s="72" t="s">
        <v>257</v>
      </c>
      <c r="I159" s="72">
        <v>7.0</v>
      </c>
    </row>
    <row r="160">
      <c r="A160" s="107" t="s">
        <v>234</v>
      </c>
      <c r="B160" s="72" t="s">
        <v>436</v>
      </c>
      <c r="C160" s="72" t="s">
        <v>447</v>
      </c>
      <c r="D160" s="72">
        <v>708.0</v>
      </c>
      <c r="E160" s="72" t="s">
        <v>251</v>
      </c>
      <c r="F160" s="72">
        <v>16.0</v>
      </c>
      <c r="G160" s="72">
        <v>4.0</v>
      </c>
      <c r="H160" s="72" t="s">
        <v>250</v>
      </c>
      <c r="I160" s="72">
        <v>8.0</v>
      </c>
    </row>
    <row r="161">
      <c r="A161" s="72" t="s">
        <v>516</v>
      </c>
      <c r="B161" s="72" t="s">
        <v>437</v>
      </c>
      <c r="C161" s="72" t="s">
        <v>447</v>
      </c>
      <c r="D161" s="72">
        <v>708.0</v>
      </c>
      <c r="E161" s="72" t="s">
        <v>251</v>
      </c>
      <c r="F161" s="72">
        <v>16.0</v>
      </c>
      <c r="G161" s="72">
        <v>4.0</v>
      </c>
      <c r="H161" s="72" t="s">
        <v>251</v>
      </c>
      <c r="I161" s="72">
        <v>8.0</v>
      </c>
    </row>
    <row r="162">
      <c r="A162" s="38"/>
    </row>
  </sheetData>
  <printOptions gridLines="1" horizontalCentered="1"/>
  <pageMargins bottom="0.75" footer="0.0" header="0.0" left="0.7" right="0.7" top="0.75"/>
  <pageSetup scale="8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43"/>
  </cols>
  <sheetData>
    <row r="1">
      <c r="A1" s="2" t="s">
        <v>1</v>
      </c>
      <c r="B1" s="5" t="s">
        <v>2</v>
      </c>
      <c r="C1" s="3" t="s">
        <v>3</v>
      </c>
      <c r="D1" s="5" t="s">
        <v>259</v>
      </c>
      <c r="E1" s="3" t="s">
        <v>260</v>
      </c>
      <c r="F1" s="23" t="s">
        <v>261</v>
      </c>
      <c r="G1" s="24" t="s">
        <v>262</v>
      </c>
      <c r="H1" s="5" t="s">
        <v>263</v>
      </c>
      <c r="I1" s="5" t="s">
        <v>264</v>
      </c>
      <c r="J1" s="5" t="s">
        <v>265</v>
      </c>
      <c r="K1" s="5" t="s">
        <v>266</v>
      </c>
      <c r="L1" s="5" t="s">
        <v>267</v>
      </c>
      <c r="M1" s="5" t="s">
        <v>268</v>
      </c>
      <c r="N1" s="25" t="s">
        <v>269</v>
      </c>
    </row>
    <row r="2">
      <c r="A2" s="5" t="s">
        <v>84</v>
      </c>
      <c r="B2" s="5" t="s">
        <v>84</v>
      </c>
      <c r="C2" s="3" t="s">
        <v>13</v>
      </c>
      <c r="D2" s="26">
        <v>87.12</v>
      </c>
      <c r="E2" s="7">
        <v>10.0</v>
      </c>
      <c r="F2" s="27">
        <v>2.0</v>
      </c>
      <c r="G2" s="28">
        <f t="shared" ref="G2:G24" si="1">100-F2</f>
        <v>98</v>
      </c>
      <c r="H2" s="26">
        <v>10.56</v>
      </c>
      <c r="I2" s="26">
        <v>1.0</v>
      </c>
      <c r="J2" s="5" t="s">
        <v>250</v>
      </c>
      <c r="K2" s="26">
        <v>1.0</v>
      </c>
      <c r="L2" s="5" t="s">
        <v>270</v>
      </c>
      <c r="M2" s="5" t="s">
        <v>270</v>
      </c>
      <c r="N2" s="5" t="s">
        <v>250</v>
      </c>
    </row>
    <row r="3">
      <c r="A3" s="5" t="s">
        <v>99</v>
      </c>
      <c r="B3" s="5" t="s">
        <v>99</v>
      </c>
      <c r="C3" s="3" t="s">
        <v>13</v>
      </c>
      <c r="D3" s="26">
        <v>85.14</v>
      </c>
      <c r="E3" s="7">
        <v>10.0</v>
      </c>
      <c r="F3" s="27">
        <v>2.0</v>
      </c>
      <c r="G3" s="28">
        <f t="shared" si="1"/>
        <v>98</v>
      </c>
      <c r="H3" s="26">
        <v>10.32</v>
      </c>
      <c r="I3" s="26">
        <v>1.0</v>
      </c>
      <c r="J3" s="5" t="s">
        <v>251</v>
      </c>
      <c r="K3" s="26">
        <v>1.0</v>
      </c>
      <c r="L3" s="5" t="s">
        <v>270</v>
      </c>
      <c r="M3" s="5" t="s">
        <v>270</v>
      </c>
      <c r="N3" s="5" t="s">
        <v>251</v>
      </c>
    </row>
    <row r="4">
      <c r="A4" s="5" t="s">
        <v>100</v>
      </c>
      <c r="B4" s="5" t="s">
        <v>100</v>
      </c>
      <c r="C4" s="3" t="s">
        <v>13</v>
      </c>
      <c r="D4" s="26">
        <v>93.05999999999999</v>
      </c>
      <c r="E4" s="7">
        <v>10.0</v>
      </c>
      <c r="F4" s="27">
        <v>2.0</v>
      </c>
      <c r="G4" s="28">
        <f t="shared" si="1"/>
        <v>98</v>
      </c>
      <c r="H4" s="26">
        <v>11.28</v>
      </c>
      <c r="I4" s="26">
        <v>1.0</v>
      </c>
      <c r="J4" s="5" t="s">
        <v>252</v>
      </c>
      <c r="K4" s="26">
        <v>1.0</v>
      </c>
      <c r="L4" s="5" t="s">
        <v>270</v>
      </c>
      <c r="M4" s="5" t="s">
        <v>270</v>
      </c>
      <c r="N4" s="5" t="s">
        <v>252</v>
      </c>
    </row>
    <row r="5">
      <c r="A5" s="5" t="s">
        <v>103</v>
      </c>
      <c r="B5" s="5" t="s">
        <v>103</v>
      </c>
      <c r="C5" s="3" t="s">
        <v>13</v>
      </c>
      <c r="D5" s="26">
        <v>61.050000000000004</v>
      </c>
      <c r="E5" s="7">
        <v>10.0</v>
      </c>
      <c r="F5" s="27">
        <v>3.0</v>
      </c>
      <c r="G5" s="28">
        <f t="shared" si="1"/>
        <v>97</v>
      </c>
      <c r="H5" s="26">
        <v>11.1</v>
      </c>
      <c r="I5" s="26">
        <v>1.0</v>
      </c>
      <c r="J5" s="5" t="s">
        <v>253</v>
      </c>
      <c r="K5" s="26">
        <v>1.0</v>
      </c>
      <c r="L5" s="5" t="s">
        <v>270</v>
      </c>
      <c r="M5" s="5" t="s">
        <v>270</v>
      </c>
      <c r="N5" s="5"/>
    </row>
    <row r="6">
      <c r="A6" s="5" t="s">
        <v>104</v>
      </c>
      <c r="B6" s="5" t="s">
        <v>104</v>
      </c>
      <c r="C6" s="3" t="s">
        <v>13</v>
      </c>
      <c r="D6" s="26">
        <v>18.81</v>
      </c>
      <c r="E6" s="7">
        <v>10.0</v>
      </c>
      <c r="F6" s="27">
        <v>10.0</v>
      </c>
      <c r="G6" s="28">
        <f t="shared" si="1"/>
        <v>90</v>
      </c>
      <c r="H6" s="26">
        <v>11.4</v>
      </c>
      <c r="I6" s="26">
        <v>1.0</v>
      </c>
      <c r="J6" s="5" t="s">
        <v>254</v>
      </c>
      <c r="K6" s="26">
        <v>1.0</v>
      </c>
      <c r="L6" s="5" t="s">
        <v>270</v>
      </c>
      <c r="M6" s="5" t="s">
        <v>270</v>
      </c>
      <c r="N6" s="5"/>
    </row>
    <row r="7">
      <c r="A7" s="5" t="s">
        <v>105</v>
      </c>
      <c r="B7" s="2" t="s">
        <v>106</v>
      </c>
      <c r="C7" s="3" t="s">
        <v>13</v>
      </c>
      <c r="D7" s="26">
        <v>36.63</v>
      </c>
      <c r="E7" s="7">
        <v>10.0</v>
      </c>
      <c r="F7" s="27">
        <v>5.0</v>
      </c>
      <c r="G7" s="28">
        <f t="shared" si="1"/>
        <v>95</v>
      </c>
      <c r="H7" s="26">
        <v>11.1</v>
      </c>
      <c r="I7" s="26">
        <v>1.0</v>
      </c>
      <c r="J7" s="5" t="s">
        <v>255</v>
      </c>
      <c r="K7" s="26">
        <v>1.0</v>
      </c>
      <c r="L7" s="5" t="s">
        <v>270</v>
      </c>
      <c r="M7" s="5" t="s">
        <v>270</v>
      </c>
      <c r="N7" s="5"/>
    </row>
    <row r="8">
      <c r="A8" s="5" t="s">
        <v>116</v>
      </c>
      <c r="B8" s="5" t="s">
        <v>116</v>
      </c>
      <c r="C8" s="3" t="s">
        <v>13</v>
      </c>
      <c r="D8" s="26">
        <v>45.21</v>
      </c>
      <c r="E8" s="7">
        <v>10.0</v>
      </c>
      <c r="F8" s="27">
        <v>4.0</v>
      </c>
      <c r="G8" s="28">
        <f t="shared" si="1"/>
        <v>96</v>
      </c>
      <c r="H8" s="26">
        <v>10.96</v>
      </c>
      <c r="I8" s="26">
        <v>1.0</v>
      </c>
      <c r="J8" s="5" t="s">
        <v>256</v>
      </c>
      <c r="K8" s="26">
        <v>1.0</v>
      </c>
      <c r="L8" s="5" t="s">
        <v>270</v>
      </c>
      <c r="M8" s="5" t="s">
        <v>270</v>
      </c>
      <c r="N8" s="5"/>
    </row>
    <row r="9">
      <c r="A9" s="5" t="s">
        <v>134</v>
      </c>
      <c r="B9" s="5" t="s">
        <v>134</v>
      </c>
      <c r="C9" s="3" t="s">
        <v>13</v>
      </c>
      <c r="D9" s="26">
        <v>84.14999999999999</v>
      </c>
      <c r="E9" s="7">
        <v>10.0</v>
      </c>
      <c r="F9" s="27">
        <v>2.0</v>
      </c>
      <c r="G9" s="28">
        <f t="shared" si="1"/>
        <v>98</v>
      </c>
      <c r="H9" s="26">
        <v>10.2</v>
      </c>
      <c r="I9" s="26">
        <v>1.0</v>
      </c>
      <c r="J9" s="5" t="s">
        <v>257</v>
      </c>
      <c r="K9" s="26">
        <v>1.0</v>
      </c>
      <c r="L9" s="5" t="s">
        <v>270</v>
      </c>
      <c r="M9" s="5" t="s">
        <v>270</v>
      </c>
      <c r="N9" s="5"/>
    </row>
    <row r="10">
      <c r="A10" s="5" t="s">
        <v>149</v>
      </c>
      <c r="B10" s="5" t="s">
        <v>149</v>
      </c>
      <c r="C10" s="3" t="s">
        <v>13</v>
      </c>
      <c r="D10" s="26">
        <v>37.29</v>
      </c>
      <c r="E10" s="7">
        <v>10.0</v>
      </c>
      <c r="F10" s="27">
        <v>5.0</v>
      </c>
      <c r="G10" s="28">
        <f t="shared" si="1"/>
        <v>95</v>
      </c>
      <c r="H10" s="26">
        <v>11.3</v>
      </c>
      <c r="I10" s="26">
        <v>1.0</v>
      </c>
      <c r="J10" s="5" t="s">
        <v>250</v>
      </c>
      <c r="K10" s="26">
        <v>2.0</v>
      </c>
      <c r="L10" s="5" t="s">
        <v>270</v>
      </c>
      <c r="M10" s="5" t="s">
        <v>270</v>
      </c>
      <c r="N10" s="5"/>
    </row>
    <row r="11">
      <c r="A11" s="5" t="s">
        <v>156</v>
      </c>
      <c r="B11" s="2" t="s">
        <v>157</v>
      </c>
      <c r="C11" s="3" t="s">
        <v>13</v>
      </c>
      <c r="D11" s="26">
        <v>42.9</v>
      </c>
      <c r="E11" s="7">
        <v>10.0</v>
      </c>
      <c r="F11" s="27">
        <v>4.0</v>
      </c>
      <c r="G11" s="28">
        <f t="shared" si="1"/>
        <v>96</v>
      </c>
      <c r="H11" s="26">
        <v>10.4</v>
      </c>
      <c r="I11" s="26">
        <v>1.0</v>
      </c>
      <c r="J11" s="5" t="s">
        <v>252</v>
      </c>
      <c r="K11" s="26">
        <v>2.0</v>
      </c>
      <c r="L11" s="5" t="s">
        <v>270</v>
      </c>
      <c r="M11" s="5" t="s">
        <v>270</v>
      </c>
      <c r="N11" s="5"/>
    </row>
    <row r="12">
      <c r="A12" s="15" t="s">
        <v>158</v>
      </c>
      <c r="B12" s="15" t="s">
        <v>158</v>
      </c>
      <c r="C12" s="29" t="s">
        <v>13</v>
      </c>
      <c r="D12" s="30">
        <v>34.980000000000004</v>
      </c>
      <c r="E12" s="31">
        <v>10.0</v>
      </c>
      <c r="F12" s="32">
        <v>5.0</v>
      </c>
      <c r="G12" s="30">
        <f t="shared" si="1"/>
        <v>95</v>
      </c>
      <c r="H12" s="30">
        <v>10.6</v>
      </c>
      <c r="I12" s="30">
        <v>3.0</v>
      </c>
      <c r="J12" s="15" t="s">
        <v>250</v>
      </c>
      <c r="K12" s="30">
        <v>7.0</v>
      </c>
      <c r="L12" s="15" t="s">
        <v>270</v>
      </c>
      <c r="M12" s="15" t="s">
        <v>270</v>
      </c>
      <c r="N12" s="2" t="s">
        <v>271</v>
      </c>
    </row>
    <row r="13">
      <c r="A13" s="5" t="s">
        <v>162</v>
      </c>
      <c r="B13" s="5" t="s">
        <v>162</v>
      </c>
      <c r="C13" s="3" t="s">
        <v>13</v>
      </c>
      <c r="D13" s="26">
        <v>1.881</v>
      </c>
      <c r="E13" s="7">
        <v>10.0</v>
      </c>
      <c r="F13" s="27">
        <v>35.0</v>
      </c>
      <c r="G13" s="28">
        <f t="shared" si="1"/>
        <v>65</v>
      </c>
      <c r="H13" s="26">
        <v>3.99</v>
      </c>
      <c r="I13" s="26">
        <v>1.0</v>
      </c>
      <c r="J13" s="5" t="s">
        <v>253</v>
      </c>
      <c r="K13" s="26">
        <v>2.0</v>
      </c>
      <c r="L13" s="5" t="s">
        <v>270</v>
      </c>
      <c r="M13" s="5" t="s">
        <v>270</v>
      </c>
      <c r="N13" s="5"/>
    </row>
    <row r="14">
      <c r="A14" s="5" t="s">
        <v>163</v>
      </c>
      <c r="B14" s="5" t="s">
        <v>163</v>
      </c>
      <c r="C14" s="3" t="s">
        <v>13</v>
      </c>
      <c r="D14" s="26">
        <v>26.07</v>
      </c>
      <c r="E14" s="7">
        <v>10.0</v>
      </c>
      <c r="F14" s="27">
        <v>7.0</v>
      </c>
      <c r="G14" s="28">
        <f t="shared" si="1"/>
        <v>93</v>
      </c>
      <c r="H14" s="26">
        <v>11.06</v>
      </c>
      <c r="I14" s="26">
        <v>1.0</v>
      </c>
      <c r="J14" s="5" t="s">
        <v>254</v>
      </c>
      <c r="K14" s="26">
        <v>2.0</v>
      </c>
      <c r="L14" s="5" t="s">
        <v>270</v>
      </c>
      <c r="M14" s="5" t="s">
        <v>270</v>
      </c>
      <c r="N14" s="5"/>
    </row>
    <row r="15">
      <c r="A15" s="5" t="s">
        <v>165</v>
      </c>
      <c r="B15" s="2" t="s">
        <v>166</v>
      </c>
      <c r="C15" s="3" t="s">
        <v>13</v>
      </c>
      <c r="D15" s="26">
        <v>43.230000000000004</v>
      </c>
      <c r="E15" s="7">
        <v>10.0</v>
      </c>
      <c r="F15" s="27">
        <v>4.0</v>
      </c>
      <c r="G15" s="28">
        <f t="shared" si="1"/>
        <v>96</v>
      </c>
      <c r="H15" s="26">
        <v>10.48</v>
      </c>
      <c r="I15" s="26">
        <v>1.0</v>
      </c>
      <c r="J15" s="5" t="s">
        <v>255</v>
      </c>
      <c r="K15" s="26">
        <v>2.0</v>
      </c>
      <c r="L15" s="5" t="s">
        <v>270</v>
      </c>
      <c r="M15" s="5" t="s">
        <v>270</v>
      </c>
      <c r="N15" s="5"/>
    </row>
    <row r="16">
      <c r="A16" s="5" t="s">
        <v>175</v>
      </c>
      <c r="B16" s="5" t="s">
        <v>175</v>
      </c>
      <c r="C16" s="3" t="s">
        <v>13</v>
      </c>
      <c r="D16" s="26">
        <v>41.25</v>
      </c>
      <c r="E16" s="7">
        <v>10.0</v>
      </c>
      <c r="F16" s="27">
        <v>4.0</v>
      </c>
      <c r="G16" s="28">
        <f t="shared" si="1"/>
        <v>96</v>
      </c>
      <c r="H16" s="26">
        <v>10.0</v>
      </c>
      <c r="I16" s="26">
        <v>1.0</v>
      </c>
      <c r="J16" s="5" t="s">
        <v>256</v>
      </c>
      <c r="K16" s="26">
        <v>2.0</v>
      </c>
      <c r="L16" s="5" t="s">
        <v>270</v>
      </c>
      <c r="M16" s="5" t="s">
        <v>270</v>
      </c>
      <c r="N16" s="5"/>
    </row>
    <row r="17">
      <c r="A17" s="5" t="s">
        <v>206</v>
      </c>
      <c r="B17" s="5" t="s">
        <v>206</v>
      </c>
      <c r="C17" s="3" t="s">
        <v>13</v>
      </c>
      <c r="D17" s="26">
        <v>77.88</v>
      </c>
      <c r="E17" s="7">
        <v>10.0</v>
      </c>
      <c r="F17" s="27">
        <v>2.0</v>
      </c>
      <c r="G17" s="28">
        <f t="shared" si="1"/>
        <v>98</v>
      </c>
      <c r="H17" s="26">
        <v>9.44</v>
      </c>
      <c r="I17" s="26">
        <v>1.0</v>
      </c>
      <c r="J17" s="5" t="s">
        <v>257</v>
      </c>
      <c r="K17" s="26">
        <v>2.0</v>
      </c>
      <c r="L17" s="5" t="s">
        <v>270</v>
      </c>
      <c r="M17" s="5" t="s">
        <v>270</v>
      </c>
      <c r="N17" s="5"/>
    </row>
    <row r="18">
      <c r="A18" s="5" t="s">
        <v>217</v>
      </c>
      <c r="B18" s="2" t="s">
        <v>218</v>
      </c>
      <c r="C18" s="3" t="s">
        <v>13</v>
      </c>
      <c r="D18" s="26">
        <v>9.009</v>
      </c>
      <c r="E18" s="7">
        <v>10.0</v>
      </c>
      <c r="F18" s="27">
        <v>17.5</v>
      </c>
      <c r="G18" s="28">
        <f t="shared" si="1"/>
        <v>82.5</v>
      </c>
      <c r="H18" s="26">
        <v>9.555</v>
      </c>
      <c r="I18" s="26">
        <v>1.0</v>
      </c>
      <c r="J18" s="5" t="s">
        <v>250</v>
      </c>
      <c r="K18" s="26">
        <v>3.0</v>
      </c>
      <c r="L18" s="5" t="s">
        <v>270</v>
      </c>
      <c r="M18" s="5" t="s">
        <v>270</v>
      </c>
      <c r="N18" s="5"/>
    </row>
    <row r="19">
      <c r="A19" s="15" t="s">
        <v>240</v>
      </c>
      <c r="B19" s="33" t="s">
        <v>241</v>
      </c>
      <c r="C19" s="29" t="s">
        <v>13</v>
      </c>
      <c r="D19" s="30">
        <v>30.360000000000003</v>
      </c>
      <c r="E19" s="31">
        <v>10.0</v>
      </c>
      <c r="F19" s="32">
        <v>6.0</v>
      </c>
      <c r="G19" s="30">
        <f t="shared" si="1"/>
        <v>94</v>
      </c>
      <c r="H19" s="30">
        <v>11.04</v>
      </c>
      <c r="I19" s="30">
        <v>3.0</v>
      </c>
      <c r="J19" s="15" t="s">
        <v>251</v>
      </c>
      <c r="K19" s="30">
        <v>7.0</v>
      </c>
      <c r="L19" s="15" t="s">
        <v>270</v>
      </c>
      <c r="M19" s="15" t="s">
        <v>270</v>
      </c>
      <c r="N19" s="2" t="s">
        <v>271</v>
      </c>
    </row>
    <row r="20">
      <c r="A20" s="15" t="s">
        <v>248</v>
      </c>
      <c r="B20" s="15" t="s">
        <v>248</v>
      </c>
      <c r="C20" s="29" t="s">
        <v>13</v>
      </c>
      <c r="D20" s="30">
        <v>96.69000000000001</v>
      </c>
      <c r="E20" s="31">
        <v>10.0</v>
      </c>
      <c r="F20" s="32">
        <v>2.0</v>
      </c>
      <c r="G20" s="30">
        <f t="shared" si="1"/>
        <v>98</v>
      </c>
      <c r="H20" s="30">
        <v>11.72</v>
      </c>
      <c r="I20" s="30">
        <v>3.0</v>
      </c>
      <c r="J20" s="15" t="s">
        <v>252</v>
      </c>
      <c r="K20" s="30">
        <v>7.0</v>
      </c>
      <c r="L20" s="15" t="s">
        <v>270</v>
      </c>
      <c r="M20" s="15" t="s">
        <v>270</v>
      </c>
      <c r="N20" s="2" t="s">
        <v>271</v>
      </c>
    </row>
    <row r="21">
      <c r="A21" s="5" t="s">
        <v>11</v>
      </c>
      <c r="B21" s="2" t="s">
        <v>12</v>
      </c>
      <c r="C21" s="3" t="s">
        <v>13</v>
      </c>
      <c r="D21" s="26">
        <v>229.35</v>
      </c>
      <c r="E21" s="7">
        <v>100.0</v>
      </c>
      <c r="F21" s="27">
        <v>7.5</v>
      </c>
      <c r="G21" s="28">
        <f t="shared" si="1"/>
        <v>92.5</v>
      </c>
      <c r="H21" s="26">
        <v>104.25</v>
      </c>
      <c r="I21" s="26">
        <v>3.0</v>
      </c>
      <c r="J21" s="5" t="s">
        <v>252</v>
      </c>
      <c r="K21" s="26">
        <v>4.0</v>
      </c>
      <c r="L21" s="5" t="s">
        <v>270</v>
      </c>
      <c r="M21" s="5" t="s">
        <v>270</v>
      </c>
      <c r="N21" s="5"/>
    </row>
    <row r="22">
      <c r="A22" s="5" t="s">
        <v>15</v>
      </c>
      <c r="B22" s="2" t="s">
        <v>16</v>
      </c>
      <c r="C22" s="3" t="s">
        <v>13</v>
      </c>
      <c r="D22" s="26">
        <v>402.59999999999997</v>
      </c>
      <c r="E22" s="7">
        <v>100.0</v>
      </c>
      <c r="F22" s="27">
        <v>4.0</v>
      </c>
      <c r="G22" s="28">
        <f t="shared" si="1"/>
        <v>96</v>
      </c>
      <c r="H22" s="26">
        <v>97.6</v>
      </c>
      <c r="I22" s="26">
        <v>3.0</v>
      </c>
      <c r="J22" s="5" t="s">
        <v>253</v>
      </c>
      <c r="K22" s="26">
        <v>4.0</v>
      </c>
      <c r="L22" s="5" t="s">
        <v>270</v>
      </c>
      <c r="M22" s="5" t="s">
        <v>270</v>
      </c>
      <c r="N22" s="5"/>
    </row>
    <row r="23">
      <c r="A23" s="5" t="s">
        <v>18</v>
      </c>
      <c r="B23" s="2" t="s">
        <v>19</v>
      </c>
      <c r="C23" s="3" t="s">
        <v>13</v>
      </c>
      <c r="D23" s="26">
        <v>1128.6000000000001</v>
      </c>
      <c r="E23" s="7">
        <v>100.0</v>
      </c>
      <c r="F23" s="27">
        <v>1.5</v>
      </c>
      <c r="G23" s="28">
        <f t="shared" si="1"/>
        <v>98.5</v>
      </c>
      <c r="H23" s="26">
        <v>102.6</v>
      </c>
      <c r="I23" s="26">
        <v>3.0</v>
      </c>
      <c r="J23" s="5" t="s">
        <v>250</v>
      </c>
      <c r="K23" s="26">
        <v>4.0</v>
      </c>
      <c r="L23" s="5" t="s">
        <v>270</v>
      </c>
      <c r="M23" s="5" t="s">
        <v>270</v>
      </c>
      <c r="N23" s="5"/>
    </row>
    <row r="24">
      <c r="A24" s="5" t="s">
        <v>20</v>
      </c>
      <c r="B24" s="2" t="s">
        <v>21</v>
      </c>
      <c r="C24" s="3" t="s">
        <v>13</v>
      </c>
      <c r="D24" s="26">
        <v>262.35</v>
      </c>
      <c r="E24" s="7">
        <v>100.0</v>
      </c>
      <c r="F24" s="27">
        <v>6.5</v>
      </c>
      <c r="G24" s="28">
        <f t="shared" si="1"/>
        <v>93.5</v>
      </c>
      <c r="H24" s="26">
        <v>103.35</v>
      </c>
      <c r="I24" s="26">
        <v>3.0</v>
      </c>
      <c r="J24" s="5" t="s">
        <v>251</v>
      </c>
      <c r="K24" s="26">
        <v>4.0</v>
      </c>
      <c r="L24" s="5" t="s">
        <v>270</v>
      </c>
      <c r="M24" s="5" t="s">
        <v>270</v>
      </c>
      <c r="N24" s="5"/>
    </row>
    <row r="25">
      <c r="A25" s="5" t="s">
        <v>22</v>
      </c>
      <c r="B25" s="2" t="s">
        <v>23</v>
      </c>
      <c r="C25" s="3" t="s">
        <v>13</v>
      </c>
      <c r="D25" s="26">
        <v>1161.6000000000001</v>
      </c>
      <c r="E25" s="7">
        <v>100.0</v>
      </c>
      <c r="F25" s="27">
        <v>1.5</v>
      </c>
      <c r="G25" s="28">
        <f>100-F24</f>
        <v>93.5</v>
      </c>
      <c r="H25" s="26">
        <v>101.84</v>
      </c>
      <c r="I25" s="26">
        <v>3.0</v>
      </c>
      <c r="J25" s="5" t="s">
        <v>255</v>
      </c>
      <c r="K25" s="26">
        <v>4.0</v>
      </c>
      <c r="L25" s="5" t="s">
        <v>270</v>
      </c>
      <c r="M25" s="5" t="s">
        <v>270</v>
      </c>
      <c r="N25" s="34" t="s">
        <v>272</v>
      </c>
    </row>
    <row r="26">
      <c r="A26" s="5" t="s">
        <v>24</v>
      </c>
      <c r="B26" s="2" t="s">
        <v>25</v>
      </c>
      <c r="C26" s="3" t="s">
        <v>13</v>
      </c>
      <c r="D26" s="26">
        <v>1468.5</v>
      </c>
      <c r="E26" s="7">
        <v>100.0</v>
      </c>
      <c r="F26" s="27">
        <v>1.2</v>
      </c>
      <c r="G26" s="28">
        <f>100-F26</f>
        <v>98.8</v>
      </c>
      <c r="H26" s="26">
        <v>106.8</v>
      </c>
      <c r="I26" s="26">
        <v>3.0</v>
      </c>
      <c r="J26" s="5" t="s">
        <v>257</v>
      </c>
      <c r="K26" s="26">
        <v>4.0</v>
      </c>
      <c r="L26" s="5" t="s">
        <v>270</v>
      </c>
      <c r="M26" s="5" t="s">
        <v>270</v>
      </c>
      <c r="N26" s="5"/>
    </row>
    <row r="27">
      <c r="A27" s="5" t="s">
        <v>26</v>
      </c>
      <c r="B27" s="2" t="s">
        <v>27</v>
      </c>
      <c r="C27" s="3" t="s">
        <v>13</v>
      </c>
      <c r="D27" s="26">
        <v>884.4</v>
      </c>
      <c r="E27" s="7">
        <v>100.0</v>
      </c>
      <c r="F27" s="27">
        <v>1.9</v>
      </c>
      <c r="G27" s="28">
        <f>100-F28</f>
        <v>98.2</v>
      </c>
      <c r="H27" s="26">
        <v>105.6</v>
      </c>
      <c r="I27" s="26">
        <v>3.0</v>
      </c>
      <c r="J27" s="5" t="s">
        <v>254</v>
      </c>
      <c r="K27" s="26">
        <v>4.0</v>
      </c>
      <c r="L27" s="5" t="s">
        <v>270</v>
      </c>
      <c r="M27" s="5" t="s">
        <v>270</v>
      </c>
      <c r="N27" s="5"/>
    </row>
    <row r="28">
      <c r="A28" s="5" t="s">
        <v>28</v>
      </c>
      <c r="B28" s="2" t="s">
        <v>29</v>
      </c>
      <c r="C28" s="3" t="s">
        <v>13</v>
      </c>
      <c r="D28" s="26">
        <v>960.3000000000001</v>
      </c>
      <c r="E28" s="7">
        <v>100.0</v>
      </c>
      <c r="F28" s="27">
        <v>1.8</v>
      </c>
      <c r="G28" s="28">
        <f t="shared" ref="G28:G36" si="2">100-F28</f>
        <v>98.2</v>
      </c>
      <c r="H28" s="26">
        <v>104.76</v>
      </c>
      <c r="I28" s="26">
        <v>3.0</v>
      </c>
      <c r="J28" s="5" t="s">
        <v>256</v>
      </c>
      <c r="K28" s="26">
        <v>4.0</v>
      </c>
      <c r="L28" s="5" t="s">
        <v>270</v>
      </c>
      <c r="M28" s="5" t="s">
        <v>270</v>
      </c>
      <c r="N28" s="5"/>
    </row>
    <row r="29">
      <c r="A29" s="5" t="s">
        <v>30</v>
      </c>
      <c r="B29" s="2" t="s">
        <v>31</v>
      </c>
      <c r="C29" s="3" t="s">
        <v>13</v>
      </c>
      <c r="D29" s="26">
        <v>1082.3999999999999</v>
      </c>
      <c r="E29" s="7">
        <v>100.0</v>
      </c>
      <c r="F29" s="27">
        <v>1.6</v>
      </c>
      <c r="G29" s="28">
        <f t="shared" si="2"/>
        <v>98.4</v>
      </c>
      <c r="H29" s="26">
        <v>104.96</v>
      </c>
      <c r="I29" s="26">
        <v>3.0</v>
      </c>
      <c r="J29" s="5" t="s">
        <v>251</v>
      </c>
      <c r="K29" s="26">
        <v>5.0</v>
      </c>
      <c r="L29" s="5" t="s">
        <v>270</v>
      </c>
      <c r="M29" s="5" t="s">
        <v>270</v>
      </c>
      <c r="N29" s="5"/>
    </row>
    <row r="30">
      <c r="A30" s="5" t="s">
        <v>32</v>
      </c>
      <c r="B30" s="2" t="s">
        <v>33</v>
      </c>
      <c r="C30" s="3" t="s">
        <v>13</v>
      </c>
      <c r="D30" s="26">
        <v>156.42000000000002</v>
      </c>
      <c r="E30" s="7">
        <v>100.0</v>
      </c>
      <c r="F30" s="27">
        <v>11.0</v>
      </c>
      <c r="G30" s="28">
        <f t="shared" si="2"/>
        <v>89</v>
      </c>
      <c r="H30" s="26">
        <v>104.28</v>
      </c>
      <c r="I30" s="26">
        <v>3.0</v>
      </c>
      <c r="J30" s="5" t="s">
        <v>252</v>
      </c>
      <c r="K30" s="26">
        <v>5.0</v>
      </c>
      <c r="L30" s="5" t="s">
        <v>270</v>
      </c>
      <c r="M30" s="5" t="s">
        <v>270</v>
      </c>
      <c r="N30" s="5"/>
    </row>
    <row r="31">
      <c r="A31" s="5" t="s">
        <v>34</v>
      </c>
      <c r="B31" s="2" t="s">
        <v>35</v>
      </c>
      <c r="C31" s="3" t="s">
        <v>13</v>
      </c>
      <c r="D31" s="26">
        <v>1603.8</v>
      </c>
      <c r="E31" s="7">
        <v>100.0</v>
      </c>
      <c r="F31" s="27">
        <v>1.1</v>
      </c>
      <c r="G31" s="28">
        <f t="shared" si="2"/>
        <v>98.9</v>
      </c>
      <c r="H31" s="26">
        <v>106.92</v>
      </c>
      <c r="I31" s="26">
        <v>3.0</v>
      </c>
      <c r="J31" s="5" t="s">
        <v>253</v>
      </c>
      <c r="K31" s="26">
        <v>5.0</v>
      </c>
      <c r="L31" s="5" t="s">
        <v>270</v>
      </c>
      <c r="M31" s="5" t="s">
        <v>270</v>
      </c>
      <c r="N31" s="5"/>
    </row>
    <row r="32">
      <c r="A32" s="5" t="s">
        <v>36</v>
      </c>
      <c r="B32" s="2" t="s">
        <v>37</v>
      </c>
      <c r="C32" s="3" t="s">
        <v>13</v>
      </c>
      <c r="D32" s="26">
        <v>914.1</v>
      </c>
      <c r="E32" s="7">
        <v>100.0</v>
      </c>
      <c r="F32" s="27">
        <v>1.9</v>
      </c>
      <c r="G32" s="28">
        <f t="shared" si="2"/>
        <v>98.1</v>
      </c>
      <c r="H32" s="26">
        <v>105.26</v>
      </c>
      <c r="I32" s="26">
        <v>3.0</v>
      </c>
      <c r="J32" s="5" t="s">
        <v>250</v>
      </c>
      <c r="K32" s="26">
        <v>5.0</v>
      </c>
      <c r="L32" s="5" t="s">
        <v>270</v>
      </c>
      <c r="M32" s="5" t="s">
        <v>270</v>
      </c>
      <c r="N32" s="5"/>
    </row>
    <row r="33">
      <c r="A33" s="5" t="s">
        <v>38</v>
      </c>
      <c r="B33" s="2" t="s">
        <v>39</v>
      </c>
      <c r="C33" s="3" t="s">
        <v>13</v>
      </c>
      <c r="D33" s="26">
        <v>1085.7</v>
      </c>
      <c r="E33" s="7">
        <v>100.0</v>
      </c>
      <c r="F33" s="27">
        <v>1.6</v>
      </c>
      <c r="G33" s="28">
        <f t="shared" si="2"/>
        <v>98.4</v>
      </c>
      <c r="H33" s="26">
        <v>105.28</v>
      </c>
      <c r="I33" s="26">
        <v>3.0</v>
      </c>
      <c r="J33" s="5" t="s">
        <v>254</v>
      </c>
      <c r="K33" s="26">
        <v>5.0</v>
      </c>
      <c r="L33" s="5" t="s">
        <v>270</v>
      </c>
      <c r="M33" s="5" t="s">
        <v>270</v>
      </c>
      <c r="N33" s="5"/>
    </row>
    <row r="34">
      <c r="A34" s="5" t="s">
        <v>40</v>
      </c>
      <c r="B34" s="2" t="s">
        <v>41</v>
      </c>
      <c r="C34" s="3" t="s">
        <v>13</v>
      </c>
      <c r="D34" s="26">
        <v>1369.5</v>
      </c>
      <c r="E34" s="7">
        <v>100.0</v>
      </c>
      <c r="F34" s="27">
        <v>1.3</v>
      </c>
      <c r="G34" s="28">
        <f t="shared" si="2"/>
        <v>98.7</v>
      </c>
      <c r="H34" s="26">
        <v>107.9</v>
      </c>
      <c r="I34" s="26">
        <v>3.0</v>
      </c>
      <c r="J34" s="5" t="s">
        <v>255</v>
      </c>
      <c r="K34" s="26">
        <v>5.0</v>
      </c>
      <c r="L34" s="5" t="s">
        <v>270</v>
      </c>
      <c r="M34" s="5" t="s">
        <v>270</v>
      </c>
      <c r="N34" s="5"/>
    </row>
    <row r="35">
      <c r="A35" s="5" t="s">
        <v>42</v>
      </c>
      <c r="B35" s="2" t="s">
        <v>43</v>
      </c>
      <c r="C35" s="3" t="s">
        <v>13</v>
      </c>
      <c r="D35" s="26">
        <v>795.3000000000001</v>
      </c>
      <c r="E35" s="7">
        <v>100.0</v>
      </c>
      <c r="F35" s="27">
        <v>2.2</v>
      </c>
      <c r="G35" s="28">
        <f t="shared" si="2"/>
        <v>97.8</v>
      </c>
      <c r="H35" s="26">
        <v>106.04</v>
      </c>
      <c r="I35" s="26">
        <v>3.0</v>
      </c>
      <c r="J35" s="5" t="s">
        <v>256</v>
      </c>
      <c r="K35" s="26">
        <v>5.0</v>
      </c>
      <c r="L35" s="5" t="s">
        <v>270</v>
      </c>
      <c r="M35" s="5" t="s">
        <v>270</v>
      </c>
      <c r="N35" s="5"/>
    </row>
    <row r="36">
      <c r="A36" s="5" t="s">
        <v>44</v>
      </c>
      <c r="B36" s="2" t="s">
        <v>45</v>
      </c>
      <c r="C36" s="3" t="s">
        <v>13</v>
      </c>
      <c r="D36" s="26">
        <v>821.6999999999999</v>
      </c>
      <c r="E36" s="7">
        <v>100.0</v>
      </c>
      <c r="F36" s="27">
        <v>2.1</v>
      </c>
      <c r="G36" s="28">
        <f t="shared" si="2"/>
        <v>97.9</v>
      </c>
      <c r="H36" s="26">
        <v>104.58</v>
      </c>
      <c r="I36" s="26">
        <v>3.0</v>
      </c>
      <c r="J36" s="5" t="s">
        <v>257</v>
      </c>
      <c r="K36" s="26">
        <v>5.0</v>
      </c>
      <c r="L36" s="5" t="s">
        <v>270</v>
      </c>
      <c r="M36" s="5" t="s">
        <v>270</v>
      </c>
      <c r="N36" s="5"/>
    </row>
    <row r="37">
      <c r="A37" s="5" t="s">
        <v>46</v>
      </c>
      <c r="B37" s="2" t="s">
        <v>47</v>
      </c>
      <c r="C37" s="3" t="s">
        <v>13</v>
      </c>
      <c r="D37" s="26">
        <v>1184.7</v>
      </c>
      <c r="E37" s="7">
        <v>100.0</v>
      </c>
      <c r="F37" s="27">
        <v>1.4</v>
      </c>
      <c r="G37" s="35" t="str">
        <f>100-#REF!</f>
        <v>#REF!</v>
      </c>
      <c r="H37" s="26">
        <v>106.8</v>
      </c>
      <c r="I37" s="26">
        <v>3.0</v>
      </c>
      <c r="J37" s="5" t="s">
        <v>251</v>
      </c>
      <c r="K37" s="26">
        <v>6.0</v>
      </c>
      <c r="L37" s="5" t="s">
        <v>270</v>
      </c>
      <c r="M37" s="5" t="s">
        <v>270</v>
      </c>
      <c r="N37" s="5"/>
    </row>
    <row r="38">
      <c r="A38" s="5" t="s">
        <v>48</v>
      </c>
      <c r="B38" s="2" t="s">
        <v>49</v>
      </c>
      <c r="C38" s="3" t="s">
        <v>13</v>
      </c>
      <c r="D38" s="26">
        <v>1135.2</v>
      </c>
      <c r="E38" s="7">
        <v>100.0</v>
      </c>
      <c r="F38" s="27">
        <v>1.5</v>
      </c>
      <c r="G38" s="28">
        <f t="shared" ref="G38:G39" si="3">100-F38</f>
        <v>98.5</v>
      </c>
      <c r="H38" s="26">
        <v>103.2</v>
      </c>
      <c r="I38" s="26">
        <v>3.0</v>
      </c>
      <c r="J38" s="5" t="s">
        <v>252</v>
      </c>
      <c r="K38" s="26">
        <v>6.0</v>
      </c>
      <c r="L38" s="5" t="s">
        <v>270</v>
      </c>
      <c r="M38" s="5" t="s">
        <v>270</v>
      </c>
      <c r="N38" s="5"/>
    </row>
    <row r="39">
      <c r="A39" s="5" t="s">
        <v>50</v>
      </c>
      <c r="B39" s="2" t="s">
        <v>51</v>
      </c>
      <c r="C39" s="3" t="s">
        <v>13</v>
      </c>
      <c r="D39" s="26">
        <v>1056.0</v>
      </c>
      <c r="E39" s="7">
        <v>100.0</v>
      </c>
      <c r="F39" s="27">
        <v>1.6</v>
      </c>
      <c r="G39" s="28">
        <f t="shared" si="3"/>
        <v>98.4</v>
      </c>
      <c r="H39" s="26">
        <v>102.4</v>
      </c>
      <c r="I39" s="26">
        <v>3.0</v>
      </c>
      <c r="J39" s="5" t="s">
        <v>253</v>
      </c>
      <c r="K39" s="26">
        <v>6.0</v>
      </c>
      <c r="L39" s="5" t="s">
        <v>270</v>
      </c>
      <c r="M39" s="5" t="s">
        <v>270</v>
      </c>
      <c r="N39" s="5"/>
    </row>
    <row r="40">
      <c r="A40" s="5" t="s">
        <v>52</v>
      </c>
      <c r="B40" s="2" t="s">
        <v>53</v>
      </c>
      <c r="C40" s="3" t="s">
        <v>13</v>
      </c>
      <c r="D40" s="26">
        <v>1174.8</v>
      </c>
      <c r="E40" s="7">
        <v>100.0</v>
      </c>
      <c r="F40" s="27">
        <v>1.5</v>
      </c>
      <c r="G40" s="28">
        <f>100-F41</f>
        <v>97.5</v>
      </c>
      <c r="H40" s="26">
        <v>100.52</v>
      </c>
      <c r="I40" s="26">
        <v>3.0</v>
      </c>
      <c r="J40" s="5" t="s">
        <v>250</v>
      </c>
      <c r="K40" s="26">
        <v>6.0</v>
      </c>
      <c r="L40" s="5" t="s">
        <v>270</v>
      </c>
      <c r="M40" s="5" t="s">
        <v>270</v>
      </c>
      <c r="N40" s="5"/>
    </row>
    <row r="41">
      <c r="A41" s="5" t="s">
        <v>54</v>
      </c>
      <c r="B41" s="2" t="s">
        <v>55</v>
      </c>
      <c r="C41" s="3" t="s">
        <v>13</v>
      </c>
      <c r="D41" s="26">
        <v>653.4</v>
      </c>
      <c r="E41" s="7">
        <v>100.0</v>
      </c>
      <c r="F41" s="27">
        <v>2.5</v>
      </c>
      <c r="G41" s="28">
        <f t="shared" ref="G41:G49" si="4">100-F41</f>
        <v>97.5</v>
      </c>
      <c r="H41" s="26">
        <v>99.0</v>
      </c>
      <c r="I41" s="26">
        <v>2.0</v>
      </c>
      <c r="J41" s="5" t="s">
        <v>252</v>
      </c>
      <c r="K41" s="26">
        <v>1.0</v>
      </c>
      <c r="L41" s="5" t="s">
        <v>270</v>
      </c>
      <c r="M41" s="5" t="s">
        <v>270</v>
      </c>
      <c r="N41" s="5" t="s">
        <v>255</v>
      </c>
    </row>
    <row r="42">
      <c r="A42" s="5" t="s">
        <v>56</v>
      </c>
      <c r="B42" s="2" t="s">
        <v>57</v>
      </c>
      <c r="C42" s="3" t="s">
        <v>13</v>
      </c>
      <c r="D42" s="26">
        <v>173.25</v>
      </c>
      <c r="E42" s="7">
        <v>100.0</v>
      </c>
      <c r="F42" s="27">
        <v>10.0</v>
      </c>
      <c r="G42" s="28">
        <f t="shared" si="4"/>
        <v>90</v>
      </c>
      <c r="H42" s="26">
        <v>105.0</v>
      </c>
      <c r="I42" s="26">
        <v>2.0</v>
      </c>
      <c r="J42" s="5" t="s">
        <v>253</v>
      </c>
      <c r="K42" s="26">
        <v>1.0</v>
      </c>
      <c r="L42" s="5" t="s">
        <v>270</v>
      </c>
      <c r="M42" s="5" t="s">
        <v>270</v>
      </c>
      <c r="N42" s="5"/>
    </row>
    <row r="43">
      <c r="A43" s="5" t="s">
        <v>58</v>
      </c>
      <c r="B43" s="5" t="s">
        <v>58</v>
      </c>
      <c r="C43" s="3" t="s">
        <v>13</v>
      </c>
      <c r="D43" s="26">
        <v>943.8000000000001</v>
      </c>
      <c r="E43" s="7">
        <v>100.0</v>
      </c>
      <c r="F43" s="27">
        <v>1.8</v>
      </c>
      <c r="G43" s="28">
        <f t="shared" si="4"/>
        <v>98.2</v>
      </c>
      <c r="H43" s="26">
        <v>102.96</v>
      </c>
      <c r="I43" s="26">
        <v>2.0</v>
      </c>
      <c r="J43" s="5" t="s">
        <v>250</v>
      </c>
      <c r="K43" s="26">
        <v>1.0</v>
      </c>
      <c r="L43" s="5" t="s">
        <v>270</v>
      </c>
      <c r="M43" s="5" t="s">
        <v>270</v>
      </c>
      <c r="N43" s="5" t="s">
        <v>253</v>
      </c>
    </row>
    <row r="44">
      <c r="A44" s="5" t="s">
        <v>59</v>
      </c>
      <c r="B44" s="5" t="s">
        <v>59</v>
      </c>
      <c r="C44" s="3" t="s">
        <v>13</v>
      </c>
      <c r="D44" s="26">
        <v>930.6</v>
      </c>
      <c r="E44" s="7">
        <v>100.0</v>
      </c>
      <c r="F44" s="27">
        <v>1.9</v>
      </c>
      <c r="G44" s="28">
        <f t="shared" si="4"/>
        <v>98.1</v>
      </c>
      <c r="H44" s="26">
        <v>107.16</v>
      </c>
      <c r="I44" s="26">
        <v>2.0</v>
      </c>
      <c r="J44" s="5" t="s">
        <v>251</v>
      </c>
      <c r="K44" s="26">
        <v>1.0</v>
      </c>
      <c r="L44" s="5" t="s">
        <v>270</v>
      </c>
      <c r="M44" s="5" t="s">
        <v>270</v>
      </c>
      <c r="N44" s="5" t="s">
        <v>254</v>
      </c>
    </row>
    <row r="45">
      <c r="A45" s="5" t="s">
        <v>60</v>
      </c>
      <c r="B45" s="5" t="s">
        <v>60</v>
      </c>
      <c r="C45" s="3" t="s">
        <v>13</v>
      </c>
      <c r="D45" s="26">
        <v>1082.3999999999999</v>
      </c>
      <c r="E45" s="7">
        <v>100.0</v>
      </c>
      <c r="F45" s="27">
        <v>1.6</v>
      </c>
      <c r="G45" s="28">
        <f t="shared" si="4"/>
        <v>98.4</v>
      </c>
      <c r="H45" s="26">
        <v>104.96</v>
      </c>
      <c r="I45" s="26">
        <v>2.0</v>
      </c>
      <c r="J45" s="5" t="s">
        <v>254</v>
      </c>
      <c r="K45" s="26">
        <v>1.0</v>
      </c>
      <c r="L45" s="5" t="s">
        <v>270</v>
      </c>
      <c r="M45" s="5" t="s">
        <v>270</v>
      </c>
      <c r="N45" s="5" t="s">
        <v>256</v>
      </c>
    </row>
    <row r="46">
      <c r="A46" s="5" t="s">
        <v>61</v>
      </c>
      <c r="B46" s="5" t="s">
        <v>61</v>
      </c>
      <c r="C46" s="3" t="s">
        <v>13</v>
      </c>
      <c r="D46" s="26">
        <v>825.0</v>
      </c>
      <c r="E46" s="7">
        <v>100.0</v>
      </c>
      <c r="F46" s="27">
        <v>2.1</v>
      </c>
      <c r="G46" s="28">
        <f t="shared" si="4"/>
        <v>97.9</v>
      </c>
      <c r="H46" s="26">
        <v>105.0</v>
      </c>
      <c r="I46" s="26">
        <v>2.0</v>
      </c>
      <c r="J46" s="5" t="s">
        <v>255</v>
      </c>
      <c r="K46" s="26">
        <v>1.0</v>
      </c>
      <c r="L46" s="5" t="s">
        <v>270</v>
      </c>
      <c r="M46" s="5" t="s">
        <v>270</v>
      </c>
      <c r="N46" s="5" t="s">
        <v>257</v>
      </c>
    </row>
    <row r="47">
      <c r="A47" s="5" t="s">
        <v>62</v>
      </c>
      <c r="B47" s="5" t="s">
        <v>62</v>
      </c>
      <c r="C47" s="3" t="s">
        <v>13</v>
      </c>
      <c r="D47" s="26">
        <v>1039.5</v>
      </c>
      <c r="E47" s="7">
        <v>100.0</v>
      </c>
      <c r="F47" s="27">
        <v>1.7</v>
      </c>
      <c r="G47" s="28">
        <f t="shared" si="4"/>
        <v>98.3</v>
      </c>
      <c r="H47" s="26">
        <v>107.1</v>
      </c>
      <c r="I47" s="26">
        <v>2.0</v>
      </c>
      <c r="J47" s="5" t="s">
        <v>256</v>
      </c>
      <c r="K47" s="26">
        <v>1.0</v>
      </c>
      <c r="L47" s="5" t="s">
        <v>270</v>
      </c>
      <c r="M47" s="5" t="s">
        <v>270</v>
      </c>
      <c r="N47" s="5"/>
    </row>
    <row r="48">
      <c r="A48" s="5" t="s">
        <v>63</v>
      </c>
      <c r="B48" s="5" t="s">
        <v>63</v>
      </c>
      <c r="C48" s="3" t="s">
        <v>13</v>
      </c>
      <c r="D48" s="26">
        <v>686.4</v>
      </c>
      <c r="E48" s="7">
        <v>100.0</v>
      </c>
      <c r="F48" s="27">
        <v>2.5</v>
      </c>
      <c r="G48" s="28">
        <f t="shared" si="4"/>
        <v>97.5</v>
      </c>
      <c r="H48" s="26">
        <v>104.0</v>
      </c>
      <c r="I48" s="26">
        <v>2.0</v>
      </c>
      <c r="J48" s="5" t="s">
        <v>257</v>
      </c>
      <c r="K48" s="26">
        <v>1.0</v>
      </c>
      <c r="L48" s="5" t="s">
        <v>270</v>
      </c>
      <c r="M48" s="5" t="s">
        <v>270</v>
      </c>
      <c r="N48" s="5"/>
    </row>
    <row r="49">
      <c r="A49" s="5" t="s">
        <v>64</v>
      </c>
      <c r="B49" s="5" t="s">
        <v>64</v>
      </c>
      <c r="C49" s="3" t="s">
        <v>13</v>
      </c>
      <c r="D49" s="26">
        <v>980.1</v>
      </c>
      <c r="E49" s="7">
        <v>100.0</v>
      </c>
      <c r="F49" s="27">
        <v>1.8</v>
      </c>
      <c r="G49" s="28">
        <f t="shared" si="4"/>
        <v>98.2</v>
      </c>
      <c r="H49" s="26">
        <v>106.92</v>
      </c>
      <c r="I49" s="26">
        <v>2.0</v>
      </c>
      <c r="J49" s="5" t="s">
        <v>250</v>
      </c>
      <c r="K49" s="26">
        <v>2.0</v>
      </c>
      <c r="L49" s="5" t="s">
        <v>270</v>
      </c>
      <c r="M49" s="5" t="s">
        <v>270</v>
      </c>
      <c r="N49" s="5"/>
    </row>
    <row r="50">
      <c r="A50" s="5" t="s">
        <v>65</v>
      </c>
      <c r="B50" s="5" t="s">
        <v>65</v>
      </c>
      <c r="C50" s="3" t="s">
        <v>13</v>
      </c>
      <c r="D50" s="36" t="e">
        <v>#VALUE!</v>
      </c>
      <c r="E50" s="7">
        <v>100.0</v>
      </c>
      <c r="F50" s="37">
        <v>1.0</v>
      </c>
      <c r="G50" s="28">
        <v>98.0</v>
      </c>
      <c r="H50" s="36" t="e">
        <v>#VALUE!</v>
      </c>
      <c r="I50" s="26">
        <v>2.0</v>
      </c>
      <c r="J50" s="5" t="s">
        <v>251</v>
      </c>
      <c r="K50" s="26">
        <v>2.0</v>
      </c>
      <c r="L50" s="5" t="s">
        <v>270</v>
      </c>
      <c r="M50" s="5" t="s">
        <v>270</v>
      </c>
      <c r="N50" s="5"/>
    </row>
    <row r="51">
      <c r="A51" s="5" t="s">
        <v>67</v>
      </c>
      <c r="B51" s="5" t="s">
        <v>67</v>
      </c>
      <c r="C51" s="3" t="s">
        <v>13</v>
      </c>
      <c r="D51" s="26">
        <v>696.3000000000001</v>
      </c>
      <c r="E51" s="7">
        <v>100.0</v>
      </c>
      <c r="F51" s="27">
        <v>2.5</v>
      </c>
      <c r="G51" s="28">
        <f t="shared" ref="G51:G143" si="5">100-F51</f>
        <v>97.5</v>
      </c>
      <c r="H51" s="26">
        <v>105.5</v>
      </c>
      <c r="I51" s="26">
        <v>2.0</v>
      </c>
      <c r="J51" s="5" t="s">
        <v>252</v>
      </c>
      <c r="K51" s="26">
        <v>2.0</v>
      </c>
      <c r="L51" s="5" t="s">
        <v>270</v>
      </c>
      <c r="M51" s="5" t="s">
        <v>270</v>
      </c>
      <c r="N51" s="5"/>
    </row>
    <row r="52">
      <c r="A52" s="5" t="s">
        <v>68</v>
      </c>
      <c r="B52" s="5" t="s">
        <v>68</v>
      </c>
      <c r="C52" s="3" t="s">
        <v>13</v>
      </c>
      <c r="D52" s="26">
        <v>1178.1000000000001</v>
      </c>
      <c r="E52" s="7">
        <v>100.0</v>
      </c>
      <c r="F52" s="27">
        <v>1.5</v>
      </c>
      <c r="G52" s="28">
        <f t="shared" si="5"/>
        <v>98.5</v>
      </c>
      <c r="H52" s="26">
        <v>107.1</v>
      </c>
      <c r="I52" s="26">
        <v>2.0</v>
      </c>
      <c r="J52" s="5" t="s">
        <v>253</v>
      </c>
      <c r="K52" s="26">
        <v>2.0</v>
      </c>
      <c r="L52" s="5" t="s">
        <v>270</v>
      </c>
      <c r="M52" s="5" t="s">
        <v>270</v>
      </c>
      <c r="N52" s="5"/>
    </row>
    <row r="53">
      <c r="A53" s="5" t="s">
        <v>69</v>
      </c>
      <c r="B53" s="2" t="s">
        <v>70</v>
      </c>
      <c r="C53" s="3" t="s">
        <v>13</v>
      </c>
      <c r="D53" s="26">
        <v>1128.6000000000001</v>
      </c>
      <c r="E53" s="7">
        <v>100.0</v>
      </c>
      <c r="F53" s="27">
        <v>1.5</v>
      </c>
      <c r="G53" s="28">
        <f t="shared" si="5"/>
        <v>98.5</v>
      </c>
      <c r="H53" s="26">
        <v>102.6</v>
      </c>
      <c r="I53" s="26">
        <v>2.0</v>
      </c>
      <c r="J53" s="5" t="s">
        <v>257</v>
      </c>
      <c r="K53" s="26">
        <v>2.0</v>
      </c>
      <c r="L53" s="5" t="s">
        <v>270</v>
      </c>
      <c r="M53" s="5" t="s">
        <v>270</v>
      </c>
      <c r="N53" s="5"/>
    </row>
    <row r="54">
      <c r="A54" s="5" t="s">
        <v>71</v>
      </c>
      <c r="B54" s="5" t="s">
        <v>71</v>
      </c>
      <c r="C54" s="3" t="s">
        <v>13</v>
      </c>
      <c r="D54" s="26">
        <v>1914.0</v>
      </c>
      <c r="E54" s="7">
        <v>100.0</v>
      </c>
      <c r="F54" s="27">
        <v>0.9</v>
      </c>
      <c r="G54" s="28">
        <f t="shared" si="5"/>
        <v>99.1</v>
      </c>
      <c r="H54" s="26">
        <v>104.4</v>
      </c>
      <c r="I54" s="26">
        <v>2.0</v>
      </c>
      <c r="J54" s="5" t="s">
        <v>254</v>
      </c>
      <c r="K54" s="26">
        <v>2.0</v>
      </c>
      <c r="L54" s="5" t="s">
        <v>270</v>
      </c>
      <c r="M54" s="5" t="s">
        <v>270</v>
      </c>
      <c r="N54" s="5"/>
    </row>
    <row r="55">
      <c r="A55" s="14" t="s">
        <v>72</v>
      </c>
      <c r="B55" s="14" t="s">
        <v>72</v>
      </c>
      <c r="C55" s="3" t="s">
        <v>13</v>
      </c>
      <c r="D55" s="26">
        <v>1191.3</v>
      </c>
      <c r="E55" s="7">
        <v>100.0</v>
      </c>
      <c r="F55" s="27">
        <v>1.4</v>
      </c>
      <c r="G55" s="28">
        <f t="shared" si="5"/>
        <v>98.6</v>
      </c>
      <c r="H55" s="26">
        <v>101.08</v>
      </c>
      <c r="I55" s="26">
        <v>2.0</v>
      </c>
      <c r="J55" s="5" t="s">
        <v>255</v>
      </c>
      <c r="K55" s="26">
        <v>2.0</v>
      </c>
      <c r="L55" s="5" t="s">
        <v>270</v>
      </c>
      <c r="M55" s="5" t="s">
        <v>270</v>
      </c>
      <c r="N55" s="5"/>
    </row>
    <row r="56">
      <c r="A56" s="5" t="s">
        <v>73</v>
      </c>
      <c r="B56" s="5" t="s">
        <v>73</v>
      </c>
      <c r="C56" s="3" t="s">
        <v>13</v>
      </c>
      <c r="D56" s="26">
        <v>739.1999999999999</v>
      </c>
      <c r="E56" s="7">
        <v>100.0</v>
      </c>
      <c r="F56" s="27">
        <v>2.4</v>
      </c>
      <c r="G56" s="28">
        <f t="shared" si="5"/>
        <v>97.6</v>
      </c>
      <c r="H56" s="26">
        <v>107.52</v>
      </c>
      <c r="I56" s="26">
        <v>2.0</v>
      </c>
      <c r="J56" s="5" t="s">
        <v>256</v>
      </c>
      <c r="K56" s="26">
        <v>2.0</v>
      </c>
      <c r="L56" s="5" t="s">
        <v>270</v>
      </c>
      <c r="M56" s="5" t="s">
        <v>270</v>
      </c>
      <c r="N56" s="5"/>
    </row>
    <row r="57">
      <c r="A57" s="5" t="s">
        <v>74</v>
      </c>
      <c r="B57" s="2" t="s">
        <v>75</v>
      </c>
      <c r="C57" s="3" t="s">
        <v>13</v>
      </c>
      <c r="D57" s="26">
        <v>386.09999999999997</v>
      </c>
      <c r="E57" s="7">
        <v>100.0</v>
      </c>
      <c r="F57" s="27">
        <v>4.5</v>
      </c>
      <c r="G57" s="28">
        <f t="shared" si="5"/>
        <v>95.5</v>
      </c>
      <c r="H57" s="26">
        <v>105.3</v>
      </c>
      <c r="I57" s="26">
        <v>2.0</v>
      </c>
      <c r="J57" s="5" t="s">
        <v>253</v>
      </c>
      <c r="K57" s="26">
        <v>3.0</v>
      </c>
      <c r="L57" s="5" t="s">
        <v>270</v>
      </c>
      <c r="M57" s="5" t="s">
        <v>270</v>
      </c>
      <c r="N57" s="5"/>
    </row>
    <row r="58">
      <c r="A58" s="5" t="s">
        <v>76</v>
      </c>
      <c r="B58" s="5" t="s">
        <v>76</v>
      </c>
      <c r="C58" s="3" t="s">
        <v>13</v>
      </c>
      <c r="D58" s="26">
        <v>1455.3</v>
      </c>
      <c r="E58" s="7">
        <v>100.0</v>
      </c>
      <c r="F58" s="27">
        <v>1.2</v>
      </c>
      <c r="G58" s="28">
        <f t="shared" si="5"/>
        <v>98.8</v>
      </c>
      <c r="H58" s="26">
        <v>105.84</v>
      </c>
      <c r="I58" s="26">
        <v>2.0</v>
      </c>
      <c r="J58" s="5" t="s">
        <v>250</v>
      </c>
      <c r="K58" s="26">
        <v>3.0</v>
      </c>
      <c r="L58" s="5" t="s">
        <v>270</v>
      </c>
      <c r="M58" s="5" t="s">
        <v>270</v>
      </c>
      <c r="N58" s="5"/>
    </row>
    <row r="59">
      <c r="A59" s="5" t="s">
        <v>77</v>
      </c>
      <c r="B59" s="5" t="s">
        <v>77</v>
      </c>
      <c r="C59" s="3" t="s">
        <v>13</v>
      </c>
      <c r="D59" s="26">
        <v>435.59999999999997</v>
      </c>
      <c r="E59" s="7">
        <v>100.0</v>
      </c>
      <c r="F59" s="27">
        <v>4.0</v>
      </c>
      <c r="G59" s="28">
        <f t="shared" si="5"/>
        <v>96</v>
      </c>
      <c r="H59" s="26">
        <v>105.6</v>
      </c>
      <c r="I59" s="26">
        <v>2.0</v>
      </c>
      <c r="J59" s="5" t="s">
        <v>251</v>
      </c>
      <c r="K59" s="26">
        <v>3.0</v>
      </c>
      <c r="L59" s="5" t="s">
        <v>270</v>
      </c>
      <c r="M59" s="5" t="s">
        <v>270</v>
      </c>
      <c r="N59" s="5"/>
    </row>
    <row r="60">
      <c r="A60" s="5" t="s">
        <v>78</v>
      </c>
      <c r="B60" s="5" t="s">
        <v>78</v>
      </c>
      <c r="C60" s="3" t="s">
        <v>13</v>
      </c>
      <c r="D60" s="26">
        <v>458.7</v>
      </c>
      <c r="E60" s="7">
        <v>100.0</v>
      </c>
      <c r="F60" s="27">
        <v>3.75</v>
      </c>
      <c r="G60" s="28">
        <f t="shared" si="5"/>
        <v>96.25</v>
      </c>
      <c r="H60" s="26">
        <v>104.25</v>
      </c>
      <c r="I60" s="26">
        <v>2.0</v>
      </c>
      <c r="J60" s="5" t="s">
        <v>252</v>
      </c>
      <c r="K60" s="26">
        <v>3.0</v>
      </c>
      <c r="L60" s="5" t="s">
        <v>270</v>
      </c>
      <c r="M60" s="5" t="s">
        <v>270</v>
      </c>
      <c r="N60" s="5"/>
    </row>
    <row r="61">
      <c r="A61" s="5" t="s">
        <v>79</v>
      </c>
      <c r="B61" s="2" t="s">
        <v>80</v>
      </c>
      <c r="C61" s="3" t="s">
        <v>13</v>
      </c>
      <c r="D61" s="26">
        <v>1399.2</v>
      </c>
      <c r="E61" s="7">
        <v>100.0</v>
      </c>
      <c r="F61" s="27">
        <v>1.2</v>
      </c>
      <c r="G61" s="28">
        <f t="shared" si="5"/>
        <v>98.8</v>
      </c>
      <c r="H61" s="26">
        <v>101.76</v>
      </c>
      <c r="I61" s="26">
        <v>3.0</v>
      </c>
      <c r="J61" s="5" t="s">
        <v>253</v>
      </c>
      <c r="K61" s="26">
        <v>7.0</v>
      </c>
      <c r="L61" s="5" t="s">
        <v>270</v>
      </c>
      <c r="M61" s="5" t="s">
        <v>270</v>
      </c>
      <c r="N61" s="2" t="s">
        <v>271</v>
      </c>
    </row>
    <row r="62">
      <c r="A62" s="5" t="s">
        <v>81</v>
      </c>
      <c r="B62" s="5" t="s">
        <v>81</v>
      </c>
      <c r="C62" s="3" t="s">
        <v>13</v>
      </c>
      <c r="D62" s="26">
        <v>699.6</v>
      </c>
      <c r="E62" s="7">
        <v>100.0</v>
      </c>
      <c r="F62" s="27">
        <v>2.5</v>
      </c>
      <c r="G62" s="28">
        <f t="shared" si="5"/>
        <v>97.5</v>
      </c>
      <c r="H62" s="26">
        <v>106.0</v>
      </c>
      <c r="I62" s="26">
        <v>2.0</v>
      </c>
      <c r="J62" s="5" t="s">
        <v>254</v>
      </c>
      <c r="K62" s="26">
        <v>3.0</v>
      </c>
      <c r="L62" s="5" t="s">
        <v>270</v>
      </c>
      <c r="M62" s="5" t="s">
        <v>270</v>
      </c>
      <c r="N62" s="5"/>
    </row>
    <row r="63">
      <c r="A63" s="5" t="s">
        <v>82</v>
      </c>
      <c r="B63" s="5" t="s">
        <v>82</v>
      </c>
      <c r="C63" s="3" t="s">
        <v>13</v>
      </c>
      <c r="D63" s="26">
        <v>531.3000000000001</v>
      </c>
      <c r="E63" s="7">
        <v>100.0</v>
      </c>
      <c r="F63" s="27">
        <v>3.2</v>
      </c>
      <c r="G63" s="28">
        <f t="shared" si="5"/>
        <v>96.8</v>
      </c>
      <c r="H63" s="26">
        <v>103.04</v>
      </c>
      <c r="I63" s="26">
        <v>3.0</v>
      </c>
      <c r="J63" s="5" t="s">
        <v>254</v>
      </c>
      <c r="K63" s="26">
        <v>7.0</v>
      </c>
      <c r="L63" s="5" t="s">
        <v>270</v>
      </c>
      <c r="M63" s="5" t="s">
        <v>270</v>
      </c>
      <c r="N63" s="2" t="s">
        <v>271</v>
      </c>
    </row>
    <row r="64">
      <c r="A64" s="5" t="s">
        <v>83</v>
      </c>
      <c r="B64" s="5" t="s">
        <v>83</v>
      </c>
      <c r="C64" s="3" t="s">
        <v>13</v>
      </c>
      <c r="D64" s="26">
        <v>356.40000000000003</v>
      </c>
      <c r="E64" s="7">
        <v>100.0</v>
      </c>
      <c r="F64" s="27">
        <v>4.5</v>
      </c>
      <c r="G64" s="28">
        <f t="shared" si="5"/>
        <v>95.5</v>
      </c>
      <c r="H64" s="26">
        <v>97.2</v>
      </c>
      <c r="I64" s="26">
        <v>3.0</v>
      </c>
      <c r="J64" s="5" t="s">
        <v>255</v>
      </c>
      <c r="K64" s="26">
        <v>7.0</v>
      </c>
      <c r="L64" s="5" t="s">
        <v>270</v>
      </c>
      <c r="M64" s="5" t="s">
        <v>270</v>
      </c>
      <c r="N64" s="2" t="s">
        <v>271</v>
      </c>
    </row>
    <row r="65">
      <c r="A65" s="5" t="s">
        <v>85</v>
      </c>
      <c r="B65" s="5" t="s">
        <v>85</v>
      </c>
      <c r="C65" s="3" t="s">
        <v>13</v>
      </c>
      <c r="D65" s="26">
        <v>795.3000000000001</v>
      </c>
      <c r="E65" s="7">
        <v>100.0</v>
      </c>
      <c r="F65" s="27">
        <v>2.2</v>
      </c>
      <c r="G65" s="28">
        <f t="shared" si="5"/>
        <v>97.8</v>
      </c>
      <c r="H65" s="26">
        <v>106.04</v>
      </c>
      <c r="I65" s="26">
        <v>2.0</v>
      </c>
      <c r="J65" s="5" t="s">
        <v>250</v>
      </c>
      <c r="K65" s="26">
        <v>4.0</v>
      </c>
      <c r="L65" s="5" t="s">
        <v>270</v>
      </c>
      <c r="M65" s="5" t="s">
        <v>270</v>
      </c>
      <c r="N65" s="5"/>
    </row>
    <row r="66">
      <c r="A66" s="5" t="s">
        <v>86</v>
      </c>
      <c r="B66" s="5" t="s">
        <v>86</v>
      </c>
      <c r="C66" s="3" t="s">
        <v>13</v>
      </c>
      <c r="D66" s="26">
        <v>290.40000000000003</v>
      </c>
      <c r="E66" s="7">
        <v>100.0</v>
      </c>
      <c r="F66" s="27">
        <v>6.0</v>
      </c>
      <c r="G66" s="28">
        <f t="shared" si="5"/>
        <v>94</v>
      </c>
      <c r="H66" s="26">
        <v>105.6</v>
      </c>
      <c r="I66" s="26">
        <v>2.0</v>
      </c>
      <c r="J66" s="5" t="s">
        <v>251</v>
      </c>
      <c r="K66" s="26">
        <v>4.0</v>
      </c>
      <c r="L66" s="5" t="s">
        <v>270</v>
      </c>
      <c r="M66" s="5" t="s">
        <v>270</v>
      </c>
      <c r="N66" s="5"/>
    </row>
    <row r="67">
      <c r="A67" s="5" t="s">
        <v>87</v>
      </c>
      <c r="B67" s="5" t="s">
        <v>87</v>
      </c>
      <c r="C67" s="3" t="s">
        <v>13</v>
      </c>
      <c r="D67" s="26">
        <v>181.5</v>
      </c>
      <c r="E67" s="7">
        <v>100.0</v>
      </c>
      <c r="F67" s="27">
        <v>9.0</v>
      </c>
      <c r="G67" s="28">
        <f t="shared" si="5"/>
        <v>91</v>
      </c>
      <c r="H67" s="26">
        <v>99.0</v>
      </c>
      <c r="I67" s="26">
        <v>2.0</v>
      </c>
      <c r="J67" s="5" t="s">
        <v>252</v>
      </c>
      <c r="K67" s="26">
        <v>4.0</v>
      </c>
      <c r="L67" s="5" t="s">
        <v>270</v>
      </c>
      <c r="M67" s="5" t="s">
        <v>270</v>
      </c>
      <c r="N67" s="5"/>
    </row>
    <row r="68">
      <c r="A68" s="5" t="s">
        <v>88</v>
      </c>
      <c r="B68" s="2" t="s">
        <v>89</v>
      </c>
      <c r="C68" s="3" t="s">
        <v>13</v>
      </c>
      <c r="D68" s="26">
        <v>848.1</v>
      </c>
      <c r="E68" s="7">
        <v>100.0</v>
      </c>
      <c r="F68" s="27">
        <v>2.0</v>
      </c>
      <c r="G68" s="28">
        <f t="shared" si="5"/>
        <v>98</v>
      </c>
      <c r="H68" s="26">
        <v>102.8</v>
      </c>
      <c r="I68" s="26">
        <v>2.0</v>
      </c>
      <c r="J68" s="5" t="s">
        <v>256</v>
      </c>
      <c r="K68" s="26">
        <v>4.0</v>
      </c>
      <c r="L68" s="5" t="s">
        <v>270</v>
      </c>
      <c r="M68" s="5" t="s">
        <v>270</v>
      </c>
      <c r="N68" s="5"/>
    </row>
    <row r="69">
      <c r="A69" s="5" t="s">
        <v>90</v>
      </c>
      <c r="B69" s="5" t="s">
        <v>90</v>
      </c>
      <c r="C69" s="3" t="s">
        <v>13</v>
      </c>
      <c r="D69" s="26">
        <v>702.9</v>
      </c>
      <c r="E69" s="7">
        <v>100.0</v>
      </c>
      <c r="F69" s="27">
        <v>2.5</v>
      </c>
      <c r="G69" s="28">
        <f t="shared" si="5"/>
        <v>97.5</v>
      </c>
      <c r="H69" s="26">
        <v>106.5</v>
      </c>
      <c r="I69" s="26">
        <v>2.0</v>
      </c>
      <c r="J69" s="5" t="s">
        <v>253</v>
      </c>
      <c r="K69" s="26">
        <v>4.0</v>
      </c>
      <c r="L69" s="5" t="s">
        <v>270</v>
      </c>
      <c r="M69" s="5" t="s">
        <v>270</v>
      </c>
      <c r="N69" s="5"/>
    </row>
    <row r="70">
      <c r="A70" s="5" t="s">
        <v>91</v>
      </c>
      <c r="B70" s="5" t="s">
        <v>91</v>
      </c>
      <c r="C70" s="3" t="s">
        <v>13</v>
      </c>
      <c r="D70" s="26">
        <v>356.40000000000003</v>
      </c>
      <c r="E70" s="7">
        <v>100.0</v>
      </c>
      <c r="F70" s="27">
        <v>4.5</v>
      </c>
      <c r="G70" s="28">
        <f t="shared" si="5"/>
        <v>95.5</v>
      </c>
      <c r="H70" s="26">
        <v>97.2</v>
      </c>
      <c r="I70" s="26">
        <v>2.0</v>
      </c>
      <c r="J70" s="5" t="s">
        <v>254</v>
      </c>
      <c r="K70" s="26">
        <v>4.0</v>
      </c>
      <c r="L70" s="5" t="s">
        <v>270</v>
      </c>
      <c r="M70" s="5" t="s">
        <v>270</v>
      </c>
      <c r="N70" s="5"/>
    </row>
    <row r="71">
      <c r="A71" s="5" t="s">
        <v>92</v>
      </c>
      <c r="B71" s="5" t="s">
        <v>92</v>
      </c>
      <c r="C71" s="3" t="s">
        <v>13</v>
      </c>
      <c r="D71" s="26">
        <v>270.59999999999997</v>
      </c>
      <c r="E71" s="7">
        <v>100.0</v>
      </c>
      <c r="F71" s="27">
        <v>6.5</v>
      </c>
      <c r="G71" s="28">
        <f t="shared" si="5"/>
        <v>93.5</v>
      </c>
      <c r="H71" s="26">
        <v>106.6</v>
      </c>
      <c r="I71" s="26">
        <v>2.0</v>
      </c>
      <c r="J71" s="5" t="s">
        <v>255</v>
      </c>
      <c r="K71" s="26">
        <v>4.0</v>
      </c>
      <c r="L71" s="5" t="s">
        <v>270</v>
      </c>
      <c r="M71" s="5" t="s">
        <v>270</v>
      </c>
      <c r="N71" s="5"/>
    </row>
    <row r="72">
      <c r="A72" s="5" t="s">
        <v>93</v>
      </c>
      <c r="B72" s="5" t="s">
        <v>93</v>
      </c>
      <c r="C72" s="3" t="s">
        <v>13</v>
      </c>
      <c r="D72" s="26">
        <v>891.0</v>
      </c>
      <c r="E72" s="7">
        <v>100.0</v>
      </c>
      <c r="F72" s="27">
        <v>1.9</v>
      </c>
      <c r="G72" s="28">
        <f t="shared" si="5"/>
        <v>98.1</v>
      </c>
      <c r="H72" s="26">
        <v>102.6</v>
      </c>
      <c r="I72" s="26">
        <v>2.0</v>
      </c>
      <c r="J72" s="5" t="s">
        <v>257</v>
      </c>
      <c r="K72" s="26">
        <v>4.0</v>
      </c>
      <c r="L72" s="5" t="s">
        <v>270</v>
      </c>
      <c r="M72" s="5" t="s">
        <v>270</v>
      </c>
      <c r="N72" s="5"/>
    </row>
    <row r="73">
      <c r="A73" s="5" t="s">
        <v>94</v>
      </c>
      <c r="B73" s="5" t="s">
        <v>94</v>
      </c>
      <c r="C73" s="3" t="s">
        <v>13</v>
      </c>
      <c r="D73" s="26">
        <v>1016.4</v>
      </c>
      <c r="E73" s="7">
        <v>100.0</v>
      </c>
      <c r="F73" s="27">
        <v>1.7</v>
      </c>
      <c r="G73" s="28">
        <f t="shared" si="5"/>
        <v>98.3</v>
      </c>
      <c r="H73" s="26">
        <v>104.72</v>
      </c>
      <c r="I73" s="26">
        <v>2.0</v>
      </c>
      <c r="J73" s="5" t="s">
        <v>250</v>
      </c>
      <c r="K73" s="26">
        <v>5.0</v>
      </c>
      <c r="L73" s="5" t="s">
        <v>270</v>
      </c>
      <c r="M73" s="5" t="s">
        <v>270</v>
      </c>
      <c r="N73" s="5"/>
    </row>
    <row r="74">
      <c r="A74" s="5" t="s">
        <v>95</v>
      </c>
      <c r="B74" s="5" t="s">
        <v>95</v>
      </c>
      <c r="C74" s="3" t="s">
        <v>13</v>
      </c>
      <c r="D74" s="26">
        <v>534.6</v>
      </c>
      <c r="E74" s="7">
        <v>100.0</v>
      </c>
      <c r="F74" s="27">
        <v>3.2</v>
      </c>
      <c r="G74" s="28">
        <f t="shared" si="5"/>
        <v>96.8</v>
      </c>
      <c r="H74" s="26">
        <v>103.68</v>
      </c>
      <c r="I74" s="26">
        <v>2.0</v>
      </c>
      <c r="J74" s="5" t="s">
        <v>251</v>
      </c>
      <c r="K74" s="26">
        <v>5.0</v>
      </c>
      <c r="L74" s="5" t="s">
        <v>270</v>
      </c>
      <c r="M74" s="5" t="s">
        <v>270</v>
      </c>
      <c r="N74" s="5"/>
    </row>
    <row r="75">
      <c r="A75" s="5" t="s">
        <v>96</v>
      </c>
      <c r="B75" s="5" t="s">
        <v>96</v>
      </c>
      <c r="C75" s="3" t="s">
        <v>13</v>
      </c>
      <c r="D75" s="26">
        <v>1065.8999999999999</v>
      </c>
      <c r="E75" s="7">
        <v>100.0</v>
      </c>
      <c r="F75" s="27">
        <v>1.6</v>
      </c>
      <c r="G75" s="28">
        <f t="shared" si="5"/>
        <v>98.4</v>
      </c>
      <c r="H75" s="26">
        <v>103.36</v>
      </c>
      <c r="I75" s="26">
        <v>2.0</v>
      </c>
      <c r="J75" s="5" t="s">
        <v>252</v>
      </c>
      <c r="K75" s="26">
        <v>5.0</v>
      </c>
      <c r="L75" s="5" t="s">
        <v>270</v>
      </c>
      <c r="M75" s="5" t="s">
        <v>270</v>
      </c>
      <c r="N75" s="5"/>
    </row>
    <row r="76">
      <c r="A76" s="5" t="s">
        <v>97</v>
      </c>
      <c r="B76" s="5" t="s">
        <v>97</v>
      </c>
      <c r="C76" s="3" t="s">
        <v>13</v>
      </c>
      <c r="D76" s="26">
        <v>445.5</v>
      </c>
      <c r="E76" s="7">
        <v>100.0</v>
      </c>
      <c r="F76" s="27">
        <v>3.75</v>
      </c>
      <c r="G76" s="28">
        <f t="shared" si="5"/>
        <v>96.25</v>
      </c>
      <c r="H76" s="26">
        <v>101.25</v>
      </c>
      <c r="I76" s="26">
        <v>2.0</v>
      </c>
      <c r="J76" s="5" t="s">
        <v>253</v>
      </c>
      <c r="K76" s="26">
        <v>5.0</v>
      </c>
      <c r="L76" s="5" t="s">
        <v>270</v>
      </c>
      <c r="M76" s="5" t="s">
        <v>270</v>
      </c>
      <c r="N76" s="5"/>
    </row>
    <row r="77">
      <c r="A77" s="5" t="s">
        <v>98</v>
      </c>
      <c r="B77" s="5" t="s">
        <v>98</v>
      </c>
      <c r="C77" s="3" t="s">
        <v>13</v>
      </c>
      <c r="D77" s="26">
        <v>204.6</v>
      </c>
      <c r="E77" s="7">
        <v>100.0</v>
      </c>
      <c r="F77" s="27">
        <v>8.0</v>
      </c>
      <c r="G77" s="28">
        <f t="shared" si="5"/>
        <v>92</v>
      </c>
      <c r="H77" s="26">
        <v>99.2</v>
      </c>
      <c r="I77" s="26">
        <v>2.0</v>
      </c>
      <c r="J77" s="5" t="s">
        <v>254</v>
      </c>
      <c r="K77" s="26">
        <v>5.0</v>
      </c>
      <c r="L77" s="5" t="s">
        <v>270</v>
      </c>
      <c r="M77" s="5" t="s">
        <v>270</v>
      </c>
      <c r="N77" s="5"/>
    </row>
    <row r="78">
      <c r="A78" s="5" t="s">
        <v>101</v>
      </c>
      <c r="B78" s="5" t="s">
        <v>101</v>
      </c>
      <c r="C78" s="3" t="s">
        <v>13</v>
      </c>
      <c r="D78" s="26">
        <v>1174.8</v>
      </c>
      <c r="E78" s="7">
        <v>100.0</v>
      </c>
      <c r="F78" s="27">
        <v>1.5</v>
      </c>
      <c r="G78" s="28">
        <f t="shared" si="5"/>
        <v>98.5</v>
      </c>
      <c r="H78" s="26">
        <v>106.8</v>
      </c>
      <c r="I78" s="26">
        <v>2.0</v>
      </c>
      <c r="J78" s="5" t="s">
        <v>255</v>
      </c>
      <c r="K78" s="26">
        <v>5.0</v>
      </c>
      <c r="L78" s="5" t="s">
        <v>270</v>
      </c>
      <c r="M78" s="5" t="s">
        <v>270</v>
      </c>
      <c r="N78" s="5"/>
    </row>
    <row r="79">
      <c r="A79" s="5" t="s">
        <v>102</v>
      </c>
      <c r="B79" s="5" t="s">
        <v>102</v>
      </c>
      <c r="C79" s="3" t="s">
        <v>13</v>
      </c>
      <c r="D79" s="26">
        <v>689.6999999999999</v>
      </c>
      <c r="E79" s="7">
        <v>100.0</v>
      </c>
      <c r="F79" s="27">
        <v>2.5</v>
      </c>
      <c r="G79" s="28">
        <f t="shared" si="5"/>
        <v>97.5</v>
      </c>
      <c r="H79" s="26">
        <v>104.5</v>
      </c>
      <c r="I79" s="26">
        <v>2.0</v>
      </c>
      <c r="J79" s="5" t="s">
        <v>256</v>
      </c>
      <c r="K79" s="26">
        <v>5.0</v>
      </c>
      <c r="L79" s="5" t="s">
        <v>270</v>
      </c>
      <c r="M79" s="5" t="s">
        <v>270</v>
      </c>
      <c r="N79" s="5"/>
    </row>
    <row r="80">
      <c r="A80" s="5" t="s">
        <v>107</v>
      </c>
      <c r="B80" s="2" t="s">
        <v>108</v>
      </c>
      <c r="C80" s="3" t="s">
        <v>13</v>
      </c>
      <c r="D80" s="26">
        <v>1749.0</v>
      </c>
      <c r="E80" s="7">
        <v>100.0</v>
      </c>
      <c r="F80" s="27">
        <v>1.0</v>
      </c>
      <c r="G80" s="28">
        <f t="shared" si="5"/>
        <v>99</v>
      </c>
      <c r="H80" s="26">
        <v>106.0</v>
      </c>
      <c r="I80" s="26">
        <v>2.0</v>
      </c>
      <c r="J80" s="5" t="s">
        <v>251</v>
      </c>
      <c r="K80" s="26">
        <v>6.0</v>
      </c>
      <c r="L80" s="5" t="s">
        <v>270</v>
      </c>
      <c r="M80" s="5" t="s">
        <v>270</v>
      </c>
      <c r="N80" s="5"/>
    </row>
    <row r="81">
      <c r="A81" s="5" t="s">
        <v>109</v>
      </c>
      <c r="B81" s="5" t="s">
        <v>109</v>
      </c>
      <c r="C81" s="3" t="s">
        <v>13</v>
      </c>
      <c r="D81" s="26">
        <v>1112.1000000000001</v>
      </c>
      <c r="E81" s="7">
        <v>100.0</v>
      </c>
      <c r="F81" s="27">
        <v>1.5</v>
      </c>
      <c r="G81" s="28">
        <f t="shared" si="5"/>
        <v>98.5</v>
      </c>
      <c r="H81" s="26">
        <v>101.1</v>
      </c>
      <c r="I81" s="26">
        <v>2.0</v>
      </c>
      <c r="J81" s="5" t="s">
        <v>257</v>
      </c>
      <c r="K81" s="26">
        <v>5.0</v>
      </c>
      <c r="L81" s="5" t="s">
        <v>270</v>
      </c>
      <c r="M81" s="5" t="s">
        <v>270</v>
      </c>
      <c r="N81" s="5"/>
    </row>
    <row r="82">
      <c r="A82" s="5" t="s">
        <v>110</v>
      </c>
      <c r="B82" s="5" t="s">
        <v>110</v>
      </c>
      <c r="C82" s="3" t="s">
        <v>13</v>
      </c>
      <c r="D82" s="26">
        <v>201.29999999999998</v>
      </c>
      <c r="E82" s="7">
        <v>100.0</v>
      </c>
      <c r="F82" s="27">
        <v>8.0</v>
      </c>
      <c r="G82" s="28">
        <f t="shared" si="5"/>
        <v>92</v>
      </c>
      <c r="H82" s="26">
        <v>97.6</v>
      </c>
      <c r="I82" s="26">
        <v>2.0</v>
      </c>
      <c r="J82" s="5" t="s">
        <v>250</v>
      </c>
      <c r="K82" s="26">
        <v>6.0</v>
      </c>
      <c r="L82" s="5" t="s">
        <v>270</v>
      </c>
      <c r="M82" s="5" t="s">
        <v>270</v>
      </c>
      <c r="N82" s="5"/>
    </row>
    <row r="83">
      <c r="A83" s="5" t="s">
        <v>111</v>
      </c>
      <c r="B83" s="2" t="s">
        <v>112</v>
      </c>
      <c r="C83" s="3" t="s">
        <v>13</v>
      </c>
      <c r="D83" s="26">
        <v>1419.0</v>
      </c>
      <c r="E83" s="7">
        <v>100.0</v>
      </c>
      <c r="F83" s="27">
        <v>1.2</v>
      </c>
      <c r="G83" s="28">
        <f t="shared" si="5"/>
        <v>98.8</v>
      </c>
      <c r="H83" s="26">
        <v>103.2</v>
      </c>
      <c r="I83" s="26">
        <v>3.0</v>
      </c>
      <c r="J83" s="5" t="s">
        <v>256</v>
      </c>
      <c r="K83" s="26">
        <v>7.0</v>
      </c>
      <c r="L83" s="5" t="s">
        <v>270</v>
      </c>
      <c r="M83" s="5" t="s">
        <v>270</v>
      </c>
      <c r="N83" s="2" t="s">
        <v>271</v>
      </c>
    </row>
    <row r="84">
      <c r="A84" s="5" t="s">
        <v>113</v>
      </c>
      <c r="B84" s="2" t="s">
        <v>114</v>
      </c>
      <c r="C84" s="3" t="s">
        <v>13</v>
      </c>
      <c r="D84" s="26">
        <v>726.0</v>
      </c>
      <c r="E84" s="7">
        <v>100.0</v>
      </c>
      <c r="F84" s="27">
        <v>2.4</v>
      </c>
      <c r="G84" s="28">
        <f t="shared" si="5"/>
        <v>97.6</v>
      </c>
      <c r="H84" s="26">
        <v>105.6</v>
      </c>
      <c r="I84" s="26">
        <v>2.0</v>
      </c>
      <c r="J84" s="5" t="s">
        <v>254</v>
      </c>
      <c r="K84" s="26">
        <v>6.0</v>
      </c>
      <c r="L84" s="5" t="s">
        <v>270</v>
      </c>
      <c r="M84" s="5" t="s">
        <v>270</v>
      </c>
      <c r="N84" s="5"/>
    </row>
    <row r="85">
      <c r="A85" s="5" t="s">
        <v>115</v>
      </c>
      <c r="B85" s="5" t="s">
        <v>115</v>
      </c>
      <c r="C85" s="3" t="s">
        <v>13</v>
      </c>
      <c r="D85" s="26">
        <v>1947.0</v>
      </c>
      <c r="E85" s="7">
        <v>100.0</v>
      </c>
      <c r="F85" s="27">
        <v>0.9</v>
      </c>
      <c r="G85" s="28">
        <f t="shared" si="5"/>
        <v>99.1</v>
      </c>
      <c r="H85" s="26">
        <v>106.2</v>
      </c>
      <c r="I85" s="26">
        <v>3.0</v>
      </c>
      <c r="J85" s="5" t="s">
        <v>257</v>
      </c>
      <c r="K85" s="26">
        <v>7.0</v>
      </c>
      <c r="L85" s="5" t="s">
        <v>270</v>
      </c>
      <c r="M85" s="5" t="s">
        <v>270</v>
      </c>
      <c r="N85" s="2" t="s">
        <v>271</v>
      </c>
    </row>
    <row r="86">
      <c r="A86" s="5" t="s">
        <v>117</v>
      </c>
      <c r="B86" s="2" t="s">
        <v>118</v>
      </c>
      <c r="C86" s="3" t="s">
        <v>13</v>
      </c>
      <c r="D86" s="26">
        <v>1270.5</v>
      </c>
      <c r="E86" s="7">
        <v>100.0</v>
      </c>
      <c r="F86" s="27">
        <v>1.3</v>
      </c>
      <c r="G86" s="28">
        <f t="shared" si="5"/>
        <v>98.7</v>
      </c>
      <c r="H86" s="26">
        <v>100.1</v>
      </c>
      <c r="I86" s="26">
        <v>2.0</v>
      </c>
      <c r="J86" s="5" t="s">
        <v>257</v>
      </c>
      <c r="K86" s="26">
        <v>6.0</v>
      </c>
      <c r="L86" s="5" t="s">
        <v>270</v>
      </c>
      <c r="M86" s="5" t="s">
        <v>270</v>
      </c>
      <c r="N86" s="5"/>
    </row>
    <row r="87">
      <c r="A87" s="5" t="s">
        <v>119</v>
      </c>
      <c r="B87" s="2" t="s">
        <v>120</v>
      </c>
      <c r="C87" s="3" t="s">
        <v>13</v>
      </c>
      <c r="D87" s="26">
        <v>267.3</v>
      </c>
      <c r="E87" s="7">
        <v>100.0</v>
      </c>
      <c r="F87" s="27">
        <v>6.5</v>
      </c>
      <c r="G87" s="28">
        <f t="shared" si="5"/>
        <v>93.5</v>
      </c>
      <c r="H87" s="26">
        <v>105.3</v>
      </c>
      <c r="I87" s="26">
        <v>2.0</v>
      </c>
      <c r="J87" s="5" t="s">
        <v>250</v>
      </c>
      <c r="K87" s="26">
        <v>7.0</v>
      </c>
      <c r="L87" s="5" t="s">
        <v>270</v>
      </c>
      <c r="M87" s="5" t="s">
        <v>270</v>
      </c>
      <c r="N87" s="5"/>
    </row>
    <row r="88">
      <c r="A88" s="5" t="s">
        <v>121</v>
      </c>
      <c r="B88" s="5" t="s">
        <v>121</v>
      </c>
      <c r="C88" s="3" t="s">
        <v>13</v>
      </c>
      <c r="D88" s="26">
        <v>245.85</v>
      </c>
      <c r="E88" s="7">
        <v>100.0</v>
      </c>
      <c r="F88" s="27">
        <v>7.0</v>
      </c>
      <c r="G88" s="28">
        <f t="shared" si="5"/>
        <v>93</v>
      </c>
      <c r="H88" s="26">
        <v>104.3</v>
      </c>
      <c r="I88" s="26">
        <v>2.0</v>
      </c>
      <c r="J88" s="5" t="s">
        <v>255</v>
      </c>
      <c r="K88" s="26">
        <v>6.0</v>
      </c>
      <c r="L88" s="5" t="s">
        <v>270</v>
      </c>
      <c r="M88" s="5" t="s">
        <v>270</v>
      </c>
      <c r="N88" s="5"/>
    </row>
    <row r="89">
      <c r="A89" s="5" t="s">
        <v>122</v>
      </c>
      <c r="B89" s="5" t="s">
        <v>122</v>
      </c>
      <c r="C89" s="3" t="s">
        <v>13</v>
      </c>
      <c r="D89" s="26">
        <v>782.1</v>
      </c>
      <c r="E89" s="7">
        <v>100.0</v>
      </c>
      <c r="F89" s="27">
        <v>2.2</v>
      </c>
      <c r="G89" s="28">
        <f t="shared" si="5"/>
        <v>97.8</v>
      </c>
      <c r="H89" s="26">
        <v>104.28</v>
      </c>
      <c r="I89" s="26">
        <v>2.0</v>
      </c>
      <c r="J89" s="5" t="s">
        <v>256</v>
      </c>
      <c r="K89" s="26">
        <v>6.0</v>
      </c>
      <c r="L89" s="5" t="s">
        <v>270</v>
      </c>
      <c r="M89" s="5" t="s">
        <v>270</v>
      </c>
      <c r="N89" s="5"/>
    </row>
    <row r="90">
      <c r="A90" s="5" t="s">
        <v>123</v>
      </c>
      <c r="B90" s="2" t="s">
        <v>124</v>
      </c>
      <c r="C90" s="3" t="s">
        <v>13</v>
      </c>
      <c r="D90" s="26">
        <v>488.40000000000003</v>
      </c>
      <c r="E90" s="7">
        <v>100.0</v>
      </c>
      <c r="F90" s="27">
        <v>3.5</v>
      </c>
      <c r="G90" s="28">
        <f t="shared" si="5"/>
        <v>96.5</v>
      </c>
      <c r="H90" s="26">
        <v>103.6</v>
      </c>
      <c r="I90" s="26">
        <v>2.0</v>
      </c>
      <c r="J90" s="5" t="s">
        <v>252</v>
      </c>
      <c r="K90" s="26">
        <v>7.0</v>
      </c>
      <c r="L90" s="5" t="s">
        <v>270</v>
      </c>
      <c r="M90" s="5" t="s">
        <v>270</v>
      </c>
      <c r="N90" s="5"/>
    </row>
    <row r="91">
      <c r="A91" s="5" t="s">
        <v>125</v>
      </c>
      <c r="B91" s="2" t="s">
        <v>126</v>
      </c>
      <c r="C91" s="3" t="s">
        <v>13</v>
      </c>
      <c r="D91" s="26">
        <v>235.95000000000002</v>
      </c>
      <c r="E91" s="7">
        <v>100.0</v>
      </c>
      <c r="F91" s="27">
        <v>7.0</v>
      </c>
      <c r="G91" s="28">
        <f t="shared" si="5"/>
        <v>93</v>
      </c>
      <c r="H91" s="26">
        <v>100.1</v>
      </c>
      <c r="I91" s="26">
        <v>2.0</v>
      </c>
      <c r="J91" s="5" t="s">
        <v>253</v>
      </c>
      <c r="K91" s="26">
        <v>7.0</v>
      </c>
      <c r="L91" s="5" t="s">
        <v>270</v>
      </c>
      <c r="M91" s="5" t="s">
        <v>270</v>
      </c>
      <c r="N91" s="5"/>
    </row>
    <row r="92">
      <c r="A92" s="5" t="s">
        <v>127</v>
      </c>
      <c r="B92" s="2" t="s">
        <v>128</v>
      </c>
      <c r="C92" s="3" t="s">
        <v>13</v>
      </c>
      <c r="D92" s="26">
        <v>471.90000000000003</v>
      </c>
      <c r="E92" s="7">
        <v>100.0</v>
      </c>
      <c r="F92" s="27">
        <v>3.5</v>
      </c>
      <c r="G92" s="28">
        <f t="shared" si="5"/>
        <v>96.5</v>
      </c>
      <c r="H92" s="26">
        <v>100.1</v>
      </c>
      <c r="I92" s="26">
        <v>2.0</v>
      </c>
      <c r="J92" s="5" t="s">
        <v>254</v>
      </c>
      <c r="K92" s="26">
        <v>7.0</v>
      </c>
      <c r="L92" s="5" t="s">
        <v>270</v>
      </c>
      <c r="M92" s="5" t="s">
        <v>270</v>
      </c>
      <c r="N92" s="5"/>
    </row>
    <row r="93">
      <c r="A93" s="5" t="s">
        <v>129</v>
      </c>
      <c r="B93" s="5" t="s">
        <v>129</v>
      </c>
      <c r="C93" s="3" t="s">
        <v>13</v>
      </c>
      <c r="D93" s="26">
        <v>366.3</v>
      </c>
      <c r="E93" s="7">
        <v>100.0</v>
      </c>
      <c r="F93" s="27">
        <v>4.5</v>
      </c>
      <c r="G93" s="28">
        <f t="shared" si="5"/>
        <v>95.5</v>
      </c>
      <c r="H93" s="26">
        <v>99.9</v>
      </c>
      <c r="I93" s="26">
        <v>2.0</v>
      </c>
      <c r="J93" s="5" t="s">
        <v>251</v>
      </c>
      <c r="K93" s="26">
        <v>7.0</v>
      </c>
      <c r="L93" s="5" t="s">
        <v>270</v>
      </c>
      <c r="M93" s="5" t="s">
        <v>270</v>
      </c>
      <c r="N93" s="5"/>
    </row>
    <row r="94">
      <c r="A94" s="5" t="s">
        <v>130</v>
      </c>
      <c r="B94" s="2" t="s">
        <v>131</v>
      </c>
      <c r="C94" s="3" t="s">
        <v>13</v>
      </c>
      <c r="D94" s="26">
        <v>1386.0</v>
      </c>
      <c r="E94" s="7">
        <v>100.0</v>
      </c>
      <c r="F94" s="27">
        <v>1.3</v>
      </c>
      <c r="G94" s="28">
        <f t="shared" si="5"/>
        <v>98.7</v>
      </c>
      <c r="H94" s="26">
        <v>109.2</v>
      </c>
      <c r="I94" s="26">
        <v>2.0</v>
      </c>
      <c r="J94" s="5" t="s">
        <v>257</v>
      </c>
      <c r="K94" s="26">
        <v>7.0</v>
      </c>
      <c r="L94" s="5" t="s">
        <v>270</v>
      </c>
      <c r="M94" s="5" t="s">
        <v>270</v>
      </c>
      <c r="N94" s="5"/>
    </row>
    <row r="95">
      <c r="A95" s="5" t="s">
        <v>132</v>
      </c>
      <c r="B95" s="5" t="s">
        <v>132</v>
      </c>
      <c r="C95" s="3" t="s">
        <v>13</v>
      </c>
      <c r="D95" s="26">
        <v>237.6</v>
      </c>
      <c r="E95" s="7">
        <v>100.0</v>
      </c>
      <c r="F95" s="27">
        <v>7.0</v>
      </c>
      <c r="G95" s="28">
        <f t="shared" si="5"/>
        <v>93</v>
      </c>
      <c r="H95" s="26">
        <v>100.8</v>
      </c>
      <c r="I95" s="26">
        <v>2.0</v>
      </c>
      <c r="J95" s="5" t="s">
        <v>255</v>
      </c>
      <c r="K95" s="26">
        <v>7.0</v>
      </c>
      <c r="L95" s="5" t="s">
        <v>270</v>
      </c>
      <c r="M95" s="5" t="s">
        <v>270</v>
      </c>
      <c r="N95" s="5"/>
    </row>
    <row r="96">
      <c r="A96" s="5" t="s">
        <v>133</v>
      </c>
      <c r="B96" s="5" t="s">
        <v>133</v>
      </c>
      <c r="C96" s="3" t="s">
        <v>13</v>
      </c>
      <c r="D96" s="26">
        <v>216.15</v>
      </c>
      <c r="E96" s="7">
        <v>100.0</v>
      </c>
      <c r="F96" s="27">
        <v>8.0</v>
      </c>
      <c r="G96" s="28">
        <f t="shared" si="5"/>
        <v>92</v>
      </c>
      <c r="H96" s="26">
        <v>104.8</v>
      </c>
      <c r="I96" s="26">
        <v>2.0</v>
      </c>
      <c r="J96" s="5" t="s">
        <v>256</v>
      </c>
      <c r="K96" s="26">
        <v>7.0</v>
      </c>
      <c r="L96" s="5" t="s">
        <v>270</v>
      </c>
      <c r="M96" s="5" t="s">
        <v>270</v>
      </c>
      <c r="N96" s="5"/>
    </row>
    <row r="97">
      <c r="A97" s="5" t="s">
        <v>135</v>
      </c>
      <c r="B97" s="2" t="s">
        <v>136</v>
      </c>
      <c r="C97" s="3" t="s">
        <v>13</v>
      </c>
      <c r="D97" s="26">
        <v>226.04999999999998</v>
      </c>
      <c r="E97" s="7">
        <v>100.0</v>
      </c>
      <c r="F97" s="27">
        <v>7.5</v>
      </c>
      <c r="G97" s="28">
        <f t="shared" si="5"/>
        <v>92.5</v>
      </c>
      <c r="H97" s="26">
        <v>102.75</v>
      </c>
      <c r="I97" s="26">
        <v>2.0</v>
      </c>
      <c r="J97" s="5" t="s">
        <v>250</v>
      </c>
      <c r="K97" s="26">
        <v>8.0</v>
      </c>
      <c r="L97" s="5" t="s">
        <v>270</v>
      </c>
      <c r="M97" s="5" t="s">
        <v>270</v>
      </c>
      <c r="N97" s="5"/>
    </row>
    <row r="98">
      <c r="A98" s="5" t="s">
        <v>137</v>
      </c>
      <c r="B98" s="2" t="s">
        <v>138</v>
      </c>
      <c r="C98" s="3" t="s">
        <v>13</v>
      </c>
      <c r="D98" s="26">
        <v>1266.3000000000002</v>
      </c>
      <c r="E98" s="7">
        <v>100.0</v>
      </c>
      <c r="F98" s="27">
        <v>1.1</v>
      </c>
      <c r="G98" s="28">
        <f t="shared" si="5"/>
        <v>98.9</v>
      </c>
      <c r="H98" s="26">
        <v>103.18</v>
      </c>
      <c r="I98" s="26">
        <v>2.0</v>
      </c>
      <c r="J98" s="5" t="s">
        <v>251</v>
      </c>
      <c r="K98" s="26">
        <v>8.0</v>
      </c>
      <c r="L98" s="5" t="s">
        <v>270</v>
      </c>
      <c r="M98" s="5" t="s">
        <v>270</v>
      </c>
      <c r="N98" s="5"/>
    </row>
    <row r="99">
      <c r="A99" s="5" t="s">
        <v>139</v>
      </c>
      <c r="B99" s="2" t="s">
        <v>140</v>
      </c>
      <c r="C99" s="3" t="s">
        <v>13</v>
      </c>
      <c r="D99" s="26">
        <v>1085.7</v>
      </c>
      <c r="E99" s="7">
        <v>100.0</v>
      </c>
      <c r="F99" s="27">
        <v>1.6</v>
      </c>
      <c r="G99" s="28">
        <f t="shared" si="5"/>
        <v>98.4</v>
      </c>
      <c r="H99" s="26">
        <v>105.28</v>
      </c>
      <c r="I99" s="26">
        <v>2.0</v>
      </c>
      <c r="J99" s="5" t="s">
        <v>252</v>
      </c>
      <c r="K99" s="26">
        <v>8.0</v>
      </c>
      <c r="L99" s="5" t="s">
        <v>270</v>
      </c>
      <c r="M99" s="5" t="s">
        <v>270</v>
      </c>
      <c r="N99" s="5"/>
    </row>
    <row r="100">
      <c r="A100" s="5" t="s">
        <v>141</v>
      </c>
      <c r="B100" s="2" t="s">
        <v>142</v>
      </c>
      <c r="C100" s="3" t="s">
        <v>13</v>
      </c>
      <c r="D100" s="26">
        <v>966.9</v>
      </c>
      <c r="E100" s="7">
        <v>100.0</v>
      </c>
      <c r="F100" s="27">
        <v>1.8</v>
      </c>
      <c r="G100" s="28">
        <f t="shared" si="5"/>
        <v>98.2</v>
      </c>
      <c r="H100" s="26">
        <v>105.48</v>
      </c>
      <c r="I100" s="26">
        <v>2.0</v>
      </c>
      <c r="J100" s="5" t="s">
        <v>253</v>
      </c>
      <c r="K100" s="26">
        <v>8.0</v>
      </c>
      <c r="L100" s="5" t="s">
        <v>270</v>
      </c>
      <c r="M100" s="5" t="s">
        <v>270</v>
      </c>
      <c r="N100" s="5"/>
    </row>
    <row r="101">
      <c r="A101" s="5" t="s">
        <v>143</v>
      </c>
      <c r="B101" s="2" t="s">
        <v>144</v>
      </c>
      <c r="C101" s="3" t="s">
        <v>13</v>
      </c>
      <c r="D101" s="26">
        <v>1283.7</v>
      </c>
      <c r="E101" s="7">
        <v>100.0</v>
      </c>
      <c r="F101" s="27">
        <v>1.3</v>
      </c>
      <c r="G101" s="28">
        <f t="shared" si="5"/>
        <v>98.7</v>
      </c>
      <c r="H101" s="26">
        <v>101.14</v>
      </c>
      <c r="I101" s="26">
        <v>2.0</v>
      </c>
      <c r="J101" s="5" t="s">
        <v>256</v>
      </c>
      <c r="K101" s="26">
        <v>8.0</v>
      </c>
      <c r="L101" s="5" t="s">
        <v>270</v>
      </c>
      <c r="M101" s="5" t="s">
        <v>270</v>
      </c>
      <c r="N101" s="5"/>
    </row>
    <row r="102">
      <c r="A102" s="5" t="s">
        <v>145</v>
      </c>
      <c r="B102" s="2" t="s">
        <v>146</v>
      </c>
      <c r="C102" s="3" t="s">
        <v>13</v>
      </c>
      <c r="D102" s="26">
        <v>462.0</v>
      </c>
      <c r="E102" s="7">
        <v>100.0</v>
      </c>
      <c r="F102" s="27">
        <v>3.75</v>
      </c>
      <c r="G102" s="28">
        <f t="shared" si="5"/>
        <v>96.25</v>
      </c>
      <c r="H102" s="26">
        <v>105.0</v>
      </c>
      <c r="I102" s="26">
        <v>2.0</v>
      </c>
      <c r="J102" s="5" t="s">
        <v>257</v>
      </c>
      <c r="K102" s="26">
        <v>8.0</v>
      </c>
      <c r="L102" s="5" t="s">
        <v>270</v>
      </c>
      <c r="M102" s="5" t="s">
        <v>270</v>
      </c>
      <c r="N102" s="5"/>
    </row>
    <row r="103">
      <c r="A103" s="5" t="s">
        <v>147</v>
      </c>
      <c r="B103" s="5" t="s">
        <v>147</v>
      </c>
      <c r="C103" s="3" t="s">
        <v>13</v>
      </c>
      <c r="D103" s="26">
        <v>849.75</v>
      </c>
      <c r="E103" s="7">
        <v>100.0</v>
      </c>
      <c r="F103" s="27">
        <v>2.0</v>
      </c>
      <c r="G103" s="28">
        <f t="shared" si="5"/>
        <v>98</v>
      </c>
      <c r="H103" s="26">
        <v>103.0</v>
      </c>
      <c r="I103" s="26">
        <v>2.0</v>
      </c>
      <c r="J103" s="5" t="s">
        <v>254</v>
      </c>
      <c r="K103" s="26">
        <v>8.0</v>
      </c>
      <c r="L103" s="5" t="s">
        <v>270</v>
      </c>
      <c r="M103" s="5" t="s">
        <v>270</v>
      </c>
      <c r="N103" s="5"/>
    </row>
    <row r="104">
      <c r="A104" s="5" t="s">
        <v>148</v>
      </c>
      <c r="B104" s="5" t="s">
        <v>148</v>
      </c>
      <c r="C104" s="3" t="s">
        <v>13</v>
      </c>
      <c r="D104" s="26">
        <v>107.91</v>
      </c>
      <c r="E104" s="7">
        <v>100.0</v>
      </c>
      <c r="F104" s="27">
        <v>16.0</v>
      </c>
      <c r="G104" s="28">
        <f t="shared" si="5"/>
        <v>84</v>
      </c>
      <c r="H104" s="26">
        <v>104.64</v>
      </c>
      <c r="I104" s="26">
        <v>2.0</v>
      </c>
      <c r="J104" s="5" t="s">
        <v>255</v>
      </c>
      <c r="K104" s="26">
        <v>8.0</v>
      </c>
      <c r="L104" s="5" t="s">
        <v>270</v>
      </c>
      <c r="M104" s="5" t="s">
        <v>270</v>
      </c>
      <c r="N104" s="5"/>
    </row>
    <row r="105">
      <c r="A105" s="5" t="s">
        <v>151</v>
      </c>
      <c r="B105" s="5" t="s">
        <v>151</v>
      </c>
      <c r="C105" s="3" t="s">
        <v>13</v>
      </c>
      <c r="D105" s="26">
        <v>980.1</v>
      </c>
      <c r="E105" s="7">
        <v>100.0</v>
      </c>
      <c r="F105" s="27">
        <v>1.8</v>
      </c>
      <c r="G105" s="28">
        <f t="shared" si="5"/>
        <v>98.2</v>
      </c>
      <c r="H105" s="26">
        <v>106.92</v>
      </c>
      <c r="I105" s="26">
        <v>2.0</v>
      </c>
      <c r="J105" s="5" t="s">
        <v>250</v>
      </c>
      <c r="K105" s="26">
        <v>9.0</v>
      </c>
      <c r="L105" s="5" t="s">
        <v>270</v>
      </c>
      <c r="M105" s="5" t="s">
        <v>270</v>
      </c>
      <c r="N105" s="5"/>
    </row>
    <row r="106">
      <c r="A106" s="5" t="s">
        <v>152</v>
      </c>
      <c r="B106" s="5" t="s">
        <v>152</v>
      </c>
      <c r="C106" s="3" t="s">
        <v>13</v>
      </c>
      <c r="D106" s="26">
        <v>841.5</v>
      </c>
      <c r="E106" s="7">
        <v>100.0</v>
      </c>
      <c r="F106" s="27">
        <v>2.0</v>
      </c>
      <c r="G106" s="28">
        <f t="shared" si="5"/>
        <v>98</v>
      </c>
      <c r="H106" s="26">
        <v>102.0</v>
      </c>
      <c r="I106" s="26">
        <v>2.0</v>
      </c>
      <c r="J106" s="5" t="s">
        <v>251</v>
      </c>
      <c r="K106" s="26">
        <v>9.0</v>
      </c>
      <c r="L106" s="5" t="s">
        <v>270</v>
      </c>
      <c r="M106" s="5" t="s">
        <v>270</v>
      </c>
      <c r="N106" s="5"/>
    </row>
    <row r="107">
      <c r="A107" s="5" t="s">
        <v>153</v>
      </c>
      <c r="B107" s="5" t="s">
        <v>153</v>
      </c>
      <c r="C107" s="3" t="s">
        <v>13</v>
      </c>
      <c r="D107" s="26">
        <v>867.9</v>
      </c>
      <c r="E107" s="7">
        <v>100.0</v>
      </c>
      <c r="F107" s="27">
        <v>2.0</v>
      </c>
      <c r="G107" s="28">
        <f t="shared" si="5"/>
        <v>98</v>
      </c>
      <c r="H107" s="26">
        <v>105.2</v>
      </c>
      <c r="I107" s="26">
        <v>2.0</v>
      </c>
      <c r="J107" s="5" t="s">
        <v>252</v>
      </c>
      <c r="K107" s="26">
        <v>9.0</v>
      </c>
      <c r="L107" s="5" t="s">
        <v>270</v>
      </c>
      <c r="M107" s="5" t="s">
        <v>270</v>
      </c>
      <c r="N107" s="5"/>
    </row>
    <row r="108">
      <c r="A108" s="5" t="s">
        <v>154</v>
      </c>
      <c r="B108" s="2" t="s">
        <v>155</v>
      </c>
      <c r="C108" s="3" t="s">
        <v>13</v>
      </c>
      <c r="D108" s="26">
        <v>1597.2</v>
      </c>
      <c r="E108" s="7">
        <v>100.0</v>
      </c>
      <c r="F108" s="27">
        <v>1.1</v>
      </c>
      <c r="G108" s="28">
        <f t="shared" si="5"/>
        <v>98.9</v>
      </c>
      <c r="H108" s="26">
        <v>106.48</v>
      </c>
      <c r="I108" s="26">
        <v>3.0</v>
      </c>
      <c r="J108" s="5" t="s">
        <v>250</v>
      </c>
      <c r="K108" s="26">
        <v>8.0</v>
      </c>
      <c r="L108" s="5" t="s">
        <v>270</v>
      </c>
      <c r="M108" s="5" t="s">
        <v>270</v>
      </c>
      <c r="N108" s="2" t="s">
        <v>271</v>
      </c>
    </row>
    <row r="109">
      <c r="A109" s="5" t="s">
        <v>159</v>
      </c>
      <c r="B109" s="5" t="s">
        <v>159</v>
      </c>
      <c r="C109" s="3" t="s">
        <v>13</v>
      </c>
      <c r="D109" s="26">
        <v>1148.3999999999999</v>
      </c>
      <c r="E109" s="7">
        <v>100.0</v>
      </c>
      <c r="F109" s="27">
        <v>1.5</v>
      </c>
      <c r="G109" s="28">
        <f t="shared" si="5"/>
        <v>98.5</v>
      </c>
      <c r="H109" s="26">
        <v>104.4</v>
      </c>
      <c r="I109" s="26">
        <v>2.0</v>
      </c>
      <c r="J109" s="5" t="s">
        <v>254</v>
      </c>
      <c r="K109" s="26">
        <v>9.0</v>
      </c>
      <c r="L109" s="5" t="s">
        <v>270</v>
      </c>
      <c r="M109" s="5" t="s">
        <v>270</v>
      </c>
      <c r="N109" s="5"/>
    </row>
    <row r="110">
      <c r="A110" s="5" t="s">
        <v>160</v>
      </c>
      <c r="B110" s="2" t="s">
        <v>161</v>
      </c>
      <c r="C110" s="3" t="s">
        <v>13</v>
      </c>
      <c r="D110" s="26">
        <v>851.4</v>
      </c>
      <c r="E110" s="7">
        <v>100.0</v>
      </c>
      <c r="F110" s="27">
        <v>2.0</v>
      </c>
      <c r="G110" s="28">
        <f t="shared" si="5"/>
        <v>98</v>
      </c>
      <c r="H110" s="26">
        <v>103.2</v>
      </c>
      <c r="I110" s="26">
        <v>2.0</v>
      </c>
      <c r="J110" s="5" t="s">
        <v>256</v>
      </c>
      <c r="K110" s="26">
        <v>9.0</v>
      </c>
      <c r="L110" s="5" t="s">
        <v>270</v>
      </c>
      <c r="M110" s="5" t="s">
        <v>270</v>
      </c>
      <c r="N110" s="5"/>
    </row>
    <row r="111">
      <c r="A111" s="5" t="s">
        <v>164</v>
      </c>
      <c r="B111" s="5" t="s">
        <v>164</v>
      </c>
      <c r="C111" s="3" t="s">
        <v>13</v>
      </c>
      <c r="D111" s="26">
        <v>107.58</v>
      </c>
      <c r="E111" s="7">
        <v>100.0</v>
      </c>
      <c r="F111" s="27">
        <v>16.0</v>
      </c>
      <c r="G111" s="28">
        <f t="shared" si="5"/>
        <v>84</v>
      </c>
      <c r="H111" s="26">
        <v>104.32</v>
      </c>
      <c r="I111" s="26">
        <v>2.0</v>
      </c>
      <c r="J111" s="5" t="s">
        <v>255</v>
      </c>
      <c r="K111" s="26">
        <v>9.0</v>
      </c>
      <c r="L111" s="5" t="s">
        <v>270</v>
      </c>
      <c r="M111" s="5" t="s">
        <v>270</v>
      </c>
      <c r="N111" s="5"/>
    </row>
    <row r="112">
      <c r="A112" s="5" t="s">
        <v>167</v>
      </c>
      <c r="B112" s="5" t="s">
        <v>167</v>
      </c>
      <c r="C112" s="3" t="s">
        <v>13</v>
      </c>
      <c r="D112" s="26">
        <v>432.3</v>
      </c>
      <c r="E112" s="7">
        <v>100.0</v>
      </c>
      <c r="F112" s="27">
        <v>4.0</v>
      </c>
      <c r="G112" s="28">
        <f t="shared" si="5"/>
        <v>96</v>
      </c>
      <c r="H112" s="26">
        <v>104.8</v>
      </c>
      <c r="I112" s="26">
        <v>2.0</v>
      </c>
      <c r="J112" s="5" t="s">
        <v>257</v>
      </c>
      <c r="K112" s="26">
        <v>9.0</v>
      </c>
      <c r="L112" s="5" t="s">
        <v>270</v>
      </c>
      <c r="M112" s="5" t="s">
        <v>270</v>
      </c>
      <c r="N112" s="5"/>
    </row>
    <row r="113">
      <c r="A113" s="5" t="s">
        <v>168</v>
      </c>
      <c r="B113" s="5" t="s">
        <v>168</v>
      </c>
      <c r="C113" s="3" t="s">
        <v>13</v>
      </c>
      <c r="D113" s="26">
        <v>742.5</v>
      </c>
      <c r="E113" s="7">
        <v>100.0</v>
      </c>
      <c r="F113" s="27">
        <v>2.3</v>
      </c>
      <c r="G113" s="28">
        <f t="shared" si="5"/>
        <v>97.7</v>
      </c>
      <c r="H113" s="26">
        <v>103.5</v>
      </c>
      <c r="I113" s="26">
        <v>2.0</v>
      </c>
      <c r="J113" s="5" t="s">
        <v>250</v>
      </c>
      <c r="K113" s="26">
        <v>10.0</v>
      </c>
      <c r="L113" s="5" t="s">
        <v>270</v>
      </c>
      <c r="M113" s="5" t="s">
        <v>270</v>
      </c>
      <c r="N113" s="5"/>
    </row>
    <row r="114">
      <c r="A114" s="5" t="s">
        <v>171</v>
      </c>
      <c r="B114" s="2" t="s">
        <v>172</v>
      </c>
      <c r="C114" s="3" t="s">
        <v>13</v>
      </c>
      <c r="D114" s="26">
        <v>193.04999999999998</v>
      </c>
      <c r="E114" s="7">
        <v>100.0</v>
      </c>
      <c r="F114" s="27">
        <v>9.0</v>
      </c>
      <c r="G114" s="28">
        <f t="shared" si="5"/>
        <v>91</v>
      </c>
      <c r="H114" s="26">
        <v>105.3</v>
      </c>
      <c r="I114" s="26">
        <v>2.0</v>
      </c>
      <c r="J114" s="5" t="s">
        <v>253</v>
      </c>
      <c r="K114" s="26">
        <v>10.0</v>
      </c>
      <c r="L114" s="5" t="s">
        <v>270</v>
      </c>
      <c r="M114" s="5" t="s">
        <v>270</v>
      </c>
      <c r="N114" s="5"/>
    </row>
    <row r="115">
      <c r="A115" s="5" t="s">
        <v>173</v>
      </c>
      <c r="B115" s="5" t="s">
        <v>173</v>
      </c>
      <c r="C115" s="3" t="s">
        <v>13</v>
      </c>
      <c r="D115" s="26">
        <v>1072.5</v>
      </c>
      <c r="E115" s="7">
        <v>100.0</v>
      </c>
      <c r="F115" s="27">
        <v>1.6</v>
      </c>
      <c r="G115" s="28">
        <f t="shared" si="5"/>
        <v>98.4</v>
      </c>
      <c r="H115" s="26">
        <v>104.0</v>
      </c>
      <c r="I115" s="26">
        <v>2.0</v>
      </c>
      <c r="J115" s="5" t="s">
        <v>251</v>
      </c>
      <c r="K115" s="26">
        <v>10.0</v>
      </c>
      <c r="L115" s="5" t="s">
        <v>270</v>
      </c>
      <c r="M115" s="5" t="s">
        <v>270</v>
      </c>
      <c r="N115" s="5"/>
    </row>
    <row r="116">
      <c r="A116" s="5" t="s">
        <v>174</v>
      </c>
      <c r="B116" s="5" t="s">
        <v>174</v>
      </c>
      <c r="C116" s="3" t="s">
        <v>13</v>
      </c>
      <c r="D116" s="26">
        <v>1270.5</v>
      </c>
      <c r="E116" s="7">
        <v>100.0</v>
      </c>
      <c r="F116" s="27">
        <v>1.4</v>
      </c>
      <c r="G116" s="28">
        <f t="shared" si="5"/>
        <v>98.6</v>
      </c>
      <c r="H116" s="26">
        <v>107.8</v>
      </c>
      <c r="I116" s="26">
        <v>2.0</v>
      </c>
      <c r="J116" s="5" t="s">
        <v>252</v>
      </c>
      <c r="K116" s="26">
        <v>10.0</v>
      </c>
      <c r="L116" s="5" t="s">
        <v>270</v>
      </c>
      <c r="M116" s="5" t="s">
        <v>270</v>
      </c>
      <c r="N116" s="5"/>
    </row>
    <row r="117">
      <c r="A117" s="5" t="s">
        <v>176</v>
      </c>
      <c r="B117" s="2" t="s">
        <v>177</v>
      </c>
      <c r="C117" s="3" t="s">
        <v>13</v>
      </c>
      <c r="D117" s="26">
        <v>627.0</v>
      </c>
      <c r="E117" s="7">
        <v>100.0</v>
      </c>
      <c r="F117" s="27">
        <v>2.75</v>
      </c>
      <c r="G117" s="28">
        <f t="shared" si="5"/>
        <v>97.25</v>
      </c>
      <c r="H117" s="26">
        <v>104.5</v>
      </c>
      <c r="I117" s="26">
        <v>2.0</v>
      </c>
      <c r="J117" s="5" t="s">
        <v>255</v>
      </c>
      <c r="K117" s="26">
        <v>10.0</v>
      </c>
      <c r="L117" s="5" t="s">
        <v>270</v>
      </c>
      <c r="M117" s="5" t="s">
        <v>270</v>
      </c>
      <c r="N117" s="5"/>
    </row>
    <row r="118">
      <c r="A118" s="5" t="s">
        <v>178</v>
      </c>
      <c r="B118" s="2" t="s">
        <v>179</v>
      </c>
      <c r="C118" s="3" t="s">
        <v>13</v>
      </c>
      <c r="D118" s="26">
        <v>1049.4</v>
      </c>
      <c r="E118" s="7">
        <v>100.0</v>
      </c>
      <c r="F118" s="27">
        <v>1.6</v>
      </c>
      <c r="G118" s="28">
        <f t="shared" si="5"/>
        <v>98.4</v>
      </c>
      <c r="H118" s="26">
        <v>101.76</v>
      </c>
      <c r="I118" s="26">
        <v>2.0</v>
      </c>
      <c r="J118" s="5" t="s">
        <v>256</v>
      </c>
      <c r="K118" s="26">
        <v>10.0</v>
      </c>
      <c r="L118" s="5" t="s">
        <v>270</v>
      </c>
      <c r="M118" s="5" t="s">
        <v>270</v>
      </c>
      <c r="N118" s="5"/>
    </row>
    <row r="119">
      <c r="A119" s="5" t="s">
        <v>180</v>
      </c>
      <c r="B119" s="2" t="s">
        <v>181</v>
      </c>
      <c r="C119" s="3" t="s">
        <v>13</v>
      </c>
      <c r="D119" s="26">
        <v>183.15</v>
      </c>
      <c r="E119" s="7">
        <v>100.0</v>
      </c>
      <c r="F119" s="27">
        <v>9.0</v>
      </c>
      <c r="G119" s="28">
        <f t="shared" si="5"/>
        <v>91</v>
      </c>
      <c r="H119" s="26">
        <v>99.9</v>
      </c>
      <c r="I119" s="26">
        <v>2.0</v>
      </c>
      <c r="J119" s="5" t="s">
        <v>257</v>
      </c>
      <c r="K119" s="26">
        <v>10.0</v>
      </c>
      <c r="L119" s="5" t="s">
        <v>270</v>
      </c>
      <c r="M119" s="5" t="s">
        <v>270</v>
      </c>
      <c r="N119" s="5"/>
    </row>
    <row r="120">
      <c r="A120" s="5" t="s">
        <v>182</v>
      </c>
      <c r="B120" s="5" t="s">
        <v>182</v>
      </c>
      <c r="C120" s="3" t="s">
        <v>13</v>
      </c>
      <c r="D120" s="26">
        <v>1013.1</v>
      </c>
      <c r="E120" s="7">
        <v>100.0</v>
      </c>
      <c r="F120" s="27">
        <v>1.7</v>
      </c>
      <c r="G120" s="28">
        <f t="shared" si="5"/>
        <v>98.3</v>
      </c>
      <c r="H120" s="26">
        <v>104.38</v>
      </c>
      <c r="I120" s="26">
        <v>2.0</v>
      </c>
      <c r="J120" s="5" t="s">
        <v>254</v>
      </c>
      <c r="K120" s="26">
        <v>10.0</v>
      </c>
      <c r="L120" s="5" t="s">
        <v>270</v>
      </c>
      <c r="M120" s="5" t="s">
        <v>270</v>
      </c>
      <c r="N120" s="5"/>
    </row>
    <row r="121">
      <c r="A121" s="5" t="s">
        <v>183</v>
      </c>
      <c r="B121" s="2" t="s">
        <v>184</v>
      </c>
      <c r="C121" s="3" t="s">
        <v>13</v>
      </c>
      <c r="D121" s="26">
        <v>693.0</v>
      </c>
      <c r="E121" s="7">
        <v>100.0</v>
      </c>
      <c r="F121" s="27">
        <v>2.5</v>
      </c>
      <c r="G121" s="28">
        <f t="shared" si="5"/>
        <v>97.5</v>
      </c>
      <c r="H121" s="26">
        <v>105.0</v>
      </c>
      <c r="I121" s="26">
        <v>2.0</v>
      </c>
      <c r="J121" s="5" t="s">
        <v>252</v>
      </c>
      <c r="K121" s="26">
        <v>11.0</v>
      </c>
      <c r="L121" s="5" t="s">
        <v>270</v>
      </c>
      <c r="M121" s="5" t="s">
        <v>270</v>
      </c>
      <c r="N121" s="5"/>
    </row>
    <row r="122">
      <c r="A122" s="5" t="s">
        <v>185</v>
      </c>
      <c r="B122" s="2" t="s">
        <v>186</v>
      </c>
      <c r="C122" s="3" t="s">
        <v>13</v>
      </c>
      <c r="D122" s="26">
        <v>475.2</v>
      </c>
      <c r="E122" s="7">
        <v>100.0</v>
      </c>
      <c r="F122" s="27">
        <v>3.5</v>
      </c>
      <c r="G122" s="28">
        <f t="shared" si="5"/>
        <v>96.5</v>
      </c>
      <c r="H122" s="26">
        <v>100.8</v>
      </c>
      <c r="I122" s="26">
        <v>2.0</v>
      </c>
      <c r="J122" s="5" t="s">
        <v>253</v>
      </c>
      <c r="K122" s="26">
        <v>11.0</v>
      </c>
      <c r="L122" s="5" t="s">
        <v>270</v>
      </c>
      <c r="M122" s="5" t="s">
        <v>270</v>
      </c>
      <c r="N122" s="5"/>
    </row>
    <row r="123">
      <c r="A123" s="5" t="s">
        <v>187</v>
      </c>
      <c r="B123" s="5" t="s">
        <v>187</v>
      </c>
      <c r="C123" s="3" t="s">
        <v>13</v>
      </c>
      <c r="D123" s="26">
        <v>524.7</v>
      </c>
      <c r="E123" s="7">
        <v>100.0</v>
      </c>
      <c r="F123" s="27">
        <v>3.2</v>
      </c>
      <c r="G123" s="28">
        <f t="shared" si="5"/>
        <v>96.8</v>
      </c>
      <c r="H123" s="26">
        <v>101.76</v>
      </c>
      <c r="I123" s="26">
        <v>2.0</v>
      </c>
      <c r="J123" s="5" t="s">
        <v>250</v>
      </c>
      <c r="K123" s="26">
        <v>11.0</v>
      </c>
      <c r="L123" s="5" t="s">
        <v>270</v>
      </c>
      <c r="M123" s="5" t="s">
        <v>270</v>
      </c>
      <c r="N123" s="5"/>
    </row>
    <row r="124">
      <c r="A124" s="5" t="s">
        <v>188</v>
      </c>
      <c r="B124" s="5" t="s">
        <v>188</v>
      </c>
      <c r="C124" s="3" t="s">
        <v>13</v>
      </c>
      <c r="D124" s="26">
        <v>1023.0</v>
      </c>
      <c r="E124" s="7">
        <v>100.0</v>
      </c>
      <c r="F124" s="27">
        <v>1.7</v>
      </c>
      <c r="G124" s="28">
        <f t="shared" si="5"/>
        <v>98.3</v>
      </c>
      <c r="H124" s="26">
        <v>105.4</v>
      </c>
      <c r="I124" s="26">
        <v>2.0</v>
      </c>
      <c r="J124" s="5" t="s">
        <v>251</v>
      </c>
      <c r="K124" s="26">
        <v>11.0</v>
      </c>
      <c r="L124" s="5" t="s">
        <v>270</v>
      </c>
      <c r="M124" s="5" t="s">
        <v>270</v>
      </c>
      <c r="N124" s="5"/>
    </row>
    <row r="125">
      <c r="A125" s="5" t="s">
        <v>189</v>
      </c>
      <c r="B125" s="2" t="s">
        <v>190</v>
      </c>
      <c r="C125" s="3" t="s">
        <v>13</v>
      </c>
      <c r="D125" s="26">
        <v>1122.0</v>
      </c>
      <c r="E125" s="7">
        <v>100.0</v>
      </c>
      <c r="F125" s="27">
        <v>1.5</v>
      </c>
      <c r="G125" s="28">
        <f t="shared" si="5"/>
        <v>98.5</v>
      </c>
      <c r="H125" s="26">
        <v>102.0</v>
      </c>
      <c r="I125" s="26">
        <v>2.0</v>
      </c>
      <c r="J125" s="5" t="s">
        <v>256</v>
      </c>
      <c r="K125" s="26">
        <v>11.0</v>
      </c>
      <c r="L125" s="5" t="s">
        <v>270</v>
      </c>
      <c r="M125" s="5" t="s">
        <v>270</v>
      </c>
      <c r="N125" s="5"/>
    </row>
    <row r="126">
      <c r="A126" s="5" t="s">
        <v>191</v>
      </c>
      <c r="B126" s="2" t="s">
        <v>192</v>
      </c>
      <c r="C126" s="3" t="s">
        <v>13</v>
      </c>
      <c r="D126" s="26">
        <v>303.59999999999997</v>
      </c>
      <c r="E126" s="7">
        <v>100.0</v>
      </c>
      <c r="F126" s="27">
        <v>5.5</v>
      </c>
      <c r="G126" s="28">
        <f t="shared" si="5"/>
        <v>94.5</v>
      </c>
      <c r="H126" s="26">
        <v>101.2</v>
      </c>
      <c r="I126" s="26">
        <v>2.0</v>
      </c>
      <c r="J126" s="5" t="s">
        <v>257</v>
      </c>
      <c r="K126" s="26">
        <v>11.0</v>
      </c>
      <c r="L126" s="5" t="s">
        <v>270</v>
      </c>
      <c r="M126" s="5" t="s">
        <v>270</v>
      </c>
      <c r="N126" s="5"/>
    </row>
    <row r="127">
      <c r="A127" s="5" t="s">
        <v>193</v>
      </c>
      <c r="B127" s="5" t="s">
        <v>193</v>
      </c>
      <c r="C127" s="3" t="s">
        <v>13</v>
      </c>
      <c r="D127" s="26">
        <v>498.3</v>
      </c>
      <c r="E127" s="7">
        <v>100.0</v>
      </c>
      <c r="F127" s="27">
        <v>3.5</v>
      </c>
      <c r="G127" s="28">
        <f t="shared" si="5"/>
        <v>96.5</v>
      </c>
      <c r="H127" s="26">
        <v>105.7</v>
      </c>
      <c r="I127" s="26">
        <v>2.0</v>
      </c>
      <c r="J127" s="5" t="s">
        <v>254</v>
      </c>
      <c r="K127" s="26">
        <v>11.0</v>
      </c>
      <c r="L127" s="5" t="s">
        <v>270</v>
      </c>
      <c r="M127" s="5" t="s">
        <v>270</v>
      </c>
      <c r="N127" s="5"/>
    </row>
    <row r="128">
      <c r="A128" s="5" t="s">
        <v>194</v>
      </c>
      <c r="B128" s="5" t="s">
        <v>194</v>
      </c>
      <c r="C128" s="3" t="s">
        <v>13</v>
      </c>
      <c r="D128" s="26">
        <v>386.09999999999997</v>
      </c>
      <c r="E128" s="7">
        <v>100.0</v>
      </c>
      <c r="F128" s="27">
        <v>4.5</v>
      </c>
      <c r="G128" s="28">
        <f t="shared" si="5"/>
        <v>95.5</v>
      </c>
      <c r="H128" s="26">
        <v>105.3</v>
      </c>
      <c r="I128" s="26">
        <v>2.0</v>
      </c>
      <c r="J128" s="5" t="s">
        <v>255</v>
      </c>
      <c r="K128" s="26">
        <v>11.0</v>
      </c>
      <c r="L128" s="5" t="s">
        <v>270</v>
      </c>
      <c r="M128" s="5" t="s">
        <v>270</v>
      </c>
      <c r="N128" s="5"/>
    </row>
    <row r="129">
      <c r="A129" s="5" t="s">
        <v>196</v>
      </c>
      <c r="B129" s="2" t="s">
        <v>197</v>
      </c>
      <c r="C129" s="3" t="s">
        <v>13</v>
      </c>
      <c r="D129" s="26">
        <v>808.5</v>
      </c>
      <c r="E129" s="7">
        <v>100.0</v>
      </c>
      <c r="F129" s="27">
        <v>2.2</v>
      </c>
      <c r="G129" s="28">
        <f t="shared" si="5"/>
        <v>97.8</v>
      </c>
      <c r="H129" s="26">
        <v>107.8</v>
      </c>
      <c r="I129" s="26">
        <v>3.0</v>
      </c>
      <c r="J129" s="5" t="s">
        <v>251</v>
      </c>
      <c r="K129" s="26">
        <v>8.0</v>
      </c>
      <c r="L129" s="5" t="s">
        <v>270</v>
      </c>
      <c r="M129" s="5" t="s">
        <v>270</v>
      </c>
      <c r="N129" s="2" t="s">
        <v>271</v>
      </c>
    </row>
    <row r="130">
      <c r="A130" s="5" t="s">
        <v>198</v>
      </c>
      <c r="B130" s="2" t="s">
        <v>199</v>
      </c>
      <c r="C130" s="3" t="s">
        <v>13</v>
      </c>
      <c r="D130" s="26">
        <v>255.75</v>
      </c>
      <c r="E130" s="7">
        <v>100.0</v>
      </c>
      <c r="F130" s="27">
        <v>6.5</v>
      </c>
      <c r="G130" s="28">
        <f t="shared" si="5"/>
        <v>93.5</v>
      </c>
      <c r="H130" s="26">
        <v>100.75</v>
      </c>
      <c r="I130" s="26">
        <v>2.0</v>
      </c>
      <c r="J130" s="5" t="s">
        <v>252</v>
      </c>
      <c r="K130" s="26">
        <v>12.0</v>
      </c>
      <c r="L130" s="5" t="s">
        <v>270</v>
      </c>
      <c r="M130" s="5" t="s">
        <v>270</v>
      </c>
      <c r="N130" s="5"/>
    </row>
    <row r="131">
      <c r="A131" s="5" t="s">
        <v>200</v>
      </c>
      <c r="B131" s="2" t="s">
        <v>201</v>
      </c>
      <c r="C131" s="3" t="s">
        <v>13</v>
      </c>
      <c r="D131" s="26">
        <v>1560.8999999999999</v>
      </c>
      <c r="E131" s="7">
        <v>100.0</v>
      </c>
      <c r="F131" s="27">
        <v>1.1</v>
      </c>
      <c r="G131" s="28">
        <f t="shared" si="5"/>
        <v>98.9</v>
      </c>
      <c r="H131" s="26">
        <v>104.06</v>
      </c>
      <c r="I131" s="26">
        <v>2.0</v>
      </c>
      <c r="J131" s="5" t="s">
        <v>253</v>
      </c>
      <c r="K131" s="26">
        <v>12.0</v>
      </c>
      <c r="L131" s="5" t="s">
        <v>270</v>
      </c>
      <c r="M131" s="5" t="s">
        <v>270</v>
      </c>
      <c r="N131" s="5"/>
    </row>
    <row r="132">
      <c r="A132" s="5" t="s">
        <v>202</v>
      </c>
      <c r="B132" s="5" t="s">
        <v>202</v>
      </c>
      <c r="C132" s="3" t="s">
        <v>13</v>
      </c>
      <c r="D132" s="26">
        <v>419.09999999999997</v>
      </c>
      <c r="E132" s="7">
        <v>100.0</v>
      </c>
      <c r="F132" s="27">
        <v>4.0</v>
      </c>
      <c r="G132" s="28">
        <f t="shared" si="5"/>
        <v>96</v>
      </c>
      <c r="H132" s="26">
        <v>101.6</v>
      </c>
      <c r="I132" s="26">
        <v>3.0</v>
      </c>
      <c r="J132" s="5" t="s">
        <v>252</v>
      </c>
      <c r="K132" s="26">
        <v>8.0</v>
      </c>
      <c r="L132" s="5" t="s">
        <v>270</v>
      </c>
      <c r="M132" s="5" t="s">
        <v>270</v>
      </c>
      <c r="N132" s="2" t="s">
        <v>271</v>
      </c>
    </row>
    <row r="133">
      <c r="A133" s="5" t="s">
        <v>203</v>
      </c>
      <c r="B133" s="5" t="s">
        <v>203</v>
      </c>
      <c r="C133" s="3" t="s">
        <v>13</v>
      </c>
      <c r="D133" s="26">
        <v>722.6999999999999</v>
      </c>
      <c r="E133" s="7">
        <v>100.0</v>
      </c>
      <c r="F133" s="27">
        <v>2.4</v>
      </c>
      <c r="G133" s="28">
        <f t="shared" si="5"/>
        <v>97.6</v>
      </c>
      <c r="H133" s="26">
        <v>105.12</v>
      </c>
      <c r="I133" s="26">
        <v>2.0</v>
      </c>
      <c r="J133" s="5" t="s">
        <v>254</v>
      </c>
      <c r="K133" s="26">
        <v>12.0</v>
      </c>
      <c r="L133" s="5" t="s">
        <v>270</v>
      </c>
      <c r="M133" s="5" t="s">
        <v>270</v>
      </c>
      <c r="N133" s="5"/>
    </row>
    <row r="134">
      <c r="A134" s="5" t="s">
        <v>204</v>
      </c>
      <c r="B134" s="5" t="s">
        <v>204</v>
      </c>
      <c r="C134" s="3" t="s">
        <v>13</v>
      </c>
      <c r="D134" s="26">
        <v>1329.8999999999999</v>
      </c>
      <c r="E134" s="7">
        <v>100.0</v>
      </c>
      <c r="F134" s="27">
        <v>1.3</v>
      </c>
      <c r="G134" s="28">
        <f t="shared" si="5"/>
        <v>98.7</v>
      </c>
      <c r="H134" s="26">
        <v>104.78</v>
      </c>
      <c r="I134" s="26">
        <v>2.0</v>
      </c>
      <c r="J134" s="5" t="s">
        <v>255</v>
      </c>
      <c r="K134" s="26">
        <v>12.0</v>
      </c>
      <c r="L134" s="5" t="s">
        <v>270</v>
      </c>
      <c r="M134" s="5" t="s">
        <v>270</v>
      </c>
      <c r="N134" s="5"/>
    </row>
    <row r="135">
      <c r="A135" s="5" t="s">
        <v>205</v>
      </c>
      <c r="B135" s="5" t="s">
        <v>205</v>
      </c>
      <c r="C135" s="3" t="s">
        <v>13</v>
      </c>
      <c r="D135" s="26">
        <v>1590.6000000000001</v>
      </c>
      <c r="E135" s="7">
        <v>100.0</v>
      </c>
      <c r="F135" s="27">
        <v>1.1</v>
      </c>
      <c r="G135" s="28">
        <f t="shared" si="5"/>
        <v>98.9</v>
      </c>
      <c r="H135" s="26">
        <v>106.04</v>
      </c>
      <c r="I135" s="26">
        <v>2.0</v>
      </c>
      <c r="J135" s="5" t="s">
        <v>256</v>
      </c>
      <c r="K135" s="26">
        <v>12.0</v>
      </c>
      <c r="L135" s="5" t="s">
        <v>270</v>
      </c>
      <c r="M135" s="5" t="s">
        <v>270</v>
      </c>
      <c r="N135" s="5"/>
    </row>
    <row r="136">
      <c r="A136" s="5" t="s">
        <v>207</v>
      </c>
      <c r="B136" s="2" t="s">
        <v>208</v>
      </c>
      <c r="C136" s="3" t="s">
        <v>13</v>
      </c>
      <c r="D136" s="26">
        <v>633.6</v>
      </c>
      <c r="E136" s="7">
        <v>100.0</v>
      </c>
      <c r="F136" s="27">
        <v>2.75</v>
      </c>
      <c r="G136" s="28">
        <f t="shared" si="5"/>
        <v>97.25</v>
      </c>
      <c r="H136" s="26">
        <v>105.6</v>
      </c>
      <c r="I136" s="26">
        <v>3.0</v>
      </c>
      <c r="J136" s="5" t="s">
        <v>253</v>
      </c>
      <c r="K136" s="26">
        <v>8.0</v>
      </c>
      <c r="L136" s="5" t="s">
        <v>270</v>
      </c>
      <c r="M136" s="5" t="s">
        <v>270</v>
      </c>
      <c r="N136" s="2" t="s">
        <v>271</v>
      </c>
    </row>
    <row r="137">
      <c r="A137" s="5" t="s">
        <v>209</v>
      </c>
      <c r="B137" s="5" t="s">
        <v>209</v>
      </c>
      <c r="C137" s="3" t="s">
        <v>13</v>
      </c>
      <c r="D137" s="26">
        <v>669.9</v>
      </c>
      <c r="E137" s="7">
        <v>100.0</v>
      </c>
      <c r="F137" s="27">
        <v>2.5</v>
      </c>
      <c r="G137" s="28">
        <f t="shared" si="5"/>
        <v>97.5</v>
      </c>
      <c r="H137" s="26">
        <v>101.5</v>
      </c>
      <c r="I137" s="26">
        <v>3.0</v>
      </c>
      <c r="J137" s="5" t="s">
        <v>257</v>
      </c>
      <c r="K137" s="26">
        <v>12.0</v>
      </c>
      <c r="L137" s="5" t="s">
        <v>270</v>
      </c>
      <c r="M137" s="5" t="s">
        <v>270</v>
      </c>
      <c r="N137" s="5"/>
    </row>
    <row r="138">
      <c r="A138" s="5" t="s">
        <v>210</v>
      </c>
      <c r="B138" s="5" t="s">
        <v>210</v>
      </c>
      <c r="C138" s="3" t="s">
        <v>13</v>
      </c>
      <c r="D138" s="26">
        <v>966.9</v>
      </c>
      <c r="E138" s="7">
        <v>100.0</v>
      </c>
      <c r="F138" s="27">
        <v>1.8</v>
      </c>
      <c r="G138" s="28">
        <f t="shared" si="5"/>
        <v>98.2</v>
      </c>
      <c r="H138" s="26">
        <v>105.48</v>
      </c>
      <c r="I138" s="26">
        <v>3.0</v>
      </c>
      <c r="J138" s="5" t="s">
        <v>250</v>
      </c>
      <c r="K138" s="26">
        <v>1.0</v>
      </c>
      <c r="L138" s="5" t="s">
        <v>270</v>
      </c>
      <c r="M138" s="5" t="s">
        <v>270</v>
      </c>
      <c r="N138" s="5"/>
    </row>
    <row r="139">
      <c r="A139" s="5" t="s">
        <v>211</v>
      </c>
      <c r="B139" s="5" t="s">
        <v>211</v>
      </c>
      <c r="C139" s="3" t="s">
        <v>13</v>
      </c>
      <c r="D139" s="26">
        <v>963.6</v>
      </c>
      <c r="E139" s="7">
        <v>100.0</v>
      </c>
      <c r="F139" s="27">
        <v>1.8</v>
      </c>
      <c r="G139" s="28">
        <f t="shared" si="5"/>
        <v>98.2</v>
      </c>
      <c r="H139" s="26">
        <v>105.12</v>
      </c>
      <c r="I139" s="26">
        <v>3.0</v>
      </c>
      <c r="J139" s="5" t="s">
        <v>254</v>
      </c>
      <c r="K139" s="26">
        <v>8.0</v>
      </c>
      <c r="L139" s="5" t="s">
        <v>270</v>
      </c>
      <c r="M139" s="5" t="s">
        <v>270</v>
      </c>
      <c r="N139" s="2" t="s">
        <v>271</v>
      </c>
    </row>
    <row r="140">
      <c r="A140" s="5" t="s">
        <v>212</v>
      </c>
      <c r="B140" s="2" t="s">
        <v>213</v>
      </c>
      <c r="C140" s="3" t="s">
        <v>13</v>
      </c>
      <c r="D140" s="26">
        <v>104.61</v>
      </c>
      <c r="E140" s="7">
        <v>100.0</v>
      </c>
      <c r="F140" s="27">
        <v>16.0</v>
      </c>
      <c r="G140" s="28">
        <f t="shared" si="5"/>
        <v>84</v>
      </c>
      <c r="H140" s="26">
        <v>101.44</v>
      </c>
      <c r="I140" s="26">
        <v>3.0</v>
      </c>
      <c r="J140" s="5" t="s">
        <v>256</v>
      </c>
      <c r="K140" s="26">
        <v>1.0</v>
      </c>
      <c r="L140" s="5" t="s">
        <v>270</v>
      </c>
      <c r="M140" s="5" t="s">
        <v>270</v>
      </c>
      <c r="N140" s="5"/>
    </row>
    <row r="141">
      <c r="A141" s="5" t="s">
        <v>214</v>
      </c>
      <c r="B141" s="5" t="s">
        <v>214</v>
      </c>
      <c r="C141" s="3" t="s">
        <v>13</v>
      </c>
      <c r="D141" s="26">
        <v>1716.0</v>
      </c>
      <c r="E141" s="7">
        <v>100.0</v>
      </c>
      <c r="F141" s="27">
        <v>1.0</v>
      </c>
      <c r="G141" s="28">
        <f t="shared" si="5"/>
        <v>99</v>
      </c>
      <c r="H141" s="26">
        <v>104.0</v>
      </c>
      <c r="I141" s="26">
        <v>3.0</v>
      </c>
      <c r="J141" s="5" t="s">
        <v>253</v>
      </c>
      <c r="K141" s="26">
        <v>1.0</v>
      </c>
      <c r="L141" s="5" t="s">
        <v>270</v>
      </c>
      <c r="M141" s="5" t="s">
        <v>270</v>
      </c>
      <c r="N141" s="5"/>
    </row>
    <row r="142">
      <c r="A142" s="5" t="s">
        <v>215</v>
      </c>
      <c r="B142" s="5" t="s">
        <v>215</v>
      </c>
      <c r="C142" s="3" t="s">
        <v>13</v>
      </c>
      <c r="D142" s="26">
        <v>257.4</v>
      </c>
      <c r="E142" s="7">
        <v>100.0</v>
      </c>
      <c r="F142" s="27">
        <v>6.5</v>
      </c>
      <c r="G142" s="28">
        <f t="shared" si="5"/>
        <v>93.5</v>
      </c>
      <c r="H142" s="26">
        <v>101.4</v>
      </c>
      <c r="I142" s="26">
        <v>3.0</v>
      </c>
      <c r="J142" s="5" t="s">
        <v>254</v>
      </c>
      <c r="K142" s="26">
        <v>1.0</v>
      </c>
      <c r="L142" s="5" t="s">
        <v>270</v>
      </c>
      <c r="M142" s="5" t="s">
        <v>270</v>
      </c>
      <c r="N142" s="5"/>
    </row>
    <row r="143">
      <c r="A143" s="5" t="s">
        <v>216</v>
      </c>
      <c r="B143" s="5" t="s">
        <v>216</v>
      </c>
      <c r="C143" s="3" t="s">
        <v>13</v>
      </c>
      <c r="D143" s="26">
        <v>983.4</v>
      </c>
      <c r="E143" s="7">
        <v>100.0</v>
      </c>
      <c r="F143" s="27">
        <v>1.7</v>
      </c>
      <c r="G143" s="28">
        <f t="shared" si="5"/>
        <v>98.3</v>
      </c>
      <c r="H143" s="26">
        <v>101.32</v>
      </c>
      <c r="I143" s="26">
        <v>3.0</v>
      </c>
      <c r="J143" s="5" t="s">
        <v>255</v>
      </c>
      <c r="K143" s="26">
        <v>1.0</v>
      </c>
      <c r="L143" s="5" t="s">
        <v>270</v>
      </c>
      <c r="M143" s="5" t="s">
        <v>270</v>
      </c>
      <c r="N143" s="5"/>
    </row>
    <row r="144">
      <c r="A144" s="5" t="s">
        <v>219</v>
      </c>
      <c r="B144" s="2" t="s">
        <v>220</v>
      </c>
      <c r="C144" s="3" t="s">
        <v>13</v>
      </c>
      <c r="D144" s="26">
        <v>415.8</v>
      </c>
      <c r="E144" s="7">
        <v>100.0</v>
      </c>
      <c r="F144" s="27">
        <v>4.0</v>
      </c>
      <c r="G144" s="28">
        <f>100-F145</f>
        <v>98.1</v>
      </c>
      <c r="H144" s="26">
        <v>104.0</v>
      </c>
      <c r="I144" s="26">
        <v>3.0</v>
      </c>
      <c r="J144" s="5" t="s">
        <v>250</v>
      </c>
      <c r="K144" s="26">
        <v>2.0</v>
      </c>
      <c r="L144" s="5" t="s">
        <v>270</v>
      </c>
      <c r="M144" s="5" t="s">
        <v>270</v>
      </c>
      <c r="N144" s="5"/>
    </row>
    <row r="145">
      <c r="A145" s="5" t="s">
        <v>221</v>
      </c>
      <c r="B145" s="5" t="s">
        <v>221</v>
      </c>
      <c r="C145" s="3" t="s">
        <v>13</v>
      </c>
      <c r="D145" s="26">
        <v>900.9</v>
      </c>
      <c r="E145" s="7">
        <v>100.0</v>
      </c>
      <c r="F145" s="27">
        <v>1.9</v>
      </c>
      <c r="G145" s="28">
        <f>100-F145</f>
        <v>98.1</v>
      </c>
      <c r="H145" s="26">
        <v>103.74</v>
      </c>
      <c r="I145" s="26">
        <v>3.0</v>
      </c>
      <c r="J145" s="5" t="s">
        <v>257</v>
      </c>
      <c r="K145" s="26">
        <v>1.0</v>
      </c>
      <c r="L145" s="5" t="s">
        <v>270</v>
      </c>
      <c r="M145" s="5" t="s">
        <v>270</v>
      </c>
      <c r="N145" s="5"/>
    </row>
    <row r="146">
      <c r="A146" s="5" t="s">
        <v>222</v>
      </c>
      <c r="B146" s="5" t="s">
        <v>222</v>
      </c>
      <c r="C146" s="3" t="s">
        <v>13</v>
      </c>
      <c r="D146" s="26">
        <v>171.6</v>
      </c>
      <c r="E146" s="7">
        <v>100.0</v>
      </c>
      <c r="F146" s="27">
        <v>10.0</v>
      </c>
      <c r="G146" s="28">
        <f>100-F145</f>
        <v>98.1</v>
      </c>
      <c r="H146" s="26">
        <v>100.8</v>
      </c>
      <c r="I146" s="26">
        <v>3.0</v>
      </c>
      <c r="J146" s="5" t="s">
        <v>251</v>
      </c>
      <c r="K146" s="26">
        <v>2.0</v>
      </c>
      <c r="L146" s="5" t="s">
        <v>270</v>
      </c>
      <c r="M146" s="5" t="s">
        <v>270</v>
      </c>
      <c r="N146" s="5"/>
    </row>
    <row r="147">
      <c r="A147" s="5" t="s">
        <v>223</v>
      </c>
      <c r="B147" s="2" t="s">
        <v>224</v>
      </c>
      <c r="C147" s="3" t="s">
        <v>13</v>
      </c>
      <c r="D147" s="26">
        <v>917.4</v>
      </c>
      <c r="E147" s="7">
        <v>100.0</v>
      </c>
      <c r="F147" s="27">
        <v>1.9</v>
      </c>
      <c r="G147" s="28">
        <f t="shared" ref="G147:G160" si="6">100-F147</f>
        <v>98.1</v>
      </c>
      <c r="H147" s="26">
        <v>105.64</v>
      </c>
      <c r="I147" s="26">
        <v>3.0</v>
      </c>
      <c r="J147" s="5" t="s">
        <v>255</v>
      </c>
      <c r="K147" s="26">
        <v>8.0</v>
      </c>
      <c r="L147" s="5" t="s">
        <v>270</v>
      </c>
      <c r="M147" s="5" t="s">
        <v>270</v>
      </c>
      <c r="N147" s="2" t="s">
        <v>271</v>
      </c>
    </row>
    <row r="148">
      <c r="A148" s="5" t="s">
        <v>225</v>
      </c>
      <c r="B148" s="2" t="s">
        <v>226</v>
      </c>
      <c r="C148" s="3" t="s">
        <v>13</v>
      </c>
      <c r="D148" s="26">
        <v>544.5</v>
      </c>
      <c r="E148" s="7">
        <v>100.0</v>
      </c>
      <c r="F148" s="27">
        <v>3.2</v>
      </c>
      <c r="G148" s="28">
        <f t="shared" si="6"/>
        <v>96.8</v>
      </c>
      <c r="H148" s="26">
        <v>105.6</v>
      </c>
      <c r="I148" s="26">
        <v>3.0</v>
      </c>
      <c r="J148" s="5" t="s">
        <v>255</v>
      </c>
      <c r="K148" s="26">
        <v>2.0</v>
      </c>
      <c r="L148" s="5" t="s">
        <v>270</v>
      </c>
      <c r="M148" s="5" t="s">
        <v>270</v>
      </c>
      <c r="N148" s="5"/>
    </row>
    <row r="149">
      <c r="A149" s="5" t="s">
        <v>227</v>
      </c>
      <c r="B149" s="5" t="s">
        <v>227</v>
      </c>
      <c r="C149" s="3" t="s">
        <v>13</v>
      </c>
      <c r="D149" s="26">
        <v>795.3000000000001</v>
      </c>
      <c r="E149" s="7">
        <v>100.0</v>
      </c>
      <c r="F149" s="27">
        <v>2.2</v>
      </c>
      <c r="G149" s="28">
        <f t="shared" si="6"/>
        <v>97.8</v>
      </c>
      <c r="H149" s="26">
        <v>106.04</v>
      </c>
      <c r="I149" s="26">
        <v>3.0</v>
      </c>
      <c r="J149" s="5" t="s">
        <v>252</v>
      </c>
      <c r="K149" s="26">
        <v>2.0</v>
      </c>
      <c r="L149" s="5" t="s">
        <v>270</v>
      </c>
      <c r="M149" s="5" t="s">
        <v>270</v>
      </c>
      <c r="N149" s="5"/>
    </row>
    <row r="150">
      <c r="A150" s="5" t="s">
        <v>228</v>
      </c>
      <c r="B150" s="5" t="s">
        <v>228</v>
      </c>
      <c r="C150" s="3" t="s">
        <v>13</v>
      </c>
      <c r="D150" s="26">
        <v>1541.1000000000001</v>
      </c>
      <c r="E150" s="7">
        <v>100.0</v>
      </c>
      <c r="F150" s="27">
        <v>1.1</v>
      </c>
      <c r="G150" s="28">
        <f t="shared" si="6"/>
        <v>98.9</v>
      </c>
      <c r="H150" s="26">
        <v>102.74</v>
      </c>
      <c r="I150" s="26">
        <v>3.0</v>
      </c>
      <c r="J150" s="5" t="s">
        <v>256</v>
      </c>
      <c r="K150" s="26">
        <v>8.0</v>
      </c>
      <c r="L150" s="5" t="s">
        <v>270</v>
      </c>
      <c r="M150" s="5" t="s">
        <v>270</v>
      </c>
      <c r="N150" s="2" t="s">
        <v>271</v>
      </c>
    </row>
    <row r="151">
      <c r="A151" s="5" t="s">
        <v>229</v>
      </c>
      <c r="B151" s="2" t="s">
        <v>230</v>
      </c>
      <c r="C151" s="3" t="s">
        <v>13</v>
      </c>
      <c r="D151" s="26">
        <v>547.5</v>
      </c>
      <c r="E151" s="7">
        <v>100.0</v>
      </c>
      <c r="F151" s="27">
        <v>1.4</v>
      </c>
      <c r="G151" s="28">
        <f t="shared" si="6"/>
        <v>98.6</v>
      </c>
      <c r="H151" s="26">
        <v>102.2</v>
      </c>
      <c r="I151" s="26">
        <v>3.0</v>
      </c>
      <c r="J151" s="5" t="s">
        <v>257</v>
      </c>
      <c r="K151" s="26">
        <v>8.0</v>
      </c>
      <c r="L151" s="5" t="s">
        <v>270</v>
      </c>
      <c r="M151" s="5" t="s">
        <v>270</v>
      </c>
      <c r="N151" s="2" t="s">
        <v>271</v>
      </c>
    </row>
    <row r="152">
      <c r="A152" s="5" t="s">
        <v>231</v>
      </c>
      <c r="B152" s="2" t="s">
        <v>232</v>
      </c>
      <c r="C152" s="3" t="s">
        <v>13</v>
      </c>
      <c r="D152" s="26">
        <v>551.1</v>
      </c>
      <c r="E152" s="7">
        <v>100.0</v>
      </c>
      <c r="F152" s="27">
        <v>3.2</v>
      </c>
      <c r="G152" s="28">
        <f t="shared" si="6"/>
        <v>96.8</v>
      </c>
      <c r="H152" s="26">
        <v>106.88</v>
      </c>
      <c r="I152" s="26">
        <v>3.0</v>
      </c>
      <c r="J152" s="5" t="s">
        <v>251</v>
      </c>
      <c r="K152" s="26">
        <v>3.0</v>
      </c>
      <c r="L152" s="5" t="s">
        <v>270</v>
      </c>
      <c r="M152" s="5" t="s">
        <v>270</v>
      </c>
      <c r="N152" s="5"/>
    </row>
    <row r="153">
      <c r="A153" s="5" t="s">
        <v>233</v>
      </c>
      <c r="B153" s="5" t="s">
        <v>233</v>
      </c>
      <c r="C153" s="3" t="s">
        <v>13</v>
      </c>
      <c r="D153" s="26">
        <v>1201.2</v>
      </c>
      <c r="E153" s="7">
        <v>100.0</v>
      </c>
      <c r="F153" s="27">
        <v>1.4</v>
      </c>
      <c r="G153" s="28">
        <f t="shared" si="6"/>
        <v>98.6</v>
      </c>
      <c r="H153" s="26">
        <v>101.92</v>
      </c>
      <c r="I153" s="26">
        <v>3.0</v>
      </c>
      <c r="J153" s="5" t="s">
        <v>250</v>
      </c>
      <c r="K153" s="26">
        <v>9.0</v>
      </c>
      <c r="L153" s="5" t="s">
        <v>270</v>
      </c>
      <c r="M153" s="5" t="s">
        <v>270</v>
      </c>
      <c r="N153" s="2" t="s">
        <v>271</v>
      </c>
    </row>
    <row r="154">
      <c r="A154" s="5" t="s">
        <v>234</v>
      </c>
      <c r="B154" s="5" t="s">
        <v>234</v>
      </c>
      <c r="C154" s="3" t="s">
        <v>13</v>
      </c>
      <c r="D154" s="26">
        <v>1148.3999999999999</v>
      </c>
      <c r="E154" s="7">
        <v>100.0</v>
      </c>
      <c r="F154" s="27">
        <v>1.5</v>
      </c>
      <c r="G154" s="28">
        <f t="shared" si="6"/>
        <v>98.5</v>
      </c>
      <c r="H154" s="26">
        <v>104.4</v>
      </c>
      <c r="I154" s="26">
        <v>3.0</v>
      </c>
      <c r="J154" s="5" t="s">
        <v>251</v>
      </c>
      <c r="K154" s="26">
        <v>9.0</v>
      </c>
      <c r="L154" s="5" t="s">
        <v>270</v>
      </c>
      <c r="M154" s="5" t="s">
        <v>270</v>
      </c>
      <c r="N154" s="2" t="s">
        <v>271</v>
      </c>
    </row>
    <row r="155">
      <c r="A155" s="5" t="s">
        <v>235</v>
      </c>
      <c r="B155" s="2" t="s">
        <v>236</v>
      </c>
      <c r="C155" s="3" t="s">
        <v>13</v>
      </c>
      <c r="D155" s="26">
        <v>478.5</v>
      </c>
      <c r="E155" s="7">
        <v>100.0</v>
      </c>
      <c r="F155" s="27">
        <v>3.5</v>
      </c>
      <c r="G155" s="28">
        <f t="shared" si="6"/>
        <v>96.5</v>
      </c>
      <c r="H155" s="26">
        <v>101.5</v>
      </c>
      <c r="I155" s="26">
        <v>3.0</v>
      </c>
      <c r="J155" s="5" t="s">
        <v>255</v>
      </c>
      <c r="K155" s="26">
        <v>3.0</v>
      </c>
      <c r="L155" s="5" t="s">
        <v>270</v>
      </c>
      <c r="M155" s="5" t="s">
        <v>270</v>
      </c>
      <c r="N155" s="5"/>
    </row>
    <row r="156">
      <c r="A156" s="5" t="s">
        <v>237</v>
      </c>
      <c r="B156" s="5" t="s">
        <v>237</v>
      </c>
      <c r="C156" s="3" t="s">
        <v>13</v>
      </c>
      <c r="D156" s="26">
        <v>533.0</v>
      </c>
      <c r="E156" s="7">
        <v>100.0</v>
      </c>
      <c r="F156" s="27">
        <v>1.3</v>
      </c>
      <c r="G156" s="28">
        <f t="shared" si="6"/>
        <v>98.7</v>
      </c>
      <c r="H156" s="26">
        <v>106.6</v>
      </c>
      <c r="I156" s="26">
        <v>3.0</v>
      </c>
      <c r="J156" s="5" t="s">
        <v>252</v>
      </c>
      <c r="K156" s="26">
        <v>3.0</v>
      </c>
      <c r="L156" s="5" t="s">
        <v>270</v>
      </c>
      <c r="M156" s="5" t="s">
        <v>270</v>
      </c>
      <c r="N156" s="5"/>
    </row>
    <row r="157">
      <c r="A157" s="5" t="s">
        <v>238</v>
      </c>
      <c r="B157" s="5" t="s">
        <v>238</v>
      </c>
      <c r="C157" s="3" t="s">
        <v>13</v>
      </c>
      <c r="D157" s="26">
        <v>693.0</v>
      </c>
      <c r="E157" s="7">
        <v>100.0</v>
      </c>
      <c r="F157" s="27">
        <v>2.5</v>
      </c>
      <c r="G157" s="28">
        <f t="shared" si="6"/>
        <v>97.5</v>
      </c>
      <c r="H157" s="26">
        <v>105.0</v>
      </c>
      <c r="I157" s="26">
        <v>3.0</v>
      </c>
      <c r="J157" s="5" t="s">
        <v>253</v>
      </c>
      <c r="K157" s="26">
        <v>3.0</v>
      </c>
      <c r="L157" s="5" t="s">
        <v>270</v>
      </c>
      <c r="M157" s="5" t="s">
        <v>270</v>
      </c>
      <c r="N157" s="5"/>
    </row>
    <row r="158">
      <c r="A158" s="5" t="s">
        <v>239</v>
      </c>
      <c r="B158" s="5" t="s">
        <v>239</v>
      </c>
      <c r="C158" s="3" t="s">
        <v>13</v>
      </c>
      <c r="D158" s="26">
        <v>722.6999999999999</v>
      </c>
      <c r="E158" s="7">
        <v>100.0</v>
      </c>
      <c r="F158" s="27">
        <v>2.4</v>
      </c>
      <c r="G158" s="28">
        <f t="shared" si="6"/>
        <v>97.6</v>
      </c>
      <c r="H158" s="26">
        <v>105.12</v>
      </c>
      <c r="I158" s="26">
        <v>3.0</v>
      </c>
      <c r="J158" s="5" t="s">
        <v>254</v>
      </c>
      <c r="K158" s="26">
        <v>3.0</v>
      </c>
      <c r="L158" s="5" t="s">
        <v>270</v>
      </c>
      <c r="M158" s="5" t="s">
        <v>270</v>
      </c>
      <c r="N158" s="5"/>
    </row>
    <row r="159">
      <c r="A159" s="5" t="s">
        <v>242</v>
      </c>
      <c r="B159" s="2" t="s">
        <v>243</v>
      </c>
      <c r="C159" s="3" t="s">
        <v>13</v>
      </c>
      <c r="D159" s="26">
        <v>1069.2</v>
      </c>
      <c r="E159" s="7">
        <v>100.0</v>
      </c>
      <c r="F159" s="27">
        <v>1.6</v>
      </c>
      <c r="G159" s="28">
        <f t="shared" si="6"/>
        <v>98.4</v>
      </c>
      <c r="H159" s="26">
        <v>103.68</v>
      </c>
      <c r="I159" s="26">
        <v>3.0</v>
      </c>
      <c r="J159" s="5" t="s">
        <v>257</v>
      </c>
      <c r="K159" s="26">
        <v>3.0</v>
      </c>
      <c r="L159" s="5" t="s">
        <v>270</v>
      </c>
      <c r="M159" s="5" t="s">
        <v>270</v>
      </c>
      <c r="N159" s="5"/>
    </row>
    <row r="160">
      <c r="A160" s="5" t="s">
        <v>247</v>
      </c>
      <c r="B160" s="5" t="s">
        <v>247</v>
      </c>
      <c r="C160" s="3" t="s">
        <v>13</v>
      </c>
      <c r="D160" s="26">
        <v>689.6999999999999</v>
      </c>
      <c r="E160" s="7">
        <v>100.0</v>
      </c>
      <c r="F160" s="27">
        <v>2.5</v>
      </c>
      <c r="G160" s="28">
        <f t="shared" si="6"/>
        <v>97.5</v>
      </c>
      <c r="H160" s="26">
        <v>104.5</v>
      </c>
      <c r="I160" s="26">
        <v>3.0</v>
      </c>
      <c r="J160" s="5" t="s">
        <v>256</v>
      </c>
      <c r="K160" s="26">
        <v>3.0</v>
      </c>
      <c r="L160" s="5" t="s">
        <v>270</v>
      </c>
      <c r="M160" s="5" t="s">
        <v>270</v>
      </c>
      <c r="N16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1" max="1" width="14.43"/>
    <col customWidth="1" min="7" max="7" width="30.29"/>
    <col customWidth="1" min="8" max="9" width="15.57"/>
  </cols>
  <sheetData>
    <row r="1">
      <c r="A1" s="2" t="s">
        <v>1</v>
      </c>
      <c r="B1" s="5" t="s">
        <v>2</v>
      </c>
      <c r="C1" s="5" t="s">
        <v>264</v>
      </c>
      <c r="D1" s="5" t="s">
        <v>265</v>
      </c>
      <c r="E1" s="5" t="s">
        <v>266</v>
      </c>
      <c r="F1" s="2" t="s">
        <v>273</v>
      </c>
      <c r="G1" s="2" t="s">
        <v>274</v>
      </c>
      <c r="H1" s="1" t="s">
        <v>7</v>
      </c>
      <c r="I1" s="1" t="s">
        <v>4</v>
      </c>
      <c r="J1" s="38" t="s">
        <v>275</v>
      </c>
    </row>
    <row r="2">
      <c r="A2" s="5" t="s">
        <v>84</v>
      </c>
      <c r="B2" s="5" t="s">
        <v>84</v>
      </c>
      <c r="C2" s="26">
        <v>1.0</v>
      </c>
      <c r="D2" s="5" t="s">
        <v>250</v>
      </c>
      <c r="E2" s="26">
        <v>1.0</v>
      </c>
      <c r="F2" s="26">
        <v>1.0</v>
      </c>
      <c r="G2" s="26">
        <v>10.56</v>
      </c>
      <c r="I2" s="38">
        <v>100.0</v>
      </c>
      <c r="J2" s="39">
        <f>I2*H2</f>
        <v>0</v>
      </c>
    </row>
    <row r="3">
      <c r="A3" s="5" t="s">
        <v>99</v>
      </c>
      <c r="B3" s="5" t="s">
        <v>99</v>
      </c>
      <c r="C3" s="26">
        <v>1.0</v>
      </c>
      <c r="D3" s="5" t="s">
        <v>251</v>
      </c>
      <c r="E3" s="26">
        <v>1.0</v>
      </c>
      <c r="F3" s="26">
        <v>2.0</v>
      </c>
      <c r="G3" s="26">
        <v>10.32</v>
      </c>
      <c r="I3" s="38">
        <v>100.0</v>
      </c>
    </row>
    <row r="4">
      <c r="A4" s="40" t="s">
        <v>100</v>
      </c>
      <c r="B4" s="40" t="s">
        <v>100</v>
      </c>
      <c r="C4" s="41">
        <v>1.0</v>
      </c>
      <c r="D4" s="40" t="s">
        <v>252</v>
      </c>
      <c r="E4" s="41">
        <v>1.0</v>
      </c>
      <c r="F4" s="41">
        <v>3.0</v>
      </c>
      <c r="G4" s="41">
        <v>11.28</v>
      </c>
      <c r="H4" s="42" t="s">
        <v>170</v>
      </c>
      <c r="I4" s="42">
        <v>100.0</v>
      </c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</row>
    <row r="5">
      <c r="A5" s="5" t="s">
        <v>103</v>
      </c>
      <c r="B5" s="5" t="s">
        <v>103</v>
      </c>
      <c r="C5" s="26">
        <v>1.0</v>
      </c>
      <c r="D5" s="5" t="s">
        <v>253</v>
      </c>
      <c r="E5" s="26">
        <v>1.0</v>
      </c>
      <c r="F5" s="26">
        <v>4.0</v>
      </c>
      <c r="G5" s="26">
        <v>11.100000000000001</v>
      </c>
      <c r="I5" s="38">
        <v>100.0</v>
      </c>
    </row>
    <row r="6">
      <c r="A6" s="5" t="s">
        <v>104</v>
      </c>
      <c r="B6" s="5" t="s">
        <v>104</v>
      </c>
      <c r="C6" s="26">
        <v>1.0</v>
      </c>
      <c r="D6" s="5" t="s">
        <v>254</v>
      </c>
      <c r="E6" s="26">
        <v>1.0</v>
      </c>
      <c r="F6" s="26">
        <v>5.0</v>
      </c>
      <c r="G6" s="26">
        <v>11.399999999999999</v>
      </c>
      <c r="I6" s="38">
        <v>100.0</v>
      </c>
    </row>
    <row r="7">
      <c r="A7" s="40" t="s">
        <v>105</v>
      </c>
      <c r="B7" s="44" t="s">
        <v>106</v>
      </c>
      <c r="C7" s="41">
        <v>1.0</v>
      </c>
      <c r="D7" s="40" t="s">
        <v>255</v>
      </c>
      <c r="E7" s="41">
        <v>1.0</v>
      </c>
      <c r="F7" s="41">
        <v>6.0</v>
      </c>
      <c r="G7" s="41">
        <v>11.100000000000001</v>
      </c>
      <c r="H7" s="42">
        <v>0.114</v>
      </c>
      <c r="I7" s="42">
        <v>100.0</v>
      </c>
      <c r="J7" s="43">
        <f>H7*I7</f>
        <v>11.4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</row>
    <row r="8">
      <c r="A8" s="5" t="s">
        <v>116</v>
      </c>
      <c r="B8" s="5" t="s">
        <v>116</v>
      </c>
      <c r="C8" s="26">
        <v>1.0</v>
      </c>
      <c r="D8" s="5" t="s">
        <v>256</v>
      </c>
      <c r="E8" s="26">
        <v>1.0</v>
      </c>
      <c r="F8" s="26">
        <v>7.0</v>
      </c>
      <c r="G8" s="26">
        <v>10.96</v>
      </c>
      <c r="I8" s="38">
        <v>100.0</v>
      </c>
    </row>
    <row r="9">
      <c r="A9" s="5" t="s">
        <v>134</v>
      </c>
      <c r="B9" s="5" t="s">
        <v>134</v>
      </c>
      <c r="C9" s="26">
        <v>1.0</v>
      </c>
      <c r="D9" s="5" t="s">
        <v>257</v>
      </c>
      <c r="E9" s="26">
        <v>1.0</v>
      </c>
      <c r="F9" s="26">
        <v>8.0</v>
      </c>
      <c r="G9" s="26">
        <v>10.2</v>
      </c>
      <c r="I9" s="38">
        <v>100.0</v>
      </c>
    </row>
    <row r="10">
      <c r="A10" s="5" t="s">
        <v>149</v>
      </c>
      <c r="B10" s="5" t="s">
        <v>149</v>
      </c>
      <c r="C10" s="26">
        <v>1.0</v>
      </c>
      <c r="D10" s="5" t="s">
        <v>250</v>
      </c>
      <c r="E10" s="26">
        <v>2.0</v>
      </c>
      <c r="F10" s="26">
        <v>9.0</v>
      </c>
      <c r="G10" s="26">
        <v>11.299999999999999</v>
      </c>
      <c r="I10" s="38">
        <v>100.0</v>
      </c>
    </row>
    <row r="11">
      <c r="A11" s="5" t="s">
        <v>156</v>
      </c>
      <c r="B11" s="2" t="s">
        <v>157</v>
      </c>
      <c r="C11" s="26">
        <v>1.0</v>
      </c>
      <c r="D11" s="5" t="s">
        <v>252</v>
      </c>
      <c r="E11" s="26">
        <v>2.0</v>
      </c>
      <c r="F11" s="26">
        <v>10.0</v>
      </c>
      <c r="G11" s="26">
        <v>10.4</v>
      </c>
      <c r="I11" s="38">
        <v>100.0</v>
      </c>
    </row>
    <row r="12">
      <c r="A12" s="5" t="s">
        <v>162</v>
      </c>
      <c r="B12" s="5" t="s">
        <v>162</v>
      </c>
      <c r="C12" s="26">
        <v>1.0</v>
      </c>
      <c r="D12" s="5" t="s">
        <v>253</v>
      </c>
      <c r="E12" s="26">
        <v>2.0</v>
      </c>
      <c r="F12" s="26">
        <v>11.0</v>
      </c>
      <c r="G12" s="26">
        <v>3.99</v>
      </c>
      <c r="I12" s="38">
        <v>100.0</v>
      </c>
    </row>
    <row r="13">
      <c r="A13" s="5" t="s">
        <v>163</v>
      </c>
      <c r="B13" s="5" t="s">
        <v>163</v>
      </c>
      <c r="C13" s="26">
        <v>1.0</v>
      </c>
      <c r="D13" s="5" t="s">
        <v>254</v>
      </c>
      <c r="E13" s="26">
        <v>2.0</v>
      </c>
      <c r="F13" s="26">
        <v>12.0</v>
      </c>
      <c r="G13" s="26">
        <v>11.06</v>
      </c>
      <c r="I13" s="38">
        <v>100.0</v>
      </c>
    </row>
    <row r="14">
      <c r="A14" s="5" t="s">
        <v>165</v>
      </c>
      <c r="B14" s="2" t="s">
        <v>166</v>
      </c>
      <c r="C14" s="26">
        <v>1.0</v>
      </c>
      <c r="D14" s="5" t="s">
        <v>255</v>
      </c>
      <c r="E14" s="26">
        <v>2.0</v>
      </c>
      <c r="F14" s="26">
        <v>13.0</v>
      </c>
      <c r="G14" s="26">
        <v>10.48</v>
      </c>
      <c r="I14" s="38">
        <v>100.0</v>
      </c>
    </row>
    <row r="15">
      <c r="A15" s="5" t="s">
        <v>175</v>
      </c>
      <c r="B15" s="5" t="s">
        <v>175</v>
      </c>
      <c r="C15" s="26">
        <v>1.0</v>
      </c>
      <c r="D15" s="5" t="s">
        <v>256</v>
      </c>
      <c r="E15" s="26">
        <v>2.0</v>
      </c>
      <c r="F15" s="26">
        <v>14.0</v>
      </c>
      <c r="G15" s="26">
        <v>10.0</v>
      </c>
      <c r="I15" s="38">
        <v>100.0</v>
      </c>
    </row>
    <row r="16">
      <c r="A16" s="5" t="s">
        <v>206</v>
      </c>
      <c r="B16" s="5" t="s">
        <v>206</v>
      </c>
      <c r="C16" s="26">
        <v>1.0</v>
      </c>
      <c r="D16" s="5" t="s">
        <v>257</v>
      </c>
      <c r="E16" s="26">
        <v>2.0</v>
      </c>
      <c r="F16" s="26">
        <v>15.0</v>
      </c>
      <c r="G16" s="26">
        <v>9.44</v>
      </c>
      <c r="I16" s="38">
        <v>100.0</v>
      </c>
    </row>
    <row r="17">
      <c r="A17" s="5" t="s">
        <v>217</v>
      </c>
      <c r="B17" s="2" t="s">
        <v>218</v>
      </c>
      <c r="C17" s="26">
        <v>1.0</v>
      </c>
      <c r="D17" s="5" t="s">
        <v>250</v>
      </c>
      <c r="E17" s="26">
        <v>3.0</v>
      </c>
      <c r="F17" s="26">
        <v>16.0</v>
      </c>
      <c r="G17" s="26">
        <v>9.555000000000001</v>
      </c>
      <c r="I17" s="38">
        <v>100.0</v>
      </c>
    </row>
    <row r="18">
      <c r="A18" s="40" t="s">
        <v>58</v>
      </c>
      <c r="B18" s="40" t="s">
        <v>58</v>
      </c>
      <c r="C18" s="41">
        <v>2.0</v>
      </c>
      <c r="D18" s="40" t="s">
        <v>250</v>
      </c>
      <c r="E18" s="41">
        <v>1.0</v>
      </c>
      <c r="F18" s="41">
        <v>17.0</v>
      </c>
      <c r="G18" s="41">
        <v>102.96000000000001</v>
      </c>
      <c r="H18" s="42">
        <v>1.03</v>
      </c>
      <c r="I18" s="42">
        <v>100.0</v>
      </c>
      <c r="J18" s="43">
        <f>I18*H18</f>
        <v>103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</row>
    <row r="19">
      <c r="A19" s="5" t="s">
        <v>59</v>
      </c>
      <c r="B19" s="5" t="s">
        <v>59</v>
      </c>
      <c r="C19" s="26">
        <v>2.0</v>
      </c>
      <c r="D19" s="5" t="s">
        <v>251</v>
      </c>
      <c r="E19" s="26">
        <v>1.0</v>
      </c>
      <c r="F19" s="26">
        <v>18.0</v>
      </c>
      <c r="G19" s="26">
        <v>107.16</v>
      </c>
      <c r="I19" s="38">
        <v>100.0</v>
      </c>
    </row>
    <row r="20">
      <c r="A20" s="5" t="s">
        <v>54</v>
      </c>
      <c r="B20" s="2" t="s">
        <v>55</v>
      </c>
      <c r="C20" s="26">
        <v>2.0</v>
      </c>
      <c r="D20" s="5" t="s">
        <v>252</v>
      </c>
      <c r="E20" s="26">
        <v>1.0</v>
      </c>
      <c r="F20" s="26">
        <v>19.0</v>
      </c>
      <c r="G20" s="26">
        <v>99.0</v>
      </c>
      <c r="I20" s="38">
        <v>100.0</v>
      </c>
    </row>
    <row r="21">
      <c r="A21" s="5" t="s">
        <v>56</v>
      </c>
      <c r="B21" s="2" t="s">
        <v>57</v>
      </c>
      <c r="C21" s="26">
        <v>2.0</v>
      </c>
      <c r="D21" s="5" t="s">
        <v>253</v>
      </c>
      <c r="E21" s="26">
        <v>1.0</v>
      </c>
      <c r="F21" s="26">
        <v>20.0</v>
      </c>
      <c r="G21" s="26">
        <v>105.0</v>
      </c>
      <c r="I21" s="38">
        <v>100.0</v>
      </c>
    </row>
    <row r="22">
      <c r="A22" s="40" t="s">
        <v>60</v>
      </c>
      <c r="B22" s="40" t="s">
        <v>60</v>
      </c>
      <c r="C22" s="41">
        <v>2.0</v>
      </c>
      <c r="D22" s="40" t="s">
        <v>254</v>
      </c>
      <c r="E22" s="41">
        <v>1.0</v>
      </c>
      <c r="F22" s="41">
        <v>21.0</v>
      </c>
      <c r="G22" s="41">
        <v>104.96</v>
      </c>
      <c r="H22" s="42">
        <v>1.43</v>
      </c>
      <c r="I22" s="42">
        <v>100.0</v>
      </c>
      <c r="J22" s="43">
        <f>I22*H22</f>
        <v>143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>
      <c r="A23" s="5" t="s">
        <v>61</v>
      </c>
      <c r="B23" s="5" t="s">
        <v>61</v>
      </c>
      <c r="C23" s="26">
        <v>2.0</v>
      </c>
      <c r="D23" s="5" t="s">
        <v>255</v>
      </c>
      <c r="E23" s="26">
        <v>1.0</v>
      </c>
      <c r="F23" s="26">
        <v>22.0</v>
      </c>
      <c r="G23" s="26">
        <v>105.0</v>
      </c>
      <c r="I23" s="38">
        <v>100.0</v>
      </c>
    </row>
    <row r="24">
      <c r="A24" s="5" t="s">
        <v>62</v>
      </c>
      <c r="B24" s="5" t="s">
        <v>62</v>
      </c>
      <c r="C24" s="26">
        <v>2.0</v>
      </c>
      <c r="D24" s="5" t="s">
        <v>256</v>
      </c>
      <c r="E24" s="26">
        <v>1.0</v>
      </c>
      <c r="F24" s="26">
        <v>23.0</v>
      </c>
      <c r="G24" s="26">
        <v>107.1</v>
      </c>
      <c r="I24" s="38">
        <v>100.0</v>
      </c>
    </row>
    <row r="25">
      <c r="A25" s="5" t="s">
        <v>63</v>
      </c>
      <c r="B25" s="5" t="s">
        <v>63</v>
      </c>
      <c r="C25" s="26">
        <v>2.0</v>
      </c>
      <c r="D25" s="5" t="s">
        <v>257</v>
      </c>
      <c r="E25" s="26">
        <v>1.0</v>
      </c>
      <c r="F25" s="26">
        <v>24.0</v>
      </c>
      <c r="G25" s="26">
        <v>104.0</v>
      </c>
      <c r="I25" s="38">
        <v>100.0</v>
      </c>
    </row>
    <row r="26">
      <c r="A26" s="5" t="s">
        <v>64</v>
      </c>
      <c r="B26" s="5" t="s">
        <v>64</v>
      </c>
      <c r="C26" s="26">
        <v>2.0</v>
      </c>
      <c r="D26" s="5" t="s">
        <v>250</v>
      </c>
      <c r="E26" s="26">
        <v>2.0</v>
      </c>
      <c r="F26" s="26">
        <v>25.0</v>
      </c>
      <c r="G26" s="26">
        <v>106.92</v>
      </c>
      <c r="I26" s="38">
        <v>100.0</v>
      </c>
    </row>
    <row r="27">
      <c r="A27" s="5" t="s">
        <v>65</v>
      </c>
      <c r="B27" s="5" t="s">
        <v>65</v>
      </c>
      <c r="C27" s="26">
        <v>2.0</v>
      </c>
      <c r="D27" s="5" t="s">
        <v>251</v>
      </c>
      <c r="E27" s="26">
        <v>2.0</v>
      </c>
      <c r="F27" s="26">
        <v>26.0</v>
      </c>
      <c r="G27" s="45" t="s">
        <v>276</v>
      </c>
      <c r="I27" s="38">
        <v>100.0</v>
      </c>
    </row>
    <row r="28">
      <c r="A28" s="5" t="s">
        <v>67</v>
      </c>
      <c r="B28" s="5" t="s">
        <v>67</v>
      </c>
      <c r="C28" s="26">
        <v>2.0</v>
      </c>
      <c r="D28" s="5" t="s">
        <v>252</v>
      </c>
      <c r="E28" s="26">
        <v>2.0</v>
      </c>
      <c r="F28" s="26">
        <v>27.0</v>
      </c>
      <c r="G28" s="26">
        <v>105.5</v>
      </c>
      <c r="I28" s="38">
        <v>100.0</v>
      </c>
    </row>
    <row r="29">
      <c r="A29" s="5" t="s">
        <v>68</v>
      </c>
      <c r="B29" s="5" t="s">
        <v>68</v>
      </c>
      <c r="C29" s="26">
        <v>2.0</v>
      </c>
      <c r="D29" s="5" t="s">
        <v>253</v>
      </c>
      <c r="E29" s="26">
        <v>2.0</v>
      </c>
      <c r="F29" s="26">
        <v>28.0</v>
      </c>
      <c r="G29" s="26">
        <v>107.10000000000001</v>
      </c>
      <c r="I29" s="38">
        <v>100.0</v>
      </c>
    </row>
    <row r="30">
      <c r="A30" s="5" t="s">
        <v>71</v>
      </c>
      <c r="B30" s="5" t="s">
        <v>71</v>
      </c>
      <c r="C30" s="26">
        <v>2.0</v>
      </c>
      <c r="D30" s="5" t="s">
        <v>254</v>
      </c>
      <c r="E30" s="26">
        <v>2.0</v>
      </c>
      <c r="F30" s="26">
        <v>29.0</v>
      </c>
      <c r="G30" s="26">
        <v>104.4</v>
      </c>
      <c r="I30" s="38">
        <v>100.0</v>
      </c>
    </row>
    <row r="31">
      <c r="A31" s="14" t="s">
        <v>72</v>
      </c>
      <c r="B31" s="14" t="s">
        <v>72</v>
      </c>
      <c r="C31" s="26">
        <v>2.0</v>
      </c>
      <c r="D31" s="5" t="s">
        <v>255</v>
      </c>
      <c r="E31" s="26">
        <v>2.0</v>
      </c>
      <c r="F31" s="26">
        <v>30.0</v>
      </c>
      <c r="G31" s="46">
        <v>101.08</v>
      </c>
      <c r="I31" s="38">
        <v>100.0</v>
      </c>
    </row>
    <row r="32">
      <c r="A32" s="5" t="s">
        <v>73</v>
      </c>
      <c r="B32" s="5" t="s">
        <v>73</v>
      </c>
      <c r="C32" s="26">
        <v>2.0</v>
      </c>
      <c r="D32" s="5" t="s">
        <v>256</v>
      </c>
      <c r="E32" s="26">
        <v>2.0</v>
      </c>
      <c r="F32" s="26">
        <v>31.0</v>
      </c>
      <c r="G32" s="26">
        <v>107.52</v>
      </c>
      <c r="I32" s="38">
        <v>100.0</v>
      </c>
    </row>
    <row r="33">
      <c r="A33" s="5" t="s">
        <v>69</v>
      </c>
      <c r="B33" s="2" t="s">
        <v>70</v>
      </c>
      <c r="C33" s="26">
        <v>2.0</v>
      </c>
      <c r="D33" s="5" t="s">
        <v>257</v>
      </c>
      <c r="E33" s="26">
        <v>2.0</v>
      </c>
      <c r="F33" s="26">
        <v>32.0</v>
      </c>
      <c r="G33" s="26">
        <v>102.60000000000001</v>
      </c>
      <c r="I33" s="38">
        <v>100.0</v>
      </c>
    </row>
    <row r="34">
      <c r="A34" s="5" t="s">
        <v>76</v>
      </c>
      <c r="B34" s="5" t="s">
        <v>76</v>
      </c>
      <c r="C34" s="26">
        <v>2.0</v>
      </c>
      <c r="D34" s="5" t="s">
        <v>250</v>
      </c>
      <c r="E34" s="26">
        <v>3.0</v>
      </c>
      <c r="F34" s="26">
        <v>33.0</v>
      </c>
      <c r="G34" s="26">
        <v>105.84</v>
      </c>
      <c r="I34" s="38">
        <v>100.0</v>
      </c>
    </row>
    <row r="35">
      <c r="A35" s="5" t="s">
        <v>77</v>
      </c>
      <c r="B35" s="5" t="s">
        <v>77</v>
      </c>
      <c r="C35" s="26">
        <v>2.0</v>
      </c>
      <c r="D35" s="5" t="s">
        <v>251</v>
      </c>
      <c r="E35" s="26">
        <v>3.0</v>
      </c>
      <c r="F35" s="26">
        <v>34.0</v>
      </c>
      <c r="G35" s="26">
        <v>105.6</v>
      </c>
      <c r="I35" s="38">
        <v>100.0</v>
      </c>
    </row>
    <row r="36">
      <c r="A36" s="5" t="s">
        <v>78</v>
      </c>
      <c r="B36" s="5" t="s">
        <v>78</v>
      </c>
      <c r="C36" s="26">
        <v>2.0</v>
      </c>
      <c r="D36" s="5" t="s">
        <v>252</v>
      </c>
      <c r="E36" s="26">
        <v>3.0</v>
      </c>
      <c r="F36" s="26">
        <v>35.0</v>
      </c>
      <c r="G36" s="26">
        <v>104.25</v>
      </c>
      <c r="I36" s="38">
        <v>100.0</v>
      </c>
    </row>
    <row r="37">
      <c r="A37" s="5" t="s">
        <v>74</v>
      </c>
      <c r="B37" s="2" t="s">
        <v>75</v>
      </c>
      <c r="C37" s="26">
        <v>2.0</v>
      </c>
      <c r="D37" s="5" t="s">
        <v>253</v>
      </c>
      <c r="E37" s="26">
        <v>3.0</v>
      </c>
      <c r="F37" s="26">
        <v>36.0</v>
      </c>
      <c r="G37" s="26">
        <v>105.3</v>
      </c>
      <c r="I37" s="38">
        <v>100.0</v>
      </c>
    </row>
    <row r="38">
      <c r="A38" s="5" t="s">
        <v>81</v>
      </c>
      <c r="B38" s="5" t="s">
        <v>81</v>
      </c>
      <c r="C38" s="26">
        <v>2.0</v>
      </c>
      <c r="D38" s="5" t="s">
        <v>254</v>
      </c>
      <c r="E38" s="26">
        <v>3.0</v>
      </c>
      <c r="F38" s="26">
        <v>37.0</v>
      </c>
      <c r="G38" s="26">
        <v>106.0</v>
      </c>
      <c r="I38" s="38">
        <v>100.0</v>
      </c>
    </row>
    <row r="39">
      <c r="A39" s="5" t="s">
        <v>85</v>
      </c>
      <c r="B39" s="5" t="s">
        <v>85</v>
      </c>
      <c r="C39" s="26">
        <v>2.0</v>
      </c>
      <c r="D39" s="5" t="s">
        <v>250</v>
      </c>
      <c r="E39" s="26">
        <v>4.0</v>
      </c>
      <c r="F39" s="26">
        <v>38.0</v>
      </c>
      <c r="G39" s="26">
        <v>106.04000000000002</v>
      </c>
      <c r="I39" s="38">
        <v>100.0</v>
      </c>
    </row>
    <row r="40">
      <c r="A40" s="5" t="s">
        <v>86</v>
      </c>
      <c r="B40" s="5" t="s">
        <v>86</v>
      </c>
      <c r="C40" s="26">
        <v>2.0</v>
      </c>
      <c r="D40" s="5" t="s">
        <v>251</v>
      </c>
      <c r="E40" s="26">
        <v>4.0</v>
      </c>
      <c r="F40" s="26">
        <v>39.0</v>
      </c>
      <c r="G40" s="26">
        <v>105.60000000000001</v>
      </c>
      <c r="I40" s="38">
        <v>100.0</v>
      </c>
    </row>
    <row r="41">
      <c r="A41" s="5" t="s">
        <v>87</v>
      </c>
      <c r="B41" s="5" t="s">
        <v>87</v>
      </c>
      <c r="C41" s="26">
        <v>2.0</v>
      </c>
      <c r="D41" s="5" t="s">
        <v>252</v>
      </c>
      <c r="E41" s="26">
        <v>4.0</v>
      </c>
      <c r="F41" s="26">
        <v>40.0</v>
      </c>
      <c r="G41" s="26">
        <v>99.0</v>
      </c>
      <c r="I41" s="38">
        <v>100.0</v>
      </c>
    </row>
    <row r="42">
      <c r="A42" s="5" t="s">
        <v>90</v>
      </c>
      <c r="B42" s="5" t="s">
        <v>90</v>
      </c>
      <c r="C42" s="26">
        <v>2.0</v>
      </c>
      <c r="D42" s="5" t="s">
        <v>253</v>
      </c>
      <c r="E42" s="26">
        <v>4.0</v>
      </c>
      <c r="F42" s="26">
        <v>41.0</v>
      </c>
      <c r="G42" s="26">
        <v>106.5</v>
      </c>
      <c r="I42" s="38">
        <v>100.0</v>
      </c>
    </row>
    <row r="43">
      <c r="A43" s="40" t="s">
        <v>91</v>
      </c>
      <c r="B43" s="40" t="s">
        <v>91</v>
      </c>
      <c r="C43" s="41">
        <v>2.0</v>
      </c>
      <c r="D43" s="40" t="s">
        <v>254</v>
      </c>
      <c r="E43" s="41">
        <v>4.0</v>
      </c>
      <c r="F43" s="41">
        <v>42.0</v>
      </c>
      <c r="G43" s="41">
        <v>97.2</v>
      </c>
      <c r="H43" s="42">
        <v>0.974</v>
      </c>
      <c r="I43" s="42">
        <v>100.0</v>
      </c>
      <c r="J43" s="43">
        <f>I43*H43</f>
        <v>97.4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</row>
    <row r="44">
      <c r="A44" s="5" t="s">
        <v>92</v>
      </c>
      <c r="B44" s="5" t="s">
        <v>92</v>
      </c>
      <c r="C44" s="26">
        <v>2.0</v>
      </c>
      <c r="D44" s="5" t="s">
        <v>255</v>
      </c>
      <c r="E44" s="26">
        <v>4.0</v>
      </c>
      <c r="F44" s="26">
        <v>43.0</v>
      </c>
      <c r="G44" s="26">
        <v>106.6</v>
      </c>
      <c r="I44" s="38">
        <v>100.0</v>
      </c>
    </row>
    <row r="45">
      <c r="A45" s="5" t="s">
        <v>88</v>
      </c>
      <c r="B45" s="2" t="s">
        <v>89</v>
      </c>
      <c r="C45" s="26">
        <v>2.0</v>
      </c>
      <c r="D45" s="5" t="s">
        <v>256</v>
      </c>
      <c r="E45" s="26">
        <v>4.0</v>
      </c>
      <c r="F45" s="26">
        <v>44.0</v>
      </c>
      <c r="G45" s="26">
        <v>102.8</v>
      </c>
      <c r="I45" s="38">
        <v>100.0</v>
      </c>
    </row>
    <row r="46">
      <c r="A46" s="5" t="s">
        <v>93</v>
      </c>
      <c r="B46" s="5" t="s">
        <v>93</v>
      </c>
      <c r="C46" s="26">
        <v>2.0</v>
      </c>
      <c r="D46" s="5" t="s">
        <v>257</v>
      </c>
      <c r="E46" s="26">
        <v>4.0</v>
      </c>
      <c r="F46" s="26">
        <v>45.0</v>
      </c>
      <c r="G46" s="26">
        <v>102.6</v>
      </c>
      <c r="I46" s="38">
        <v>100.0</v>
      </c>
    </row>
    <row r="47">
      <c r="A47" s="5" t="s">
        <v>94</v>
      </c>
      <c r="B47" s="5" t="s">
        <v>94</v>
      </c>
      <c r="C47" s="26">
        <v>2.0</v>
      </c>
      <c r="D47" s="5" t="s">
        <v>250</v>
      </c>
      <c r="E47" s="26">
        <v>5.0</v>
      </c>
      <c r="F47" s="26">
        <v>46.0</v>
      </c>
      <c r="G47" s="26">
        <v>104.72</v>
      </c>
      <c r="I47" s="38">
        <v>100.0</v>
      </c>
    </row>
    <row r="48">
      <c r="A48" s="5" t="s">
        <v>95</v>
      </c>
      <c r="B48" s="5" t="s">
        <v>95</v>
      </c>
      <c r="C48" s="26">
        <v>2.0</v>
      </c>
      <c r="D48" s="5" t="s">
        <v>251</v>
      </c>
      <c r="E48" s="26">
        <v>5.0</v>
      </c>
      <c r="F48" s="26">
        <v>47.0</v>
      </c>
      <c r="G48" s="26">
        <v>103.68</v>
      </c>
      <c r="I48" s="38">
        <v>100.0</v>
      </c>
    </row>
    <row r="49">
      <c r="A49" s="5" t="s">
        <v>96</v>
      </c>
      <c r="B49" s="5" t="s">
        <v>96</v>
      </c>
      <c r="C49" s="26">
        <v>2.0</v>
      </c>
      <c r="D49" s="5" t="s">
        <v>252</v>
      </c>
      <c r="E49" s="26">
        <v>5.0</v>
      </c>
      <c r="F49" s="26">
        <v>48.0</v>
      </c>
      <c r="G49" s="26">
        <v>103.36</v>
      </c>
      <c r="I49" s="38">
        <v>100.0</v>
      </c>
    </row>
    <row r="50">
      <c r="A50" s="5" t="s">
        <v>97</v>
      </c>
      <c r="B50" s="5" t="s">
        <v>97</v>
      </c>
      <c r="C50" s="26">
        <v>2.0</v>
      </c>
      <c r="D50" s="5" t="s">
        <v>253</v>
      </c>
      <c r="E50" s="26">
        <v>5.0</v>
      </c>
      <c r="F50" s="26">
        <v>49.0</v>
      </c>
      <c r="G50" s="26">
        <v>101.25</v>
      </c>
      <c r="I50" s="38">
        <v>100.0</v>
      </c>
    </row>
    <row r="51">
      <c r="A51" s="5" t="s">
        <v>98</v>
      </c>
      <c r="B51" s="5" t="s">
        <v>98</v>
      </c>
      <c r="C51" s="26">
        <v>2.0</v>
      </c>
      <c r="D51" s="5" t="s">
        <v>254</v>
      </c>
      <c r="E51" s="26">
        <v>5.0</v>
      </c>
      <c r="F51" s="26">
        <v>50.0</v>
      </c>
      <c r="G51" s="26">
        <v>99.2</v>
      </c>
      <c r="I51" s="38">
        <v>100.0</v>
      </c>
    </row>
    <row r="52">
      <c r="A52" s="5" t="s">
        <v>101</v>
      </c>
      <c r="B52" s="5" t="s">
        <v>101</v>
      </c>
      <c r="C52" s="26">
        <v>2.0</v>
      </c>
      <c r="D52" s="5" t="s">
        <v>255</v>
      </c>
      <c r="E52" s="26">
        <v>5.0</v>
      </c>
      <c r="F52" s="26">
        <v>51.0</v>
      </c>
      <c r="G52" s="26">
        <v>106.80000000000001</v>
      </c>
      <c r="I52" s="38">
        <v>100.0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5" t="s">
        <v>102</v>
      </c>
      <c r="B53" s="5" t="s">
        <v>102</v>
      </c>
      <c r="C53" s="26">
        <v>2.0</v>
      </c>
      <c r="D53" s="5" t="s">
        <v>256</v>
      </c>
      <c r="E53" s="26">
        <v>5.0</v>
      </c>
      <c r="F53" s="26">
        <v>52.0</v>
      </c>
      <c r="G53" s="26">
        <v>104.5</v>
      </c>
      <c r="I53" s="38">
        <v>100.0</v>
      </c>
    </row>
    <row r="54">
      <c r="A54" s="5" t="s">
        <v>109</v>
      </c>
      <c r="B54" s="5" t="s">
        <v>109</v>
      </c>
      <c r="C54" s="26">
        <v>2.0</v>
      </c>
      <c r="D54" s="5" t="s">
        <v>257</v>
      </c>
      <c r="E54" s="26">
        <v>5.0</v>
      </c>
      <c r="F54" s="26">
        <v>53.0</v>
      </c>
      <c r="G54" s="26">
        <v>101.10000000000001</v>
      </c>
      <c r="I54" s="38">
        <v>100.0</v>
      </c>
    </row>
    <row r="55">
      <c r="A55" s="5" t="s">
        <v>110</v>
      </c>
      <c r="B55" s="5" t="s">
        <v>110</v>
      </c>
      <c r="C55" s="26">
        <v>2.0</v>
      </c>
      <c r="D55" s="5" t="s">
        <v>250</v>
      </c>
      <c r="E55" s="26">
        <v>6.0</v>
      </c>
      <c r="F55" s="26">
        <v>54.0</v>
      </c>
      <c r="G55" s="26">
        <v>97.6</v>
      </c>
      <c r="I55" s="38">
        <v>100.0</v>
      </c>
    </row>
    <row r="56">
      <c r="A56" s="5" t="s">
        <v>107</v>
      </c>
      <c r="B56" s="2" t="s">
        <v>108</v>
      </c>
      <c r="C56" s="26">
        <v>2.0</v>
      </c>
      <c r="D56" s="5" t="s">
        <v>251</v>
      </c>
      <c r="E56" s="26">
        <v>6.0</v>
      </c>
      <c r="F56" s="26">
        <v>55.0</v>
      </c>
      <c r="G56" s="26">
        <v>106.0</v>
      </c>
      <c r="I56" s="38">
        <v>100.0</v>
      </c>
    </row>
    <row r="57">
      <c r="A57" s="5" t="s">
        <v>113</v>
      </c>
      <c r="B57" s="2" t="s">
        <v>114</v>
      </c>
      <c r="C57" s="26">
        <v>2.0</v>
      </c>
      <c r="D57" s="5" t="s">
        <v>254</v>
      </c>
      <c r="E57" s="26">
        <v>6.0</v>
      </c>
      <c r="F57" s="26">
        <v>56.0</v>
      </c>
      <c r="G57" s="26">
        <v>105.6</v>
      </c>
      <c r="I57" s="38">
        <v>100.0</v>
      </c>
    </row>
    <row r="58">
      <c r="A58" s="5" t="s">
        <v>121</v>
      </c>
      <c r="B58" s="5" t="s">
        <v>121</v>
      </c>
      <c r="C58" s="26">
        <v>2.0</v>
      </c>
      <c r="D58" s="5" t="s">
        <v>255</v>
      </c>
      <c r="E58" s="26">
        <v>6.0</v>
      </c>
      <c r="F58" s="26">
        <v>57.0</v>
      </c>
      <c r="G58" s="26">
        <v>104.3</v>
      </c>
      <c r="I58" s="38">
        <v>100.0</v>
      </c>
    </row>
    <row r="59">
      <c r="A59" s="5" t="s">
        <v>122</v>
      </c>
      <c r="B59" s="5" t="s">
        <v>122</v>
      </c>
      <c r="C59" s="26">
        <v>2.0</v>
      </c>
      <c r="D59" s="5" t="s">
        <v>256</v>
      </c>
      <c r="E59" s="26">
        <v>6.0</v>
      </c>
      <c r="F59" s="26">
        <v>58.0</v>
      </c>
      <c r="G59" s="26">
        <v>104.28</v>
      </c>
      <c r="I59" s="38">
        <v>100.0</v>
      </c>
    </row>
    <row r="60">
      <c r="A60" s="5" t="s">
        <v>117</v>
      </c>
      <c r="B60" s="2" t="s">
        <v>118</v>
      </c>
      <c r="C60" s="26">
        <v>2.0</v>
      </c>
      <c r="D60" s="5" t="s">
        <v>257</v>
      </c>
      <c r="E60" s="26">
        <v>6.0</v>
      </c>
      <c r="F60" s="26">
        <v>59.0</v>
      </c>
      <c r="G60" s="26">
        <v>100.10000000000001</v>
      </c>
      <c r="I60" s="38">
        <v>100.0</v>
      </c>
    </row>
    <row r="61">
      <c r="A61" s="5" t="s">
        <v>119</v>
      </c>
      <c r="B61" s="2" t="s">
        <v>120</v>
      </c>
      <c r="C61" s="26">
        <v>2.0</v>
      </c>
      <c r="D61" s="5" t="s">
        <v>250</v>
      </c>
      <c r="E61" s="26">
        <v>7.0</v>
      </c>
      <c r="F61" s="26">
        <v>60.0</v>
      </c>
      <c r="G61" s="26">
        <v>105.3</v>
      </c>
      <c r="I61" s="38">
        <v>100.0</v>
      </c>
    </row>
    <row r="62">
      <c r="A62" s="5" t="s">
        <v>129</v>
      </c>
      <c r="B62" s="5" t="s">
        <v>129</v>
      </c>
      <c r="C62" s="26">
        <v>2.0</v>
      </c>
      <c r="D62" s="5" t="s">
        <v>251</v>
      </c>
      <c r="E62" s="26">
        <v>7.0</v>
      </c>
      <c r="F62" s="26">
        <v>61.0</v>
      </c>
      <c r="G62" s="26">
        <v>99.89999999999999</v>
      </c>
      <c r="I62" s="38">
        <v>100.0</v>
      </c>
    </row>
    <row r="63">
      <c r="A63" s="5" t="s">
        <v>123</v>
      </c>
      <c r="B63" s="2" t="s">
        <v>124</v>
      </c>
      <c r="C63" s="26">
        <v>2.0</v>
      </c>
      <c r="D63" s="5" t="s">
        <v>252</v>
      </c>
      <c r="E63" s="26">
        <v>7.0</v>
      </c>
      <c r="F63" s="26">
        <v>62.0</v>
      </c>
      <c r="G63" s="26">
        <v>103.60000000000001</v>
      </c>
      <c r="I63" s="38">
        <v>100.0</v>
      </c>
    </row>
    <row r="64">
      <c r="A64" s="5" t="s">
        <v>125</v>
      </c>
      <c r="B64" s="2" t="s">
        <v>126</v>
      </c>
      <c r="C64" s="26">
        <v>2.0</v>
      </c>
      <c r="D64" s="5" t="s">
        <v>253</v>
      </c>
      <c r="E64" s="26">
        <v>7.0</v>
      </c>
      <c r="F64" s="26">
        <v>63.0</v>
      </c>
      <c r="G64" s="26">
        <v>100.10000000000001</v>
      </c>
      <c r="I64" s="38">
        <v>100.0</v>
      </c>
    </row>
    <row r="65">
      <c r="A65" s="5" t="s">
        <v>127</v>
      </c>
      <c r="B65" s="2" t="s">
        <v>128</v>
      </c>
      <c r="C65" s="26">
        <v>2.0</v>
      </c>
      <c r="D65" s="5" t="s">
        <v>254</v>
      </c>
      <c r="E65" s="26">
        <v>7.0</v>
      </c>
      <c r="F65" s="26">
        <v>64.0</v>
      </c>
      <c r="G65" s="26">
        <v>100.10000000000001</v>
      </c>
      <c r="I65" s="38">
        <v>100.0</v>
      </c>
    </row>
    <row r="66">
      <c r="A66" s="40" t="s">
        <v>132</v>
      </c>
      <c r="B66" s="40" t="s">
        <v>132</v>
      </c>
      <c r="C66" s="41">
        <v>2.0</v>
      </c>
      <c r="D66" s="40" t="s">
        <v>255</v>
      </c>
      <c r="E66" s="41">
        <v>7.0</v>
      </c>
      <c r="F66" s="41">
        <v>65.0</v>
      </c>
      <c r="G66" s="41">
        <v>100.8</v>
      </c>
      <c r="H66" s="42">
        <v>0.802</v>
      </c>
      <c r="I66" s="42">
        <v>100.0</v>
      </c>
      <c r="J66" s="43">
        <f>I66*H66</f>
        <v>80.2</v>
      </c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</row>
    <row r="67">
      <c r="A67" s="5" t="s">
        <v>133</v>
      </c>
      <c r="B67" s="5" t="s">
        <v>133</v>
      </c>
      <c r="C67" s="26">
        <v>2.0</v>
      </c>
      <c r="D67" s="5" t="s">
        <v>256</v>
      </c>
      <c r="E67" s="26">
        <v>7.0</v>
      </c>
      <c r="F67" s="26">
        <v>66.0</v>
      </c>
      <c r="G67" s="26">
        <v>104.8</v>
      </c>
      <c r="I67" s="38">
        <v>100.0</v>
      </c>
    </row>
    <row r="68">
      <c r="A68" s="5" t="s">
        <v>130</v>
      </c>
      <c r="B68" s="2" t="s">
        <v>131</v>
      </c>
      <c r="C68" s="26">
        <v>2.0</v>
      </c>
      <c r="D68" s="5" t="s">
        <v>257</v>
      </c>
      <c r="E68" s="26">
        <v>7.0</v>
      </c>
      <c r="F68" s="26">
        <v>67.0</v>
      </c>
      <c r="G68" s="26">
        <v>109.2</v>
      </c>
      <c r="I68" s="38">
        <v>100.0</v>
      </c>
    </row>
    <row r="69">
      <c r="A69" s="5" t="s">
        <v>135</v>
      </c>
      <c r="B69" s="2" t="s">
        <v>136</v>
      </c>
      <c r="C69" s="26">
        <v>2.0</v>
      </c>
      <c r="D69" s="5" t="s">
        <v>250</v>
      </c>
      <c r="E69" s="26">
        <v>8.0</v>
      </c>
      <c r="F69" s="26">
        <v>68.0</v>
      </c>
      <c r="G69" s="26">
        <v>102.75</v>
      </c>
      <c r="I69" s="38">
        <v>100.0</v>
      </c>
    </row>
    <row r="70">
      <c r="A70" s="5" t="s">
        <v>137</v>
      </c>
      <c r="B70" s="2" t="s">
        <v>138</v>
      </c>
      <c r="C70" s="26">
        <v>2.0</v>
      </c>
      <c r="D70" s="5" t="s">
        <v>251</v>
      </c>
      <c r="E70" s="26">
        <v>8.0</v>
      </c>
      <c r="F70" s="26">
        <v>69.0</v>
      </c>
      <c r="G70" s="26">
        <v>103.18</v>
      </c>
      <c r="I70" s="38">
        <v>100.0</v>
      </c>
    </row>
    <row r="71">
      <c r="A71" s="5" t="s">
        <v>139</v>
      </c>
      <c r="B71" s="2" t="s">
        <v>140</v>
      </c>
      <c r="C71" s="26">
        <v>2.0</v>
      </c>
      <c r="D71" s="5" t="s">
        <v>252</v>
      </c>
      <c r="E71" s="26">
        <v>8.0</v>
      </c>
      <c r="F71" s="26">
        <v>70.0</v>
      </c>
      <c r="G71" s="26">
        <v>105.28</v>
      </c>
      <c r="I71" s="38">
        <v>100.0</v>
      </c>
    </row>
    <row r="72">
      <c r="A72" s="5" t="s">
        <v>141</v>
      </c>
      <c r="B72" s="2" t="s">
        <v>142</v>
      </c>
      <c r="C72" s="26">
        <v>2.0</v>
      </c>
      <c r="D72" s="5" t="s">
        <v>253</v>
      </c>
      <c r="E72" s="26">
        <v>8.0</v>
      </c>
      <c r="F72" s="26">
        <v>71.0</v>
      </c>
      <c r="G72" s="26">
        <v>105.48</v>
      </c>
      <c r="I72" s="38">
        <v>100.0</v>
      </c>
    </row>
    <row r="73">
      <c r="A73" s="5" t="s">
        <v>147</v>
      </c>
      <c r="B73" s="5" t="s">
        <v>147</v>
      </c>
      <c r="C73" s="26">
        <v>2.0</v>
      </c>
      <c r="D73" s="5" t="s">
        <v>254</v>
      </c>
      <c r="E73" s="26">
        <v>8.0</v>
      </c>
      <c r="F73" s="26">
        <v>72.0</v>
      </c>
      <c r="G73" s="26">
        <v>103.0</v>
      </c>
      <c r="I73" s="38">
        <v>100.0</v>
      </c>
    </row>
    <row r="74">
      <c r="A74" s="5" t="s">
        <v>148</v>
      </c>
      <c r="B74" s="5" t="s">
        <v>148</v>
      </c>
      <c r="C74" s="26">
        <v>2.0</v>
      </c>
      <c r="D74" s="5" t="s">
        <v>255</v>
      </c>
      <c r="E74" s="26">
        <v>8.0</v>
      </c>
      <c r="F74" s="26">
        <v>73.0</v>
      </c>
      <c r="G74" s="26">
        <v>104.64</v>
      </c>
      <c r="I74" s="38">
        <v>100.0</v>
      </c>
    </row>
    <row r="75">
      <c r="A75" s="5" t="s">
        <v>143</v>
      </c>
      <c r="B75" s="2" t="s">
        <v>144</v>
      </c>
      <c r="C75" s="26">
        <v>2.0</v>
      </c>
      <c r="D75" s="5" t="s">
        <v>256</v>
      </c>
      <c r="E75" s="26">
        <v>8.0</v>
      </c>
      <c r="F75" s="26">
        <v>74.0</v>
      </c>
      <c r="G75" s="26">
        <v>101.14</v>
      </c>
      <c r="I75" s="38">
        <v>100.0</v>
      </c>
    </row>
    <row r="76">
      <c r="A76" s="5" t="s">
        <v>145</v>
      </c>
      <c r="B76" s="2" t="s">
        <v>146</v>
      </c>
      <c r="C76" s="26">
        <v>2.0</v>
      </c>
      <c r="D76" s="5" t="s">
        <v>257</v>
      </c>
      <c r="E76" s="26">
        <v>8.0</v>
      </c>
      <c r="F76" s="26">
        <v>75.0</v>
      </c>
      <c r="G76" s="26">
        <v>105.0</v>
      </c>
      <c r="I76" s="38">
        <v>100.0</v>
      </c>
    </row>
    <row r="77">
      <c r="A77" s="5" t="s">
        <v>151</v>
      </c>
      <c r="B77" s="5" t="s">
        <v>151</v>
      </c>
      <c r="C77" s="26">
        <v>2.0</v>
      </c>
      <c r="D77" s="5" t="s">
        <v>250</v>
      </c>
      <c r="E77" s="26">
        <v>9.0</v>
      </c>
      <c r="F77" s="26">
        <v>76.0</v>
      </c>
      <c r="G77" s="26">
        <v>106.92</v>
      </c>
      <c r="I77" s="38">
        <v>100.0</v>
      </c>
    </row>
    <row r="78">
      <c r="A78" s="5" t="s">
        <v>152</v>
      </c>
      <c r="B78" s="5" t="s">
        <v>152</v>
      </c>
      <c r="C78" s="26">
        <v>2.0</v>
      </c>
      <c r="D78" s="5" t="s">
        <v>251</v>
      </c>
      <c r="E78" s="26">
        <v>9.0</v>
      </c>
      <c r="F78" s="26">
        <v>77.0</v>
      </c>
      <c r="G78" s="26">
        <v>102.0</v>
      </c>
      <c r="I78" s="38">
        <v>100.0</v>
      </c>
    </row>
    <row r="79">
      <c r="A79" s="5" t="s">
        <v>153</v>
      </c>
      <c r="B79" s="5" t="s">
        <v>153</v>
      </c>
      <c r="C79" s="26">
        <v>2.0</v>
      </c>
      <c r="D79" s="5" t="s">
        <v>252</v>
      </c>
      <c r="E79" s="26">
        <v>9.0</v>
      </c>
      <c r="F79" s="26">
        <v>78.0</v>
      </c>
      <c r="G79" s="26">
        <v>105.2</v>
      </c>
      <c r="I79" s="38">
        <v>100.0</v>
      </c>
    </row>
    <row r="80">
      <c r="A80" s="5" t="s">
        <v>159</v>
      </c>
      <c r="B80" s="5" t="s">
        <v>159</v>
      </c>
      <c r="C80" s="26">
        <v>2.0</v>
      </c>
      <c r="D80" s="5" t="s">
        <v>254</v>
      </c>
      <c r="E80" s="26">
        <v>9.0</v>
      </c>
      <c r="F80" s="26">
        <v>79.0</v>
      </c>
      <c r="G80" s="26">
        <v>104.39999999999999</v>
      </c>
      <c r="I80" s="38">
        <v>100.0</v>
      </c>
    </row>
    <row r="81">
      <c r="A81" s="5" t="s">
        <v>164</v>
      </c>
      <c r="B81" s="5" t="s">
        <v>164</v>
      </c>
      <c r="C81" s="26">
        <v>2.0</v>
      </c>
      <c r="D81" s="5" t="s">
        <v>255</v>
      </c>
      <c r="E81" s="26">
        <v>9.0</v>
      </c>
      <c r="F81" s="26">
        <v>80.0</v>
      </c>
      <c r="G81" s="26">
        <v>104.32</v>
      </c>
      <c r="I81" s="38">
        <v>100.0</v>
      </c>
    </row>
    <row r="82">
      <c r="A82" s="5" t="s">
        <v>160</v>
      </c>
      <c r="B82" s="2" t="s">
        <v>161</v>
      </c>
      <c r="C82" s="26">
        <v>2.0</v>
      </c>
      <c r="D82" s="5" t="s">
        <v>256</v>
      </c>
      <c r="E82" s="26">
        <v>9.0</v>
      </c>
      <c r="F82" s="26">
        <v>81.0</v>
      </c>
      <c r="G82" s="26">
        <v>103.2</v>
      </c>
      <c r="I82" s="38">
        <v>100.0</v>
      </c>
    </row>
    <row r="83">
      <c r="A83" s="40" t="s">
        <v>167</v>
      </c>
      <c r="B83" s="40" t="s">
        <v>167</v>
      </c>
      <c r="C83" s="41">
        <v>2.0</v>
      </c>
      <c r="D83" s="40" t="s">
        <v>257</v>
      </c>
      <c r="E83" s="41">
        <v>9.0</v>
      </c>
      <c r="F83" s="41">
        <v>82.0</v>
      </c>
      <c r="G83" s="41">
        <v>104.8</v>
      </c>
      <c r="H83" s="42">
        <v>1.1</v>
      </c>
      <c r="I83" s="42">
        <v>100.0</v>
      </c>
      <c r="J83" s="43">
        <f>I83*H83</f>
        <v>110</v>
      </c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</row>
    <row r="84">
      <c r="A84" s="5" t="s">
        <v>168</v>
      </c>
      <c r="B84" s="5" t="s">
        <v>168</v>
      </c>
      <c r="C84" s="26">
        <v>2.0</v>
      </c>
      <c r="D84" s="5" t="s">
        <v>250</v>
      </c>
      <c r="E84" s="26">
        <v>10.0</v>
      </c>
      <c r="F84" s="26">
        <v>83.0</v>
      </c>
      <c r="G84" s="26">
        <v>103.49999999999999</v>
      </c>
      <c r="I84" s="38">
        <v>100.0</v>
      </c>
    </row>
    <row r="85">
      <c r="A85" s="5" t="s">
        <v>173</v>
      </c>
      <c r="B85" s="5" t="s">
        <v>173</v>
      </c>
      <c r="C85" s="26">
        <v>2.0</v>
      </c>
      <c r="D85" s="5" t="s">
        <v>251</v>
      </c>
      <c r="E85" s="26">
        <v>10.0</v>
      </c>
      <c r="F85" s="26">
        <v>84.0</v>
      </c>
      <c r="G85" s="26">
        <v>104.0</v>
      </c>
      <c r="I85" s="38">
        <v>100.0</v>
      </c>
    </row>
    <row r="86">
      <c r="A86" s="5" t="s">
        <v>174</v>
      </c>
      <c r="B86" s="5" t="s">
        <v>174</v>
      </c>
      <c r="C86" s="26">
        <v>2.0</v>
      </c>
      <c r="D86" s="5" t="s">
        <v>252</v>
      </c>
      <c r="E86" s="26">
        <v>10.0</v>
      </c>
      <c r="F86" s="26">
        <v>85.0</v>
      </c>
      <c r="G86" s="26">
        <v>107.8</v>
      </c>
      <c r="I86" s="38">
        <v>100.0</v>
      </c>
    </row>
    <row r="87">
      <c r="A87" s="5" t="s">
        <v>171</v>
      </c>
      <c r="B87" s="2" t="s">
        <v>172</v>
      </c>
      <c r="C87" s="26">
        <v>2.0</v>
      </c>
      <c r="D87" s="5" t="s">
        <v>253</v>
      </c>
      <c r="E87" s="26">
        <v>10.0</v>
      </c>
      <c r="F87" s="26">
        <v>86.0</v>
      </c>
      <c r="G87" s="26">
        <v>105.3</v>
      </c>
      <c r="I87" s="38">
        <v>100.0</v>
      </c>
    </row>
    <row r="88">
      <c r="A88" s="5" t="s">
        <v>182</v>
      </c>
      <c r="B88" s="5" t="s">
        <v>182</v>
      </c>
      <c r="C88" s="26">
        <v>2.0</v>
      </c>
      <c r="D88" s="5" t="s">
        <v>254</v>
      </c>
      <c r="E88" s="26">
        <v>10.0</v>
      </c>
      <c r="F88" s="26">
        <v>87.0</v>
      </c>
      <c r="G88" s="26">
        <v>104.38</v>
      </c>
      <c r="I88" s="38">
        <v>100.0</v>
      </c>
    </row>
    <row r="89">
      <c r="A89" s="5" t="s">
        <v>176</v>
      </c>
      <c r="B89" s="2" t="s">
        <v>177</v>
      </c>
      <c r="C89" s="26">
        <v>2.0</v>
      </c>
      <c r="D89" s="5" t="s">
        <v>255</v>
      </c>
      <c r="E89" s="26">
        <v>10.0</v>
      </c>
      <c r="F89" s="26">
        <v>88.0</v>
      </c>
      <c r="G89" s="26">
        <v>104.5</v>
      </c>
      <c r="I89" s="38">
        <v>100.0</v>
      </c>
    </row>
    <row r="90">
      <c r="A90" s="5" t="s">
        <v>178</v>
      </c>
      <c r="B90" s="2" t="s">
        <v>179</v>
      </c>
      <c r="C90" s="26">
        <v>2.0</v>
      </c>
      <c r="D90" s="5" t="s">
        <v>256</v>
      </c>
      <c r="E90" s="26">
        <v>10.0</v>
      </c>
      <c r="F90" s="26">
        <v>89.0</v>
      </c>
      <c r="G90" s="26">
        <v>101.76</v>
      </c>
      <c r="I90" s="38">
        <v>100.0</v>
      </c>
    </row>
    <row r="91">
      <c r="A91" s="5" t="s">
        <v>180</v>
      </c>
      <c r="B91" s="2" t="s">
        <v>181</v>
      </c>
      <c r="C91" s="26">
        <v>2.0</v>
      </c>
      <c r="D91" s="5" t="s">
        <v>257</v>
      </c>
      <c r="E91" s="26">
        <v>10.0</v>
      </c>
      <c r="F91" s="26">
        <v>90.0</v>
      </c>
      <c r="G91" s="26">
        <v>99.89999999999999</v>
      </c>
      <c r="I91" s="38">
        <v>100.0</v>
      </c>
    </row>
    <row r="92">
      <c r="A92" s="5" t="s">
        <v>187</v>
      </c>
      <c r="B92" s="5" t="s">
        <v>187</v>
      </c>
      <c r="C92" s="26">
        <v>2.0</v>
      </c>
      <c r="D92" s="5" t="s">
        <v>250</v>
      </c>
      <c r="E92" s="26">
        <v>11.0</v>
      </c>
      <c r="F92" s="26">
        <v>91.0</v>
      </c>
      <c r="G92" s="26">
        <v>101.76</v>
      </c>
      <c r="I92" s="38">
        <v>100.0</v>
      </c>
    </row>
    <row r="93">
      <c r="A93" s="5" t="s">
        <v>188</v>
      </c>
      <c r="B93" s="5" t="s">
        <v>188</v>
      </c>
      <c r="C93" s="26">
        <v>2.0</v>
      </c>
      <c r="D93" s="5" t="s">
        <v>251</v>
      </c>
      <c r="E93" s="26">
        <v>11.0</v>
      </c>
      <c r="F93" s="26">
        <v>92.0</v>
      </c>
      <c r="G93" s="26">
        <v>105.39999999999999</v>
      </c>
      <c r="I93" s="38">
        <v>100.0</v>
      </c>
    </row>
    <row r="94">
      <c r="A94" s="5" t="s">
        <v>183</v>
      </c>
      <c r="B94" s="2" t="s">
        <v>184</v>
      </c>
      <c r="C94" s="26">
        <v>2.0</v>
      </c>
      <c r="D94" s="5" t="s">
        <v>252</v>
      </c>
      <c r="E94" s="26">
        <v>11.0</v>
      </c>
      <c r="F94" s="26">
        <v>93.0</v>
      </c>
      <c r="G94" s="26">
        <v>105.0</v>
      </c>
      <c r="I94" s="38">
        <v>100.0</v>
      </c>
    </row>
    <row r="95">
      <c r="A95" s="5" t="s">
        <v>185</v>
      </c>
      <c r="B95" s="2" t="s">
        <v>186</v>
      </c>
      <c r="C95" s="26">
        <v>2.0</v>
      </c>
      <c r="D95" s="5" t="s">
        <v>253</v>
      </c>
      <c r="E95" s="26">
        <v>11.0</v>
      </c>
      <c r="F95" s="26">
        <v>94.0</v>
      </c>
      <c r="G95" s="26">
        <v>100.8</v>
      </c>
      <c r="I95" s="38">
        <v>100.0</v>
      </c>
    </row>
    <row r="96">
      <c r="A96" s="5" t="s">
        <v>193</v>
      </c>
      <c r="B96" s="5" t="s">
        <v>193</v>
      </c>
      <c r="C96" s="26">
        <v>2.0</v>
      </c>
      <c r="D96" s="5" t="s">
        <v>254</v>
      </c>
      <c r="E96" s="26">
        <v>11.0</v>
      </c>
      <c r="F96" s="26">
        <v>95.0</v>
      </c>
      <c r="G96" s="26">
        <v>105.7</v>
      </c>
      <c r="I96" s="38">
        <v>100.0</v>
      </c>
    </row>
    <row r="97">
      <c r="A97" s="5" t="s">
        <v>194</v>
      </c>
      <c r="B97" s="5" t="s">
        <v>194</v>
      </c>
      <c r="C97" s="26">
        <v>2.0</v>
      </c>
      <c r="D97" s="5" t="s">
        <v>255</v>
      </c>
      <c r="E97" s="26">
        <v>11.0</v>
      </c>
      <c r="F97" s="26">
        <v>96.0</v>
      </c>
      <c r="G97" s="26">
        <v>105.3</v>
      </c>
      <c r="I97" s="38">
        <v>100.0</v>
      </c>
    </row>
    <row r="98">
      <c r="A98" s="5" t="s">
        <v>189</v>
      </c>
      <c r="B98" s="2" t="s">
        <v>190</v>
      </c>
      <c r="C98" s="26">
        <v>2.0</v>
      </c>
      <c r="D98" s="5" t="s">
        <v>256</v>
      </c>
      <c r="E98" s="26">
        <v>11.0</v>
      </c>
      <c r="F98" s="26">
        <v>97.0</v>
      </c>
      <c r="G98" s="26">
        <v>102.0</v>
      </c>
      <c r="I98" s="38">
        <v>100.0</v>
      </c>
    </row>
    <row r="99">
      <c r="A99" s="5" t="s">
        <v>191</v>
      </c>
      <c r="B99" s="2" t="s">
        <v>192</v>
      </c>
      <c r="C99" s="26">
        <v>2.0</v>
      </c>
      <c r="D99" s="5" t="s">
        <v>257</v>
      </c>
      <c r="E99" s="26">
        <v>11.0</v>
      </c>
      <c r="F99" s="26">
        <v>98.0</v>
      </c>
      <c r="G99" s="26">
        <v>101.19999999999999</v>
      </c>
      <c r="I99" s="38">
        <v>100.0</v>
      </c>
    </row>
    <row r="100">
      <c r="A100" s="40" t="s">
        <v>198</v>
      </c>
      <c r="B100" s="44" t="s">
        <v>199</v>
      </c>
      <c r="C100" s="41">
        <v>2.0</v>
      </c>
      <c r="D100" s="40" t="s">
        <v>252</v>
      </c>
      <c r="E100" s="41">
        <v>12.0</v>
      </c>
      <c r="F100" s="41">
        <v>99.0</v>
      </c>
      <c r="G100" s="41">
        <v>100.75</v>
      </c>
      <c r="H100" s="42">
        <v>1.03</v>
      </c>
      <c r="I100" s="42">
        <v>100.0</v>
      </c>
      <c r="J100" s="43">
        <f>I100*H100</f>
        <v>103</v>
      </c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</row>
    <row r="101">
      <c r="A101" s="5" t="s">
        <v>200</v>
      </c>
      <c r="B101" s="2" t="s">
        <v>201</v>
      </c>
      <c r="C101" s="26">
        <v>2.0</v>
      </c>
      <c r="D101" s="5" t="s">
        <v>253</v>
      </c>
      <c r="E101" s="26">
        <v>12.0</v>
      </c>
      <c r="F101" s="26">
        <v>100.0</v>
      </c>
      <c r="G101" s="26">
        <v>104.06</v>
      </c>
      <c r="I101" s="38">
        <v>100.0</v>
      </c>
    </row>
    <row r="102">
      <c r="A102" s="5" t="s">
        <v>203</v>
      </c>
      <c r="B102" s="5" t="s">
        <v>203</v>
      </c>
      <c r="C102" s="26">
        <v>2.0</v>
      </c>
      <c r="D102" s="5" t="s">
        <v>254</v>
      </c>
      <c r="E102" s="26">
        <v>12.0</v>
      </c>
      <c r="F102" s="26">
        <v>101.0</v>
      </c>
      <c r="G102" s="26">
        <v>105.11999999999999</v>
      </c>
      <c r="I102" s="38">
        <v>100.0</v>
      </c>
    </row>
    <row r="103">
      <c r="A103" s="5" t="s">
        <v>204</v>
      </c>
      <c r="B103" s="5" t="s">
        <v>204</v>
      </c>
      <c r="C103" s="26">
        <v>2.0</v>
      </c>
      <c r="D103" s="5" t="s">
        <v>255</v>
      </c>
      <c r="E103" s="26">
        <v>12.0</v>
      </c>
      <c r="F103" s="26">
        <v>102.0</v>
      </c>
      <c r="G103" s="26">
        <v>104.78</v>
      </c>
      <c r="I103" s="38">
        <v>100.0</v>
      </c>
    </row>
    <row r="104">
      <c r="A104" s="5" t="s">
        <v>205</v>
      </c>
      <c r="B104" s="5" t="s">
        <v>205</v>
      </c>
      <c r="C104" s="26">
        <v>2.0</v>
      </c>
      <c r="D104" s="5" t="s">
        <v>256</v>
      </c>
      <c r="E104" s="26">
        <v>12.0</v>
      </c>
      <c r="F104" s="26">
        <v>103.0</v>
      </c>
      <c r="G104" s="26">
        <v>106.04000000000002</v>
      </c>
      <c r="I104" s="38">
        <v>100.0</v>
      </c>
    </row>
    <row r="105">
      <c r="A105" s="5" t="s">
        <v>209</v>
      </c>
      <c r="B105" s="5" t="s">
        <v>209</v>
      </c>
      <c r="C105" s="26">
        <v>3.0</v>
      </c>
      <c r="D105" s="5" t="s">
        <v>257</v>
      </c>
      <c r="E105" s="26">
        <v>12.0</v>
      </c>
      <c r="F105" s="26">
        <v>104.0</v>
      </c>
      <c r="G105" s="26">
        <v>101.5</v>
      </c>
      <c r="I105" s="38">
        <v>100.0</v>
      </c>
    </row>
    <row r="106">
      <c r="A106" s="5" t="s">
        <v>210</v>
      </c>
      <c r="B106" s="5" t="s">
        <v>210</v>
      </c>
      <c r="C106" s="26">
        <v>3.0</v>
      </c>
      <c r="D106" s="5" t="s">
        <v>250</v>
      </c>
      <c r="E106" s="26">
        <v>1.0</v>
      </c>
      <c r="F106" s="26">
        <v>105.0</v>
      </c>
      <c r="G106" s="26">
        <v>105.48</v>
      </c>
      <c r="I106" s="38">
        <v>100.0</v>
      </c>
    </row>
    <row r="107">
      <c r="A107" s="5" t="s">
        <v>214</v>
      </c>
      <c r="B107" s="5" t="s">
        <v>214</v>
      </c>
      <c r="C107" s="26">
        <v>3.0</v>
      </c>
      <c r="D107" s="5" t="s">
        <v>253</v>
      </c>
      <c r="E107" s="26">
        <v>1.0</v>
      </c>
      <c r="F107" s="26">
        <v>106.0</v>
      </c>
      <c r="G107" s="26">
        <v>104.0</v>
      </c>
      <c r="I107" s="38">
        <v>100.0</v>
      </c>
    </row>
    <row r="108">
      <c r="A108" s="5" t="s">
        <v>215</v>
      </c>
      <c r="B108" s="5" t="s">
        <v>215</v>
      </c>
      <c r="C108" s="26">
        <v>3.0</v>
      </c>
      <c r="D108" s="5" t="s">
        <v>254</v>
      </c>
      <c r="E108" s="26">
        <v>1.0</v>
      </c>
      <c r="F108" s="26">
        <v>107.0</v>
      </c>
      <c r="G108" s="26">
        <v>101.39999999999999</v>
      </c>
      <c r="I108" s="38">
        <v>100.0</v>
      </c>
    </row>
    <row r="109">
      <c r="A109" s="5" t="s">
        <v>216</v>
      </c>
      <c r="B109" s="5" t="s">
        <v>216</v>
      </c>
      <c r="C109" s="26">
        <v>3.0</v>
      </c>
      <c r="D109" s="5" t="s">
        <v>255</v>
      </c>
      <c r="E109" s="26">
        <v>1.0</v>
      </c>
      <c r="F109" s="26">
        <v>108.0</v>
      </c>
      <c r="G109" s="26">
        <v>101.32</v>
      </c>
      <c r="I109" s="38">
        <v>100.0</v>
      </c>
    </row>
    <row r="110">
      <c r="A110" s="5" t="s">
        <v>212</v>
      </c>
      <c r="B110" s="2" t="s">
        <v>213</v>
      </c>
      <c r="C110" s="26">
        <v>3.0</v>
      </c>
      <c r="D110" s="5" t="s">
        <v>256</v>
      </c>
      <c r="E110" s="26">
        <v>1.0</v>
      </c>
      <c r="F110" s="26">
        <v>109.0</v>
      </c>
      <c r="G110" s="26">
        <v>101.44</v>
      </c>
      <c r="I110" s="38">
        <v>100.0</v>
      </c>
    </row>
    <row r="111">
      <c r="A111" s="5" t="s">
        <v>221</v>
      </c>
      <c r="B111" s="5" t="s">
        <v>221</v>
      </c>
      <c r="C111" s="26">
        <v>3.0</v>
      </c>
      <c r="D111" s="5" t="s">
        <v>257</v>
      </c>
      <c r="E111" s="26">
        <v>1.0</v>
      </c>
      <c r="F111" s="26">
        <v>110.0</v>
      </c>
      <c r="G111" s="26">
        <v>103.74</v>
      </c>
      <c r="I111" s="38">
        <v>100.0</v>
      </c>
    </row>
    <row r="112">
      <c r="A112" s="5" t="s">
        <v>219</v>
      </c>
      <c r="B112" s="2" t="s">
        <v>220</v>
      </c>
      <c r="C112" s="26">
        <v>3.0</v>
      </c>
      <c r="D112" s="5" t="s">
        <v>250</v>
      </c>
      <c r="E112" s="26">
        <v>2.0</v>
      </c>
      <c r="F112" s="26">
        <v>111.0</v>
      </c>
      <c r="G112" s="26">
        <v>100.8</v>
      </c>
      <c r="I112" s="38">
        <v>100.0</v>
      </c>
    </row>
    <row r="113">
      <c r="A113" s="5" t="s">
        <v>222</v>
      </c>
      <c r="B113" s="5" t="s">
        <v>222</v>
      </c>
      <c r="C113" s="26">
        <v>3.0</v>
      </c>
      <c r="D113" s="5" t="s">
        <v>251</v>
      </c>
      <c r="E113" s="26">
        <v>2.0</v>
      </c>
      <c r="F113" s="26">
        <v>112.0</v>
      </c>
      <c r="G113" s="26">
        <v>104.0</v>
      </c>
      <c r="I113" s="38">
        <v>100.0</v>
      </c>
    </row>
    <row r="114">
      <c r="A114" s="5" t="s">
        <v>227</v>
      </c>
      <c r="B114" s="5" t="s">
        <v>227</v>
      </c>
      <c r="C114" s="26">
        <v>3.0</v>
      </c>
      <c r="D114" s="5" t="s">
        <v>252</v>
      </c>
      <c r="E114" s="26">
        <v>2.0</v>
      </c>
      <c r="F114" s="26">
        <v>113.0</v>
      </c>
      <c r="G114" s="26">
        <v>106.04000000000002</v>
      </c>
      <c r="I114" s="38">
        <v>100.0</v>
      </c>
    </row>
    <row r="115">
      <c r="A115" s="40" t="s">
        <v>225</v>
      </c>
      <c r="B115" s="44" t="s">
        <v>226</v>
      </c>
      <c r="C115" s="41">
        <v>3.0</v>
      </c>
      <c r="D115" s="40" t="s">
        <v>255</v>
      </c>
      <c r="E115" s="41">
        <v>2.0</v>
      </c>
      <c r="F115" s="41">
        <v>114.0</v>
      </c>
      <c r="G115" s="41">
        <v>105.60000000000001</v>
      </c>
      <c r="H115" s="42">
        <v>1.73</v>
      </c>
      <c r="I115" s="42">
        <v>100.0</v>
      </c>
      <c r="J115" s="43">
        <f>I115*H115</f>
        <v>173</v>
      </c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</row>
    <row r="116">
      <c r="A116" s="5" t="s">
        <v>231</v>
      </c>
      <c r="B116" s="2" t="s">
        <v>232</v>
      </c>
      <c r="C116" s="26">
        <v>3.0</v>
      </c>
      <c r="D116" s="5" t="s">
        <v>251</v>
      </c>
      <c r="E116" s="26">
        <v>3.0</v>
      </c>
      <c r="F116" s="26">
        <v>115.0</v>
      </c>
      <c r="G116" s="26">
        <v>106.88</v>
      </c>
      <c r="I116" s="38">
        <v>100.0</v>
      </c>
    </row>
    <row r="117">
      <c r="A117" s="5" t="s">
        <v>237</v>
      </c>
      <c r="B117" s="5" t="s">
        <v>237</v>
      </c>
      <c r="C117" s="26">
        <v>3.0</v>
      </c>
      <c r="D117" s="5" t="s">
        <v>252</v>
      </c>
      <c r="E117" s="26">
        <v>3.0</v>
      </c>
      <c r="F117" s="26">
        <v>116.0</v>
      </c>
      <c r="G117" s="26">
        <v>106.60000000000001</v>
      </c>
      <c r="I117" s="38">
        <v>100.0</v>
      </c>
    </row>
    <row r="118">
      <c r="A118" s="5" t="s">
        <v>238</v>
      </c>
      <c r="B118" s="5" t="s">
        <v>238</v>
      </c>
      <c r="C118" s="26">
        <v>3.0</v>
      </c>
      <c r="D118" s="5" t="s">
        <v>253</v>
      </c>
      <c r="E118" s="26">
        <v>3.0</v>
      </c>
      <c r="F118" s="26">
        <v>117.0</v>
      </c>
      <c r="G118" s="26">
        <v>105.0</v>
      </c>
      <c r="I118" s="38">
        <v>100.0</v>
      </c>
    </row>
    <row r="119">
      <c r="A119" s="5" t="s">
        <v>239</v>
      </c>
      <c r="B119" s="5" t="s">
        <v>239</v>
      </c>
      <c r="C119" s="26">
        <v>3.0</v>
      </c>
      <c r="D119" s="5" t="s">
        <v>254</v>
      </c>
      <c r="E119" s="26">
        <v>3.0</v>
      </c>
      <c r="F119" s="26">
        <v>118.0</v>
      </c>
      <c r="G119" s="26">
        <v>105.11999999999999</v>
      </c>
      <c r="I119" s="38">
        <v>100.0</v>
      </c>
    </row>
    <row r="120">
      <c r="A120" s="5" t="s">
        <v>235</v>
      </c>
      <c r="B120" s="2" t="s">
        <v>236</v>
      </c>
      <c r="C120" s="26">
        <v>3.0</v>
      </c>
      <c r="D120" s="5" t="s">
        <v>255</v>
      </c>
      <c r="E120" s="26">
        <v>3.0</v>
      </c>
      <c r="F120" s="26">
        <v>119.0</v>
      </c>
      <c r="G120" s="26">
        <v>101.5</v>
      </c>
      <c r="I120" s="38">
        <v>100.0</v>
      </c>
    </row>
    <row r="121">
      <c r="A121" s="5" t="s">
        <v>247</v>
      </c>
      <c r="B121" s="5" t="s">
        <v>247</v>
      </c>
      <c r="C121" s="26">
        <v>3.0</v>
      </c>
      <c r="D121" s="5" t="s">
        <v>256</v>
      </c>
      <c r="E121" s="26">
        <v>3.0</v>
      </c>
      <c r="F121" s="26">
        <v>120.0</v>
      </c>
      <c r="G121" s="26">
        <v>104.5</v>
      </c>
      <c r="I121" s="38">
        <v>100.0</v>
      </c>
    </row>
    <row r="122">
      <c r="A122" s="5" t="s">
        <v>242</v>
      </c>
      <c r="B122" s="2" t="s">
        <v>243</v>
      </c>
      <c r="C122" s="26">
        <v>3.0</v>
      </c>
      <c r="D122" s="5" t="s">
        <v>257</v>
      </c>
      <c r="E122" s="26">
        <v>3.0</v>
      </c>
      <c r="F122" s="26">
        <v>121.0</v>
      </c>
      <c r="G122" s="26">
        <v>103.68</v>
      </c>
      <c r="I122" s="38">
        <v>100.0</v>
      </c>
    </row>
    <row r="123">
      <c r="A123" s="5" t="s">
        <v>18</v>
      </c>
      <c r="B123" s="2" t="s">
        <v>19</v>
      </c>
      <c r="C123" s="26">
        <v>3.0</v>
      </c>
      <c r="D123" s="5" t="s">
        <v>250</v>
      </c>
      <c r="E123" s="26">
        <v>4.0</v>
      </c>
      <c r="F123" s="26">
        <v>122.0</v>
      </c>
      <c r="G123" s="26">
        <v>102.60000000000001</v>
      </c>
      <c r="I123" s="38">
        <v>100.0</v>
      </c>
    </row>
    <row r="124">
      <c r="A124" s="5" t="s">
        <v>20</v>
      </c>
      <c r="B124" s="2" t="s">
        <v>21</v>
      </c>
      <c r="C124" s="26">
        <v>3.0</v>
      </c>
      <c r="D124" s="5" t="s">
        <v>251</v>
      </c>
      <c r="E124" s="26">
        <v>4.0</v>
      </c>
      <c r="F124" s="26">
        <v>123.0</v>
      </c>
      <c r="G124" s="26">
        <v>103.35000000000001</v>
      </c>
      <c r="I124" s="38">
        <v>100.0</v>
      </c>
    </row>
    <row r="125">
      <c r="A125" s="5" t="s">
        <v>11</v>
      </c>
      <c r="B125" s="2" t="s">
        <v>12</v>
      </c>
      <c r="C125" s="26">
        <v>3.0</v>
      </c>
      <c r="D125" s="5" t="s">
        <v>252</v>
      </c>
      <c r="E125" s="26">
        <v>4.0</v>
      </c>
      <c r="F125" s="26">
        <v>124.0</v>
      </c>
      <c r="G125" s="26">
        <v>104.25</v>
      </c>
      <c r="I125" s="38">
        <v>100.0</v>
      </c>
    </row>
    <row r="126">
      <c r="A126" s="5" t="s">
        <v>15</v>
      </c>
      <c r="B126" s="2" t="s">
        <v>16</v>
      </c>
      <c r="C126" s="26">
        <v>3.0</v>
      </c>
      <c r="D126" s="5" t="s">
        <v>253</v>
      </c>
      <c r="E126" s="26">
        <v>4.0</v>
      </c>
      <c r="F126" s="26">
        <v>125.0</v>
      </c>
      <c r="G126" s="26">
        <v>97.6</v>
      </c>
      <c r="I126" s="38">
        <v>100.0</v>
      </c>
    </row>
    <row r="127">
      <c r="A127" s="5" t="s">
        <v>26</v>
      </c>
      <c r="B127" s="2" t="s">
        <v>27</v>
      </c>
      <c r="C127" s="26">
        <v>3.0</v>
      </c>
      <c r="D127" s="5" t="s">
        <v>254</v>
      </c>
      <c r="E127" s="26">
        <v>4.0</v>
      </c>
      <c r="F127" s="26">
        <v>126.0</v>
      </c>
      <c r="G127" s="26">
        <v>101.84</v>
      </c>
      <c r="I127" s="38">
        <v>100.0</v>
      </c>
    </row>
    <row r="128">
      <c r="A128" s="5" t="s">
        <v>22</v>
      </c>
      <c r="B128" s="2" t="s">
        <v>23</v>
      </c>
      <c r="C128" s="26">
        <v>3.0</v>
      </c>
      <c r="D128" s="5" t="s">
        <v>255</v>
      </c>
      <c r="E128" s="26">
        <v>4.0</v>
      </c>
      <c r="F128" s="26">
        <v>127.0</v>
      </c>
      <c r="G128" s="26">
        <v>105.60000000000001</v>
      </c>
      <c r="I128" s="38">
        <v>100.0</v>
      </c>
    </row>
    <row r="129">
      <c r="A129" s="5" t="s">
        <v>28</v>
      </c>
      <c r="B129" s="2" t="s">
        <v>29</v>
      </c>
      <c r="C129" s="26">
        <v>3.0</v>
      </c>
      <c r="D129" s="5" t="s">
        <v>256</v>
      </c>
      <c r="E129" s="26">
        <v>4.0</v>
      </c>
      <c r="F129" s="26">
        <v>128.0</v>
      </c>
      <c r="G129" s="26">
        <v>104.76</v>
      </c>
      <c r="I129" s="38">
        <v>100.0</v>
      </c>
    </row>
    <row r="130">
      <c r="A130" s="5" t="s">
        <v>24</v>
      </c>
      <c r="B130" s="2" t="s">
        <v>25</v>
      </c>
      <c r="C130" s="26">
        <v>3.0</v>
      </c>
      <c r="D130" s="5" t="s">
        <v>257</v>
      </c>
      <c r="E130" s="26">
        <v>4.0</v>
      </c>
      <c r="F130" s="26">
        <v>129.0</v>
      </c>
      <c r="G130" s="26">
        <v>106.8</v>
      </c>
      <c r="I130" s="38">
        <v>100.0</v>
      </c>
    </row>
    <row r="131">
      <c r="A131" s="5" t="s">
        <v>36</v>
      </c>
      <c r="B131" s="2" t="s">
        <v>37</v>
      </c>
      <c r="C131" s="26">
        <v>3.0</v>
      </c>
      <c r="D131" s="5" t="s">
        <v>250</v>
      </c>
      <c r="E131" s="26">
        <v>5.0</v>
      </c>
      <c r="F131" s="26">
        <v>130.0</v>
      </c>
      <c r="G131" s="26">
        <v>105.25999999999999</v>
      </c>
      <c r="I131" s="38">
        <v>100.0</v>
      </c>
    </row>
    <row r="132">
      <c r="A132" s="5" t="s">
        <v>30</v>
      </c>
      <c r="B132" s="2" t="s">
        <v>31</v>
      </c>
      <c r="C132" s="26">
        <v>3.0</v>
      </c>
      <c r="D132" s="5" t="s">
        <v>251</v>
      </c>
      <c r="E132" s="26">
        <v>5.0</v>
      </c>
      <c r="F132" s="26">
        <v>131.0</v>
      </c>
      <c r="G132" s="26">
        <v>104.96</v>
      </c>
      <c r="I132" s="38">
        <v>100.0</v>
      </c>
    </row>
    <row r="133">
      <c r="A133" s="5" t="s">
        <v>32</v>
      </c>
      <c r="B133" s="2" t="s">
        <v>33</v>
      </c>
      <c r="C133" s="26">
        <v>3.0</v>
      </c>
      <c r="D133" s="5" t="s">
        <v>252</v>
      </c>
      <c r="E133" s="26">
        <v>5.0</v>
      </c>
      <c r="F133" s="26">
        <v>132.0</v>
      </c>
      <c r="G133" s="26">
        <v>104.28</v>
      </c>
      <c r="I133" s="38">
        <v>100.0</v>
      </c>
    </row>
    <row r="134">
      <c r="A134" s="5" t="s">
        <v>34</v>
      </c>
      <c r="B134" s="2" t="s">
        <v>35</v>
      </c>
      <c r="C134" s="26">
        <v>3.0</v>
      </c>
      <c r="D134" s="5" t="s">
        <v>253</v>
      </c>
      <c r="E134" s="26">
        <v>5.0</v>
      </c>
      <c r="F134" s="26">
        <v>133.0</v>
      </c>
      <c r="G134" s="26">
        <v>106.92000000000002</v>
      </c>
      <c r="I134" s="38">
        <v>100.0</v>
      </c>
    </row>
    <row r="135">
      <c r="A135" s="5" t="s">
        <v>38</v>
      </c>
      <c r="B135" s="2" t="s">
        <v>39</v>
      </c>
      <c r="C135" s="26">
        <v>3.0</v>
      </c>
      <c r="D135" s="5" t="s">
        <v>254</v>
      </c>
      <c r="E135" s="26">
        <v>5.0</v>
      </c>
      <c r="F135" s="26">
        <v>134.0</v>
      </c>
      <c r="G135" s="26">
        <v>105.28</v>
      </c>
      <c r="I135" s="38">
        <v>100.0</v>
      </c>
    </row>
    <row r="136">
      <c r="A136" s="5" t="s">
        <v>40</v>
      </c>
      <c r="B136" s="2" t="s">
        <v>41</v>
      </c>
      <c r="C136" s="26">
        <v>3.0</v>
      </c>
      <c r="D136" s="5" t="s">
        <v>255</v>
      </c>
      <c r="E136" s="26">
        <v>5.0</v>
      </c>
      <c r="F136" s="26">
        <v>135.0</v>
      </c>
      <c r="G136" s="26">
        <v>107.9</v>
      </c>
      <c r="I136" s="38">
        <v>100.0</v>
      </c>
    </row>
    <row r="137">
      <c r="A137" s="5" t="s">
        <v>42</v>
      </c>
      <c r="B137" s="2" t="s">
        <v>43</v>
      </c>
      <c r="C137" s="26">
        <v>3.0</v>
      </c>
      <c r="D137" s="5" t="s">
        <v>256</v>
      </c>
      <c r="E137" s="26">
        <v>5.0</v>
      </c>
      <c r="F137" s="26">
        <v>136.0</v>
      </c>
      <c r="G137" s="26">
        <v>106.04000000000002</v>
      </c>
      <c r="I137" s="38">
        <v>100.0</v>
      </c>
    </row>
    <row r="138">
      <c r="A138" s="5" t="s">
        <v>44</v>
      </c>
      <c r="B138" s="2" t="s">
        <v>45</v>
      </c>
      <c r="C138" s="26">
        <v>3.0</v>
      </c>
      <c r="D138" s="5" t="s">
        <v>257</v>
      </c>
      <c r="E138" s="26">
        <v>5.0</v>
      </c>
      <c r="F138" s="26">
        <v>137.0</v>
      </c>
      <c r="G138" s="26">
        <v>104.58</v>
      </c>
      <c r="I138" s="38">
        <v>100.0</v>
      </c>
    </row>
    <row r="139">
      <c r="A139" s="5" t="s">
        <v>52</v>
      </c>
      <c r="B139" s="2" t="s">
        <v>53</v>
      </c>
      <c r="C139" s="26">
        <v>3.0</v>
      </c>
      <c r="D139" s="5" t="s">
        <v>250</v>
      </c>
      <c r="E139" s="26">
        <v>6.0</v>
      </c>
      <c r="F139" s="26">
        <v>138.0</v>
      </c>
      <c r="G139" s="26">
        <v>106.80000000000001</v>
      </c>
      <c r="I139" s="38">
        <v>100.0</v>
      </c>
    </row>
    <row r="140">
      <c r="A140" s="5" t="s">
        <v>46</v>
      </c>
      <c r="B140" s="2" t="s">
        <v>47</v>
      </c>
      <c r="C140" s="26">
        <v>3.0</v>
      </c>
      <c r="D140" s="5" t="s">
        <v>251</v>
      </c>
      <c r="E140" s="26">
        <v>6.0</v>
      </c>
      <c r="F140" s="26">
        <v>139.0</v>
      </c>
      <c r="G140" s="26">
        <v>100.52</v>
      </c>
      <c r="I140" s="38">
        <v>100.0</v>
      </c>
    </row>
    <row r="141">
      <c r="A141" s="5" t="s">
        <v>48</v>
      </c>
      <c r="B141" s="2" t="s">
        <v>49</v>
      </c>
      <c r="C141" s="26">
        <v>3.0</v>
      </c>
      <c r="D141" s="5" t="s">
        <v>252</v>
      </c>
      <c r="E141" s="26">
        <v>6.0</v>
      </c>
      <c r="F141" s="26">
        <v>140.0</v>
      </c>
      <c r="G141" s="26">
        <v>103.19999999999999</v>
      </c>
      <c r="I141" s="38">
        <v>100.0</v>
      </c>
    </row>
    <row r="142">
      <c r="A142" s="5" t="s">
        <v>50</v>
      </c>
      <c r="B142" s="2" t="s">
        <v>51</v>
      </c>
      <c r="C142" s="26">
        <v>3.0</v>
      </c>
      <c r="D142" s="5" t="s">
        <v>253</v>
      </c>
      <c r="E142" s="26">
        <v>6.0</v>
      </c>
      <c r="F142" s="26">
        <v>141.0</v>
      </c>
      <c r="G142" s="26">
        <v>102.4</v>
      </c>
      <c r="I142" s="38">
        <v>100.0</v>
      </c>
    </row>
    <row r="143">
      <c r="A143" s="40" t="s">
        <v>158</v>
      </c>
      <c r="B143" s="40" t="s">
        <v>158</v>
      </c>
      <c r="C143" s="41">
        <v>3.0</v>
      </c>
      <c r="D143" s="40" t="s">
        <v>250</v>
      </c>
      <c r="E143" s="41">
        <v>7.0</v>
      </c>
      <c r="F143" s="41">
        <v>142.0</v>
      </c>
      <c r="G143" s="41">
        <v>10.600000000000001</v>
      </c>
      <c r="H143" s="42">
        <v>0.314</v>
      </c>
      <c r="I143" s="42">
        <v>100.0</v>
      </c>
      <c r="J143" s="43">
        <f>I143*H143</f>
        <v>31.4</v>
      </c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</row>
    <row r="144">
      <c r="A144" s="15" t="s">
        <v>240</v>
      </c>
      <c r="B144" s="33" t="s">
        <v>241</v>
      </c>
      <c r="C144" s="30">
        <v>3.0</v>
      </c>
      <c r="D144" s="15" t="s">
        <v>251</v>
      </c>
      <c r="E144" s="30">
        <v>7.0</v>
      </c>
      <c r="F144" s="26">
        <v>143.0</v>
      </c>
      <c r="G144" s="26">
        <v>11.040000000000001</v>
      </c>
      <c r="I144" s="38">
        <v>100.0</v>
      </c>
    </row>
    <row r="145">
      <c r="A145" s="15" t="s">
        <v>248</v>
      </c>
      <c r="B145" s="15" t="s">
        <v>248</v>
      </c>
      <c r="C145" s="30">
        <v>3.0</v>
      </c>
      <c r="D145" s="15" t="s">
        <v>252</v>
      </c>
      <c r="E145" s="30">
        <v>7.0</v>
      </c>
      <c r="F145" s="26">
        <v>144.0</v>
      </c>
      <c r="G145" s="26">
        <v>11.72</v>
      </c>
      <c r="I145" s="38">
        <v>100.0</v>
      </c>
    </row>
    <row r="146">
      <c r="A146" s="5" t="s">
        <v>79</v>
      </c>
      <c r="B146" s="2" t="s">
        <v>80</v>
      </c>
      <c r="C146" s="26">
        <v>3.0</v>
      </c>
      <c r="D146" s="5" t="s">
        <v>253</v>
      </c>
      <c r="E146" s="26">
        <v>7.0</v>
      </c>
      <c r="F146" s="26">
        <v>145.0</v>
      </c>
      <c r="G146" s="26">
        <v>101.75999999999999</v>
      </c>
      <c r="I146" s="38">
        <v>100.0</v>
      </c>
    </row>
    <row r="147">
      <c r="A147" s="5" t="s">
        <v>82</v>
      </c>
      <c r="B147" s="5" t="s">
        <v>82</v>
      </c>
      <c r="C147" s="26">
        <v>3.0</v>
      </c>
      <c r="D147" s="5" t="s">
        <v>254</v>
      </c>
      <c r="E147" s="26">
        <v>7.0</v>
      </c>
      <c r="F147" s="26">
        <v>146.0</v>
      </c>
      <c r="G147" s="26">
        <v>103.04000000000002</v>
      </c>
      <c r="I147" s="38">
        <v>100.0</v>
      </c>
    </row>
    <row r="148">
      <c r="A148" s="5" t="s">
        <v>83</v>
      </c>
      <c r="B148" s="5" t="s">
        <v>83</v>
      </c>
      <c r="C148" s="26">
        <v>3.0</v>
      </c>
      <c r="D148" s="5" t="s">
        <v>255</v>
      </c>
      <c r="E148" s="26">
        <v>7.0</v>
      </c>
      <c r="F148" s="26">
        <v>147.0</v>
      </c>
      <c r="G148" s="26">
        <v>97.2</v>
      </c>
      <c r="I148" s="38">
        <v>100.0</v>
      </c>
    </row>
    <row r="149">
      <c r="A149" s="5" t="s">
        <v>111</v>
      </c>
      <c r="B149" s="2" t="s">
        <v>112</v>
      </c>
      <c r="C149" s="26">
        <v>3.0</v>
      </c>
      <c r="D149" s="5" t="s">
        <v>256</v>
      </c>
      <c r="E149" s="26">
        <v>7.0</v>
      </c>
      <c r="F149" s="26">
        <v>148.0</v>
      </c>
      <c r="G149" s="26">
        <v>103.2</v>
      </c>
      <c r="I149" s="38">
        <v>100.0</v>
      </c>
    </row>
    <row r="150">
      <c r="A150" s="5" t="s">
        <v>115</v>
      </c>
      <c r="B150" s="5" t="s">
        <v>115</v>
      </c>
      <c r="C150" s="26">
        <v>3.0</v>
      </c>
      <c r="D150" s="5" t="s">
        <v>257</v>
      </c>
      <c r="E150" s="26">
        <v>7.0</v>
      </c>
      <c r="F150" s="26">
        <v>149.0</v>
      </c>
      <c r="G150" s="26">
        <v>106.2</v>
      </c>
      <c r="I150" s="38">
        <v>100.0</v>
      </c>
    </row>
    <row r="151">
      <c r="A151" s="5" t="s">
        <v>154</v>
      </c>
      <c r="B151" s="2" t="s">
        <v>155</v>
      </c>
      <c r="C151" s="26">
        <v>3.0</v>
      </c>
      <c r="D151" s="5" t="s">
        <v>250</v>
      </c>
      <c r="E151" s="26">
        <v>8.0</v>
      </c>
      <c r="F151" s="26">
        <v>150.0</v>
      </c>
      <c r="G151" s="26">
        <v>106.48</v>
      </c>
      <c r="I151" s="38">
        <v>100.0</v>
      </c>
    </row>
    <row r="152">
      <c r="A152" s="5" t="s">
        <v>196</v>
      </c>
      <c r="B152" s="2" t="s">
        <v>197</v>
      </c>
      <c r="C152" s="26">
        <v>3.0</v>
      </c>
      <c r="D152" s="5" t="s">
        <v>251</v>
      </c>
      <c r="E152" s="26">
        <v>8.0</v>
      </c>
      <c r="F152" s="26">
        <v>151.0</v>
      </c>
      <c r="G152" s="26">
        <v>107.80000000000001</v>
      </c>
      <c r="I152" s="38">
        <v>100.0</v>
      </c>
    </row>
    <row r="153">
      <c r="A153" s="5" t="s">
        <v>202</v>
      </c>
      <c r="B153" s="5" t="s">
        <v>202</v>
      </c>
      <c r="C153" s="26">
        <v>3.0</v>
      </c>
      <c r="D153" s="5" t="s">
        <v>252</v>
      </c>
      <c r="E153" s="26">
        <v>8.0</v>
      </c>
      <c r="F153" s="26">
        <v>152.0</v>
      </c>
      <c r="G153" s="26">
        <v>101.6</v>
      </c>
      <c r="I153" s="38">
        <v>100.0</v>
      </c>
    </row>
    <row r="154">
      <c r="A154" s="5" t="s">
        <v>207</v>
      </c>
      <c r="B154" s="2" t="s">
        <v>208</v>
      </c>
      <c r="C154" s="26">
        <v>3.0</v>
      </c>
      <c r="D154" s="5" t="s">
        <v>253</v>
      </c>
      <c r="E154" s="26">
        <v>8.0</v>
      </c>
      <c r="F154" s="26">
        <v>153.0</v>
      </c>
      <c r="G154" s="26">
        <v>105.6</v>
      </c>
      <c r="I154" s="38">
        <v>100.0</v>
      </c>
    </row>
    <row r="155">
      <c r="A155" s="5" t="s">
        <v>211</v>
      </c>
      <c r="B155" s="5" t="s">
        <v>211</v>
      </c>
      <c r="C155" s="26">
        <v>3.0</v>
      </c>
      <c r="D155" s="5" t="s">
        <v>254</v>
      </c>
      <c r="E155" s="26">
        <v>8.0</v>
      </c>
      <c r="F155" s="26">
        <v>154.0</v>
      </c>
      <c r="G155" s="26">
        <v>105.12</v>
      </c>
      <c r="I155" s="38">
        <v>100.0</v>
      </c>
    </row>
    <row r="156">
      <c r="A156" s="5" t="s">
        <v>223</v>
      </c>
      <c r="B156" s="2" t="s">
        <v>224</v>
      </c>
      <c r="C156" s="26">
        <v>3.0</v>
      </c>
      <c r="D156" s="5" t="s">
        <v>255</v>
      </c>
      <c r="E156" s="26">
        <v>8.0</v>
      </c>
      <c r="F156" s="26">
        <v>155.0</v>
      </c>
      <c r="G156" s="26">
        <v>105.64</v>
      </c>
      <c r="I156" s="38">
        <v>100.0</v>
      </c>
    </row>
    <row r="157">
      <c r="A157" s="5" t="s">
        <v>228</v>
      </c>
      <c r="B157" s="5" t="s">
        <v>228</v>
      </c>
      <c r="C157" s="26">
        <v>3.0</v>
      </c>
      <c r="D157" s="5" t="s">
        <v>256</v>
      </c>
      <c r="E157" s="26">
        <v>8.0</v>
      </c>
      <c r="F157" s="26">
        <v>156.0</v>
      </c>
      <c r="G157" s="30">
        <v>102.74000000000001</v>
      </c>
      <c r="I157" s="38">
        <v>100.0</v>
      </c>
    </row>
    <row r="158">
      <c r="A158" s="5" t="s">
        <v>229</v>
      </c>
      <c r="B158" s="2" t="s">
        <v>230</v>
      </c>
      <c r="C158" s="26">
        <v>3.0</v>
      </c>
      <c r="D158" s="5" t="s">
        <v>257</v>
      </c>
      <c r="E158" s="26">
        <v>8.0</v>
      </c>
      <c r="F158" s="26">
        <v>157.0</v>
      </c>
      <c r="G158" s="26">
        <v>102.19999999999999</v>
      </c>
      <c r="I158" s="38">
        <v>100.0</v>
      </c>
    </row>
    <row r="159">
      <c r="A159" s="5" t="s">
        <v>233</v>
      </c>
      <c r="B159" s="5" t="s">
        <v>233</v>
      </c>
      <c r="C159" s="26">
        <v>3.0</v>
      </c>
      <c r="D159" s="5" t="s">
        <v>250</v>
      </c>
      <c r="E159" s="26">
        <v>9.0</v>
      </c>
      <c r="F159" s="26">
        <v>158.0</v>
      </c>
      <c r="G159" s="26">
        <v>101.91999999999999</v>
      </c>
      <c r="I159" s="38">
        <v>100.0</v>
      </c>
    </row>
    <row r="160">
      <c r="A160" s="5" t="s">
        <v>234</v>
      </c>
      <c r="B160" s="5" t="s">
        <v>234</v>
      </c>
      <c r="C160" s="26">
        <v>3.0</v>
      </c>
      <c r="D160" s="5" t="s">
        <v>251</v>
      </c>
      <c r="E160" s="26">
        <v>9.0</v>
      </c>
      <c r="F160" s="26">
        <v>159.0</v>
      </c>
      <c r="G160" s="30">
        <v>104.39999999999999</v>
      </c>
      <c r="I160" s="38">
        <v>100.0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3.43"/>
    <col customWidth="1" min="10" max="10" width="26.14"/>
  </cols>
  <sheetData>
    <row r="1">
      <c r="A1" s="1" t="s">
        <v>0</v>
      </c>
      <c r="B1" s="3" t="s">
        <v>2</v>
      </c>
      <c r="C1" s="3" t="s">
        <v>277</v>
      </c>
      <c r="D1" s="3" t="s">
        <v>3</v>
      </c>
      <c r="E1" s="3" t="s">
        <v>4</v>
      </c>
      <c r="F1" s="3" t="s">
        <v>278</v>
      </c>
      <c r="G1" s="3" t="s">
        <v>279</v>
      </c>
      <c r="H1" s="3" t="s">
        <v>280</v>
      </c>
      <c r="I1" s="1" t="s">
        <v>281</v>
      </c>
      <c r="J1" s="3" t="s">
        <v>282</v>
      </c>
      <c r="K1" s="3" t="s">
        <v>283</v>
      </c>
    </row>
    <row r="2">
      <c r="A2" s="48">
        <v>44131.0</v>
      </c>
      <c r="B2" s="3" t="s">
        <v>284</v>
      </c>
      <c r="C2" s="7">
        <v>3.0</v>
      </c>
      <c r="D2" s="3" t="s">
        <v>285</v>
      </c>
      <c r="E2" s="7">
        <v>100.0</v>
      </c>
      <c r="F2" s="49">
        <v>5.0</v>
      </c>
      <c r="G2" s="7">
        <v>1.0</v>
      </c>
      <c r="H2" s="7">
        <v>100.0</v>
      </c>
      <c r="I2" s="7">
        <f t="shared" ref="I2:I5" si="1">(E2-G2-F2)*H2</f>
        <v>9400</v>
      </c>
      <c r="J2" s="7">
        <f t="shared" ref="J2:J5" si="2">(H2*F2)/E6</f>
        <v>10</v>
      </c>
      <c r="K2" s="50" t="s">
        <v>286</v>
      </c>
    </row>
    <row r="3">
      <c r="A3" s="48">
        <v>44131.0</v>
      </c>
      <c r="B3" s="3" t="s">
        <v>287</v>
      </c>
      <c r="C3" s="7">
        <v>3.0</v>
      </c>
      <c r="D3" s="3" t="s">
        <v>285</v>
      </c>
      <c r="E3" s="7">
        <v>100.0</v>
      </c>
      <c r="F3" s="49">
        <v>5.0</v>
      </c>
      <c r="G3" s="7">
        <v>1.0</v>
      </c>
      <c r="H3" s="7">
        <v>122.0</v>
      </c>
      <c r="I3" s="7">
        <f t="shared" si="1"/>
        <v>11468</v>
      </c>
      <c r="J3" s="7">
        <f t="shared" si="2"/>
        <v>12.2</v>
      </c>
      <c r="K3" s="50" t="s">
        <v>286</v>
      </c>
    </row>
    <row r="4">
      <c r="A4" s="48">
        <v>44131.0</v>
      </c>
      <c r="B4" s="3" t="s">
        <v>288</v>
      </c>
      <c r="C4" s="7">
        <v>3.0</v>
      </c>
      <c r="D4" s="3" t="s">
        <v>285</v>
      </c>
      <c r="E4" s="7">
        <v>100.0</v>
      </c>
      <c r="F4" s="49">
        <v>5.0</v>
      </c>
      <c r="G4" s="7">
        <v>1.0</v>
      </c>
      <c r="H4" s="7">
        <v>114.0</v>
      </c>
      <c r="I4" s="7">
        <f t="shared" si="1"/>
        <v>10716</v>
      </c>
      <c r="J4" s="7">
        <f t="shared" si="2"/>
        <v>11.4</v>
      </c>
      <c r="K4" s="50" t="s">
        <v>286</v>
      </c>
    </row>
    <row r="5">
      <c r="A5" s="48">
        <v>44131.0</v>
      </c>
      <c r="B5" s="3" t="s">
        <v>289</v>
      </c>
      <c r="C5" s="7">
        <v>3.0</v>
      </c>
      <c r="D5" s="3" t="s">
        <v>285</v>
      </c>
      <c r="E5" s="7">
        <v>100.0</v>
      </c>
      <c r="F5" s="49">
        <v>5.0</v>
      </c>
      <c r="G5" s="7">
        <v>1.0</v>
      </c>
      <c r="H5" s="7">
        <v>156.0</v>
      </c>
      <c r="I5" s="7">
        <f t="shared" si="1"/>
        <v>14664</v>
      </c>
      <c r="J5" s="7">
        <f t="shared" si="2"/>
        <v>15.6</v>
      </c>
      <c r="K5" s="50" t="s">
        <v>286</v>
      </c>
    </row>
    <row r="6">
      <c r="A6" s="48">
        <v>44131.0</v>
      </c>
      <c r="B6" s="3" t="s">
        <v>290</v>
      </c>
      <c r="C6" s="51" t="s">
        <v>291</v>
      </c>
      <c r="D6" s="3" t="s">
        <v>285</v>
      </c>
      <c r="E6" s="7">
        <v>50.0</v>
      </c>
      <c r="F6" s="7">
        <v>2.0</v>
      </c>
      <c r="G6" s="7">
        <v>0.0</v>
      </c>
      <c r="H6" s="7">
        <f t="shared" ref="H6:H9" si="3">J2</f>
        <v>10</v>
      </c>
      <c r="I6" s="7">
        <f t="shared" ref="I6:I9" si="4">(E6-F6)*J2</f>
        <v>480</v>
      </c>
      <c r="J6" s="7">
        <v>10.0</v>
      </c>
      <c r="K6" s="3"/>
    </row>
    <row r="7">
      <c r="A7" s="48">
        <v>44131.0</v>
      </c>
      <c r="B7" s="1" t="s">
        <v>292</v>
      </c>
      <c r="C7" s="51" t="s">
        <v>291</v>
      </c>
      <c r="D7" s="3" t="s">
        <v>285</v>
      </c>
      <c r="E7" s="7">
        <v>50.0</v>
      </c>
      <c r="F7" s="7">
        <v>2.0</v>
      </c>
      <c r="G7" s="7">
        <v>0.0</v>
      </c>
      <c r="H7" s="7">
        <f t="shared" si="3"/>
        <v>12.2</v>
      </c>
      <c r="I7" s="7">
        <f t="shared" si="4"/>
        <v>585.6</v>
      </c>
      <c r="J7" s="7">
        <v>12.2</v>
      </c>
      <c r="K7" s="3"/>
    </row>
    <row r="8">
      <c r="A8" s="48">
        <v>44131.0</v>
      </c>
      <c r="B8" s="1" t="s">
        <v>293</v>
      </c>
      <c r="C8" s="51" t="s">
        <v>291</v>
      </c>
      <c r="D8" s="3" t="s">
        <v>285</v>
      </c>
      <c r="E8" s="7">
        <v>50.0</v>
      </c>
      <c r="F8" s="7">
        <v>2.0</v>
      </c>
      <c r="G8" s="7">
        <v>0.0</v>
      </c>
      <c r="H8" s="7">
        <f t="shared" si="3"/>
        <v>11.4</v>
      </c>
      <c r="I8" s="7">
        <f t="shared" si="4"/>
        <v>547.2</v>
      </c>
      <c r="J8" s="7">
        <v>11.4</v>
      </c>
      <c r="K8" s="3"/>
    </row>
    <row r="9">
      <c r="A9" s="48">
        <v>44131.0</v>
      </c>
      <c r="B9" s="1" t="s">
        <v>294</v>
      </c>
      <c r="C9" s="51" t="s">
        <v>291</v>
      </c>
      <c r="D9" s="3" t="s">
        <v>285</v>
      </c>
      <c r="E9" s="7">
        <v>50.0</v>
      </c>
      <c r="F9" s="7">
        <v>1.5</v>
      </c>
      <c r="G9" s="7">
        <v>0.0</v>
      </c>
      <c r="H9" s="7">
        <f t="shared" si="3"/>
        <v>15.6</v>
      </c>
      <c r="I9" s="7">
        <f t="shared" si="4"/>
        <v>756.6</v>
      </c>
      <c r="J9" s="7">
        <v>15.6</v>
      </c>
      <c r="K9" s="3"/>
    </row>
    <row r="10">
      <c r="A10" s="52">
        <v>44154.0</v>
      </c>
      <c r="B10" s="1" t="s">
        <v>295</v>
      </c>
      <c r="C10" s="38">
        <v>3.0</v>
      </c>
      <c r="D10" s="3" t="s">
        <v>285</v>
      </c>
      <c r="E10" s="38">
        <v>100.0</v>
      </c>
      <c r="F10" s="38">
        <v>0.0</v>
      </c>
      <c r="G10" s="38">
        <v>1.0</v>
      </c>
      <c r="H10" s="38">
        <v>67.2</v>
      </c>
      <c r="I10" s="39">
        <f t="shared" ref="I10:I12" si="5">H10*(E10-G10)</f>
        <v>6652.8</v>
      </c>
    </row>
    <row r="11">
      <c r="A11" s="52">
        <v>44154.0</v>
      </c>
      <c r="B11" s="1" t="s">
        <v>296</v>
      </c>
      <c r="C11" s="38">
        <v>3.0</v>
      </c>
      <c r="D11" s="3" t="s">
        <v>285</v>
      </c>
      <c r="E11" s="38">
        <v>100.0</v>
      </c>
      <c r="F11" s="38">
        <v>0.0</v>
      </c>
      <c r="G11" s="38">
        <v>1.0</v>
      </c>
      <c r="H11" s="38">
        <v>62.8</v>
      </c>
      <c r="I11" s="39">
        <f t="shared" si="5"/>
        <v>6217.2</v>
      </c>
      <c r="K11" s="38" t="s">
        <v>297</v>
      </c>
    </row>
    <row r="12">
      <c r="A12" s="52">
        <v>44154.0</v>
      </c>
      <c r="B12" s="1" t="s">
        <v>298</v>
      </c>
      <c r="C12" s="38">
        <v>3.0</v>
      </c>
      <c r="D12" s="3" t="s">
        <v>285</v>
      </c>
      <c r="E12" s="38">
        <v>100.0</v>
      </c>
      <c r="F12" s="38">
        <v>0.0</v>
      </c>
      <c r="G12" s="38">
        <v>1.0</v>
      </c>
      <c r="H12" s="38">
        <v>75.8</v>
      </c>
      <c r="I12" s="39">
        <f t="shared" si="5"/>
        <v>7504.2</v>
      </c>
      <c r="K12" s="38" t="s">
        <v>299</v>
      </c>
    </row>
    <row r="13">
      <c r="A13" s="52"/>
      <c r="B13" s="1"/>
    </row>
    <row r="15">
      <c r="I15" s="39">
        <f>SUM(I2:I9)/500</f>
        <v>97.2348</v>
      </c>
    </row>
    <row r="16">
      <c r="F16" s="38" t="s">
        <v>300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3" max="4" width="25.0"/>
    <col customWidth="1" min="6" max="8" width="20.14"/>
    <col customWidth="1" min="17" max="17" width="23.43"/>
    <col customWidth="1" min="19" max="19" width="17.57"/>
  </cols>
  <sheetData>
    <row r="1">
      <c r="A1" s="1" t="s">
        <v>0</v>
      </c>
      <c r="B1" s="3" t="s">
        <v>2</v>
      </c>
      <c r="C1" s="1" t="s">
        <v>301</v>
      </c>
      <c r="D1" s="1" t="s">
        <v>302</v>
      </c>
      <c r="E1" s="1" t="s">
        <v>303</v>
      </c>
      <c r="F1" s="1" t="s">
        <v>304</v>
      </c>
      <c r="G1" s="38" t="s">
        <v>305</v>
      </c>
      <c r="H1" s="38" t="s">
        <v>306</v>
      </c>
      <c r="I1" s="1" t="s">
        <v>307</v>
      </c>
      <c r="J1" s="1" t="s">
        <v>308</v>
      </c>
      <c r="K1" s="1" t="s">
        <v>309</v>
      </c>
      <c r="L1" s="3" t="s">
        <v>3</v>
      </c>
      <c r="M1" s="3" t="s">
        <v>4</v>
      </c>
      <c r="N1" s="3" t="s">
        <v>278</v>
      </c>
      <c r="O1" s="3" t="s">
        <v>279</v>
      </c>
      <c r="P1" s="1" t="s">
        <v>310</v>
      </c>
      <c r="Q1" s="3" t="s">
        <v>280</v>
      </c>
      <c r="R1" s="1" t="s">
        <v>311</v>
      </c>
      <c r="S1" s="38" t="s">
        <v>312</v>
      </c>
      <c r="T1" s="38" t="s">
        <v>313</v>
      </c>
      <c r="U1" s="38" t="s">
        <v>9</v>
      </c>
    </row>
    <row r="2">
      <c r="A2" s="52">
        <v>44134.0</v>
      </c>
      <c r="B2" s="3" t="s">
        <v>290</v>
      </c>
      <c r="C2" s="38">
        <v>25.6</v>
      </c>
      <c r="D2" s="38">
        <f t="shared" ref="D2:D5" si="1">47*C2</f>
        <v>1203.2</v>
      </c>
      <c r="E2" s="53" t="s">
        <v>314</v>
      </c>
      <c r="F2" s="38" t="s">
        <v>315</v>
      </c>
      <c r="G2" s="38">
        <v>501.0</v>
      </c>
      <c r="H2" s="38">
        <v>701.0</v>
      </c>
      <c r="I2" s="38">
        <v>8.0</v>
      </c>
      <c r="J2" s="38">
        <v>14.0</v>
      </c>
      <c r="K2" s="38">
        <v>5.0</v>
      </c>
      <c r="L2" s="38" t="s">
        <v>316</v>
      </c>
      <c r="M2" s="38">
        <v>40.0</v>
      </c>
      <c r="N2" s="38">
        <v>3.0</v>
      </c>
      <c r="O2" s="38">
        <v>1.0</v>
      </c>
      <c r="P2" s="38">
        <v>0.0</v>
      </c>
      <c r="Q2" s="38">
        <v>4.04</v>
      </c>
      <c r="R2" s="39">
        <f t="shared" ref="R2:R14" si="2">Q2*(M2-N2-O2-P2-S2)</f>
        <v>145.44</v>
      </c>
      <c r="S2" s="38">
        <v>0.0</v>
      </c>
      <c r="T2" s="38"/>
    </row>
    <row r="3">
      <c r="A3" s="52">
        <v>44134.0</v>
      </c>
      <c r="B3" s="1" t="s">
        <v>292</v>
      </c>
      <c r="C3" s="38">
        <v>30.2</v>
      </c>
      <c r="D3" s="38">
        <f t="shared" si="1"/>
        <v>1419.4</v>
      </c>
      <c r="E3" s="53" t="s">
        <v>314</v>
      </c>
      <c r="F3" s="38" t="s">
        <v>315</v>
      </c>
      <c r="G3" s="38">
        <v>501.0</v>
      </c>
      <c r="H3" s="38">
        <v>701.0</v>
      </c>
      <c r="I3" s="38">
        <v>8.0</v>
      </c>
      <c r="J3" s="38">
        <v>14.0</v>
      </c>
      <c r="K3" s="38">
        <v>5.0</v>
      </c>
      <c r="L3" s="38" t="s">
        <v>316</v>
      </c>
      <c r="M3" s="38">
        <v>40.0</v>
      </c>
      <c r="N3" s="38">
        <v>3.0</v>
      </c>
      <c r="O3" s="38">
        <v>1.0</v>
      </c>
      <c r="P3" s="38">
        <v>0.0</v>
      </c>
      <c r="Q3" s="38">
        <v>1.72</v>
      </c>
      <c r="R3" s="39">
        <f t="shared" si="2"/>
        <v>61.92</v>
      </c>
      <c r="S3" s="38">
        <v>0.0</v>
      </c>
      <c r="T3" s="38"/>
    </row>
    <row r="4">
      <c r="A4" s="52">
        <v>44134.0</v>
      </c>
      <c r="B4" s="1" t="s">
        <v>293</v>
      </c>
      <c r="C4" s="38">
        <v>19.1</v>
      </c>
      <c r="D4" s="38">
        <f t="shared" si="1"/>
        <v>897.7</v>
      </c>
      <c r="E4" s="53" t="s">
        <v>314</v>
      </c>
      <c r="F4" s="38" t="s">
        <v>315</v>
      </c>
      <c r="G4" s="38">
        <v>501.0</v>
      </c>
      <c r="H4" s="38">
        <v>701.0</v>
      </c>
      <c r="I4" s="38">
        <v>8.0</v>
      </c>
      <c r="J4" s="38">
        <v>14.0</v>
      </c>
      <c r="K4" s="38">
        <v>6.0</v>
      </c>
      <c r="L4" s="38" t="s">
        <v>316</v>
      </c>
      <c r="M4" s="38">
        <v>40.0</v>
      </c>
      <c r="N4" s="38">
        <v>3.0</v>
      </c>
      <c r="O4" s="38">
        <v>1.0</v>
      </c>
      <c r="P4" s="38">
        <v>0.0</v>
      </c>
      <c r="Q4" s="38">
        <v>3.54</v>
      </c>
      <c r="R4" s="39">
        <f t="shared" si="2"/>
        <v>127.44</v>
      </c>
      <c r="S4" s="38">
        <v>0.0</v>
      </c>
      <c r="T4" s="38"/>
    </row>
    <row r="5">
      <c r="A5" s="52">
        <v>44134.0</v>
      </c>
      <c r="B5" s="1" t="s">
        <v>294</v>
      </c>
      <c r="C5" s="38">
        <v>23.2</v>
      </c>
      <c r="D5" s="38">
        <f t="shared" si="1"/>
        <v>1090.4</v>
      </c>
      <c r="E5" s="53" t="s">
        <v>314</v>
      </c>
      <c r="F5" s="38" t="s">
        <v>315</v>
      </c>
      <c r="G5" s="38">
        <v>501.0</v>
      </c>
      <c r="H5" s="38">
        <v>701.0</v>
      </c>
      <c r="I5" s="38">
        <v>8.0</v>
      </c>
      <c r="J5" s="38">
        <v>14.0</v>
      </c>
      <c r="K5" s="38">
        <v>6.0</v>
      </c>
      <c r="L5" s="38" t="s">
        <v>316</v>
      </c>
      <c r="M5" s="38">
        <v>40.0</v>
      </c>
      <c r="N5" s="38">
        <v>3.0</v>
      </c>
      <c r="O5" s="38">
        <v>1.0</v>
      </c>
      <c r="P5" s="38">
        <f>10+5</f>
        <v>15</v>
      </c>
      <c r="Q5" s="38">
        <v>5.86</v>
      </c>
      <c r="R5" s="39">
        <f t="shared" si="2"/>
        <v>64.46</v>
      </c>
      <c r="S5" s="38">
        <v>10.0</v>
      </c>
      <c r="T5" s="38"/>
    </row>
    <row r="6">
      <c r="A6" s="52">
        <v>44148.0</v>
      </c>
      <c r="B6" s="1" t="s">
        <v>317</v>
      </c>
      <c r="C6" s="38">
        <v>100.0</v>
      </c>
      <c r="D6" s="54">
        <v>1500.0</v>
      </c>
      <c r="E6" s="53" t="s">
        <v>314</v>
      </c>
      <c r="F6" s="38" t="s">
        <v>315</v>
      </c>
      <c r="G6" s="38">
        <v>501.0</v>
      </c>
      <c r="H6" s="38">
        <v>701.0</v>
      </c>
      <c r="I6" s="38">
        <v>11.0</v>
      </c>
      <c r="J6" s="38">
        <v>12.0</v>
      </c>
      <c r="K6" s="38">
        <v>5.0</v>
      </c>
      <c r="L6" s="38" t="s">
        <v>316</v>
      </c>
      <c r="M6" s="38">
        <v>40.0</v>
      </c>
      <c r="N6" s="38">
        <v>0.0</v>
      </c>
      <c r="O6" s="38">
        <v>1.0</v>
      </c>
      <c r="P6" s="38">
        <v>0.0</v>
      </c>
      <c r="Q6" s="38">
        <v>4.82</v>
      </c>
      <c r="R6" s="39">
        <f t="shared" si="2"/>
        <v>139.78</v>
      </c>
      <c r="S6" s="38">
        <v>10.0</v>
      </c>
      <c r="T6" s="38"/>
    </row>
    <row r="7">
      <c r="A7" s="52">
        <v>44148.0</v>
      </c>
      <c r="B7" s="1" t="s">
        <v>318</v>
      </c>
      <c r="C7" s="38">
        <v>100.0</v>
      </c>
      <c r="D7" s="54">
        <v>1500.0</v>
      </c>
      <c r="E7" s="53" t="s">
        <v>314</v>
      </c>
      <c r="F7" s="38" t="s">
        <v>315</v>
      </c>
      <c r="G7" s="38">
        <v>501.0</v>
      </c>
      <c r="H7" s="38">
        <v>701.0</v>
      </c>
      <c r="I7" s="38">
        <v>11.0</v>
      </c>
      <c r="J7" s="38">
        <v>12.0</v>
      </c>
      <c r="K7" s="38">
        <v>5.0</v>
      </c>
      <c r="L7" s="38" t="s">
        <v>316</v>
      </c>
      <c r="M7" s="38">
        <v>40.0</v>
      </c>
      <c r="N7" s="38">
        <v>0.0</v>
      </c>
      <c r="O7" s="38">
        <v>1.0</v>
      </c>
      <c r="P7" s="38">
        <v>0.0</v>
      </c>
      <c r="Q7" s="38">
        <v>4.06</v>
      </c>
      <c r="R7" s="39">
        <f t="shared" si="2"/>
        <v>117.74</v>
      </c>
      <c r="S7" s="38">
        <v>10.0</v>
      </c>
      <c r="T7" s="38"/>
    </row>
    <row r="8">
      <c r="A8" s="52">
        <v>44148.0</v>
      </c>
      <c r="B8" s="1" t="s">
        <v>319</v>
      </c>
      <c r="C8" s="38">
        <v>100.0</v>
      </c>
      <c r="D8" s="54">
        <v>1500.0</v>
      </c>
      <c r="E8" s="53" t="s">
        <v>314</v>
      </c>
      <c r="F8" s="38" t="s">
        <v>315</v>
      </c>
      <c r="G8" s="38">
        <v>501.0</v>
      </c>
      <c r="H8" s="38">
        <v>701.0</v>
      </c>
      <c r="I8" s="38">
        <v>11.0</v>
      </c>
      <c r="J8" s="38">
        <v>12.0</v>
      </c>
      <c r="K8" s="38">
        <v>5.0</v>
      </c>
      <c r="L8" s="38" t="s">
        <v>316</v>
      </c>
      <c r="M8" s="38">
        <v>40.0</v>
      </c>
      <c r="N8" s="38">
        <v>0.0</v>
      </c>
      <c r="O8" s="38">
        <v>1.0</v>
      </c>
      <c r="P8" s="38">
        <v>0.0</v>
      </c>
      <c r="Q8" s="38">
        <v>4.74</v>
      </c>
      <c r="R8" s="39">
        <f t="shared" si="2"/>
        <v>137.46</v>
      </c>
      <c r="S8" s="38">
        <v>10.0</v>
      </c>
      <c r="T8" s="38"/>
    </row>
    <row r="9">
      <c r="A9" s="52">
        <v>44148.0</v>
      </c>
      <c r="B9" s="1" t="s">
        <v>320</v>
      </c>
      <c r="C9" s="38">
        <v>100.0</v>
      </c>
      <c r="D9" s="54">
        <v>1500.0</v>
      </c>
      <c r="E9" s="53" t="s">
        <v>314</v>
      </c>
      <c r="F9" s="38" t="s">
        <v>315</v>
      </c>
      <c r="G9" s="38">
        <v>501.0</v>
      </c>
      <c r="H9" s="38">
        <v>701.0</v>
      </c>
      <c r="I9" s="38">
        <v>11.0</v>
      </c>
      <c r="J9" s="38">
        <v>12.0</v>
      </c>
      <c r="K9" s="38">
        <v>5.0</v>
      </c>
      <c r="L9" s="38" t="s">
        <v>316</v>
      </c>
      <c r="M9" s="38">
        <v>40.0</v>
      </c>
      <c r="N9" s="38">
        <v>0.0</v>
      </c>
      <c r="O9" s="38">
        <v>1.0</v>
      </c>
      <c r="P9" s="38">
        <v>0.0</v>
      </c>
      <c r="Q9" s="38">
        <v>6.66</v>
      </c>
      <c r="R9" s="39">
        <f t="shared" si="2"/>
        <v>259.74</v>
      </c>
      <c r="S9" s="38">
        <v>0.0</v>
      </c>
      <c r="T9" s="38"/>
    </row>
    <row r="10">
      <c r="A10" s="52">
        <v>44148.0</v>
      </c>
      <c r="B10" s="1" t="s">
        <v>321</v>
      </c>
      <c r="C10" s="38">
        <v>122.0</v>
      </c>
      <c r="D10" s="54">
        <v>1830.0</v>
      </c>
      <c r="E10" s="53" t="s">
        <v>314</v>
      </c>
      <c r="F10" s="38" t="s">
        <v>315</v>
      </c>
      <c r="G10" s="38">
        <v>501.0</v>
      </c>
      <c r="H10" s="38">
        <v>701.0</v>
      </c>
      <c r="I10" s="38">
        <v>11.0</v>
      </c>
      <c r="J10" s="38">
        <v>12.0</v>
      </c>
      <c r="K10" s="38">
        <v>5.0</v>
      </c>
      <c r="L10" s="38" t="s">
        <v>316</v>
      </c>
      <c r="M10" s="38">
        <v>40.0</v>
      </c>
      <c r="N10" s="38">
        <v>0.0</v>
      </c>
      <c r="O10" s="38">
        <v>1.0</v>
      </c>
      <c r="P10" s="38">
        <v>0.0</v>
      </c>
      <c r="Q10" s="38">
        <v>7.9</v>
      </c>
      <c r="R10" s="39">
        <f t="shared" si="2"/>
        <v>308.1</v>
      </c>
      <c r="S10" s="38">
        <v>0.0</v>
      </c>
      <c r="T10" s="38"/>
    </row>
    <row r="11">
      <c r="A11" s="52">
        <v>44148.0</v>
      </c>
      <c r="B11" s="1" t="s">
        <v>322</v>
      </c>
      <c r="C11" s="38">
        <v>122.0</v>
      </c>
      <c r="D11" s="54">
        <v>1830.0</v>
      </c>
      <c r="E11" s="53" t="s">
        <v>314</v>
      </c>
      <c r="F11" s="38" t="s">
        <v>315</v>
      </c>
      <c r="G11" s="38">
        <v>501.0</v>
      </c>
      <c r="H11" s="38">
        <v>701.0</v>
      </c>
      <c r="I11" s="38">
        <v>11.0</v>
      </c>
      <c r="J11" s="38">
        <v>12.0</v>
      </c>
      <c r="K11" s="38">
        <v>5.0</v>
      </c>
      <c r="L11" s="38" t="s">
        <v>316</v>
      </c>
      <c r="M11" s="38">
        <v>40.0</v>
      </c>
      <c r="N11" s="38">
        <v>0.0</v>
      </c>
      <c r="O11" s="38">
        <v>1.0</v>
      </c>
      <c r="P11" s="38">
        <v>5.0</v>
      </c>
      <c r="Q11" s="38">
        <v>5.46</v>
      </c>
      <c r="R11" s="39">
        <f t="shared" si="2"/>
        <v>185.64</v>
      </c>
      <c r="S11" s="38">
        <v>0.0</v>
      </c>
      <c r="T11" s="38"/>
    </row>
    <row r="12">
      <c r="A12" s="52">
        <v>44148.0</v>
      </c>
      <c r="B12" s="1" t="s">
        <v>323</v>
      </c>
      <c r="C12" s="38">
        <v>122.0</v>
      </c>
      <c r="D12" s="54">
        <v>1830.0</v>
      </c>
      <c r="E12" s="53" t="s">
        <v>314</v>
      </c>
      <c r="F12" s="38" t="s">
        <v>315</v>
      </c>
      <c r="G12" s="38">
        <v>501.0</v>
      </c>
      <c r="H12" s="38">
        <v>701.0</v>
      </c>
      <c r="I12" s="38">
        <v>11.0</v>
      </c>
      <c r="J12" s="38">
        <v>12.0</v>
      </c>
      <c r="K12" s="38">
        <v>5.0</v>
      </c>
      <c r="L12" s="38" t="s">
        <v>316</v>
      </c>
      <c r="M12" s="38">
        <v>40.0</v>
      </c>
      <c r="N12" s="38">
        <v>0.0</v>
      </c>
      <c r="O12" s="38">
        <v>1.0</v>
      </c>
      <c r="P12" s="38">
        <v>5.0</v>
      </c>
      <c r="Q12" s="38">
        <v>4.14</v>
      </c>
      <c r="R12" s="39">
        <f t="shared" si="2"/>
        <v>99.36</v>
      </c>
      <c r="S12" s="38">
        <v>10.0</v>
      </c>
      <c r="T12" s="38"/>
    </row>
    <row r="13">
      <c r="A13" s="52">
        <v>44148.0</v>
      </c>
      <c r="B13" s="1" t="s">
        <v>324</v>
      </c>
      <c r="C13" s="38">
        <v>122.0</v>
      </c>
      <c r="D13" s="54">
        <v>1830.0</v>
      </c>
      <c r="E13" s="53" t="s">
        <v>314</v>
      </c>
      <c r="F13" s="38" t="s">
        <v>315</v>
      </c>
      <c r="G13" s="38">
        <v>501.0</v>
      </c>
      <c r="H13" s="38">
        <v>701.0</v>
      </c>
      <c r="I13" s="38">
        <v>11.0</v>
      </c>
      <c r="J13" s="38">
        <v>12.0</v>
      </c>
      <c r="K13" s="38">
        <v>5.0</v>
      </c>
      <c r="L13" s="38" t="s">
        <v>316</v>
      </c>
      <c r="M13" s="38">
        <v>40.0</v>
      </c>
      <c r="N13" s="38">
        <v>0.0</v>
      </c>
      <c r="O13" s="38">
        <v>1.0</v>
      </c>
      <c r="P13" s="38">
        <v>0.0</v>
      </c>
      <c r="Q13" s="38">
        <v>2.02</v>
      </c>
      <c r="R13" s="39">
        <f t="shared" si="2"/>
        <v>18.18</v>
      </c>
      <c r="S13" s="38">
        <f>10+5+5+5+5</f>
        <v>30</v>
      </c>
      <c r="T13" s="38"/>
      <c r="U13" s="38" t="s">
        <v>325</v>
      </c>
    </row>
    <row r="14">
      <c r="A14" s="52">
        <v>44148.0</v>
      </c>
      <c r="B14" s="1" t="s">
        <v>326</v>
      </c>
      <c r="C14" s="38">
        <v>114.0</v>
      </c>
      <c r="D14" s="54">
        <v>1710.0</v>
      </c>
      <c r="E14" s="53" t="s">
        <v>314</v>
      </c>
      <c r="F14" s="38" t="s">
        <v>315</v>
      </c>
      <c r="G14" s="38">
        <v>501.0</v>
      </c>
      <c r="H14" s="38">
        <v>701.0</v>
      </c>
      <c r="I14" s="38">
        <v>11.0</v>
      </c>
      <c r="J14" s="38">
        <v>12.0</v>
      </c>
      <c r="K14" s="38">
        <v>5.0</v>
      </c>
      <c r="L14" s="38" t="s">
        <v>316</v>
      </c>
      <c r="M14" s="38">
        <v>40.0</v>
      </c>
      <c r="N14" s="38">
        <v>0.0</v>
      </c>
      <c r="O14" s="38">
        <v>1.0</v>
      </c>
      <c r="P14" s="38">
        <v>0.0</v>
      </c>
      <c r="Q14" s="38">
        <v>4.9</v>
      </c>
      <c r="R14" s="39">
        <f t="shared" si="2"/>
        <v>142.1</v>
      </c>
      <c r="S14" s="38">
        <v>10.0</v>
      </c>
      <c r="T14" s="38"/>
    </row>
    <row r="15">
      <c r="A15" s="52">
        <v>44148.0</v>
      </c>
      <c r="B15" s="1" t="s">
        <v>327</v>
      </c>
      <c r="C15" s="38">
        <v>114.0</v>
      </c>
      <c r="D15" s="54">
        <v>1710.0</v>
      </c>
      <c r="E15" s="53" t="s">
        <v>314</v>
      </c>
      <c r="F15" s="38" t="s">
        <v>315</v>
      </c>
      <c r="G15" s="38">
        <v>501.0</v>
      </c>
      <c r="H15" s="38">
        <v>701.0</v>
      </c>
      <c r="I15" s="38">
        <v>11.0</v>
      </c>
      <c r="J15" s="38">
        <v>12.0</v>
      </c>
      <c r="K15" s="38">
        <v>5.0</v>
      </c>
      <c r="L15" s="38" t="s">
        <v>316</v>
      </c>
      <c r="M15" s="38">
        <v>40.0</v>
      </c>
      <c r="N15" s="38">
        <v>0.0</v>
      </c>
      <c r="O15" s="38">
        <v>1.0</v>
      </c>
      <c r="P15" s="38">
        <v>0.0</v>
      </c>
      <c r="Q15" s="38">
        <v>11.7</v>
      </c>
      <c r="R15" s="39">
        <f>Q15*(M15-N15-O15-P15-S15-T15)</f>
        <v>0</v>
      </c>
      <c r="S15" s="38">
        <v>10.0</v>
      </c>
      <c r="T15" s="38">
        <f>M15-N15-O15-P15-S15</f>
        <v>29</v>
      </c>
    </row>
    <row r="16">
      <c r="A16" s="52">
        <v>44148.0</v>
      </c>
      <c r="B16" s="1" t="s">
        <v>328</v>
      </c>
      <c r="C16" s="38">
        <v>114.0</v>
      </c>
      <c r="D16" s="54">
        <v>1710.0</v>
      </c>
      <c r="E16" s="53" t="s">
        <v>314</v>
      </c>
      <c r="F16" s="38" t="s">
        <v>315</v>
      </c>
      <c r="G16" s="38">
        <v>501.0</v>
      </c>
      <c r="H16" s="38">
        <v>701.0</v>
      </c>
      <c r="I16" s="38">
        <v>11.0</v>
      </c>
      <c r="J16" s="38">
        <v>12.0</v>
      </c>
      <c r="K16" s="38">
        <v>5.0</v>
      </c>
      <c r="L16" s="38" t="s">
        <v>316</v>
      </c>
      <c r="M16" s="38">
        <v>40.0</v>
      </c>
      <c r="N16" s="38">
        <v>0.0</v>
      </c>
      <c r="O16" s="38">
        <v>1.0</v>
      </c>
      <c r="P16" s="38">
        <v>0.0</v>
      </c>
      <c r="Q16" s="38">
        <v>2.7</v>
      </c>
      <c r="R16" s="39">
        <f t="shared" ref="R16:R26" si="3">Q16*(M16-N16-O16-P16-S16)</f>
        <v>78.3</v>
      </c>
      <c r="S16" s="38">
        <v>10.0</v>
      </c>
      <c r="T16" s="38"/>
    </row>
    <row r="17">
      <c r="A17" s="52">
        <v>44148.0</v>
      </c>
      <c r="B17" s="1" t="s">
        <v>329</v>
      </c>
      <c r="C17" s="38">
        <v>114.0</v>
      </c>
      <c r="D17" s="54">
        <v>1710.0</v>
      </c>
      <c r="E17" s="53" t="s">
        <v>314</v>
      </c>
      <c r="F17" s="38" t="s">
        <v>315</v>
      </c>
      <c r="G17" s="38">
        <v>501.0</v>
      </c>
      <c r="H17" s="38">
        <v>701.0</v>
      </c>
      <c r="I17" s="38">
        <v>11.0</v>
      </c>
      <c r="J17" s="38">
        <v>12.0</v>
      </c>
      <c r="K17" s="38">
        <v>5.0</v>
      </c>
      <c r="L17" s="38" t="s">
        <v>316</v>
      </c>
      <c r="M17" s="38">
        <v>40.0</v>
      </c>
      <c r="N17" s="38">
        <v>0.0</v>
      </c>
      <c r="O17" s="38">
        <v>1.0</v>
      </c>
      <c r="P17" s="38">
        <v>0.0</v>
      </c>
      <c r="Q17" s="38">
        <v>2.7</v>
      </c>
      <c r="R17" s="39">
        <f t="shared" si="3"/>
        <v>78.3</v>
      </c>
      <c r="S17" s="38">
        <v>10.0</v>
      </c>
      <c r="T17" s="38"/>
    </row>
    <row r="18">
      <c r="A18" s="52">
        <v>44148.0</v>
      </c>
      <c r="B18" s="1" t="s">
        <v>330</v>
      </c>
      <c r="C18" s="38">
        <v>156.0</v>
      </c>
      <c r="D18" s="54">
        <v>1872.0</v>
      </c>
      <c r="E18" s="53" t="s">
        <v>314</v>
      </c>
      <c r="F18" s="38" t="s">
        <v>315</v>
      </c>
      <c r="G18" s="38">
        <v>501.0</v>
      </c>
      <c r="H18" s="38">
        <v>701.0</v>
      </c>
      <c r="I18" s="38">
        <v>11.0</v>
      </c>
      <c r="J18" s="38">
        <v>12.0</v>
      </c>
      <c r="K18" s="38">
        <v>5.0</v>
      </c>
      <c r="L18" s="38" t="s">
        <v>316</v>
      </c>
      <c r="M18" s="38">
        <v>40.0</v>
      </c>
      <c r="N18" s="38">
        <v>0.0</v>
      </c>
      <c r="O18" s="38">
        <v>1.0</v>
      </c>
      <c r="P18" s="38">
        <v>0.0</v>
      </c>
      <c r="Q18" s="38">
        <v>2.7</v>
      </c>
      <c r="R18" s="39">
        <f t="shared" si="3"/>
        <v>78.3</v>
      </c>
      <c r="S18" s="38">
        <v>10.0</v>
      </c>
      <c r="T18" s="38"/>
    </row>
    <row r="19">
      <c r="A19" s="52">
        <v>44148.0</v>
      </c>
      <c r="B19" s="1" t="s">
        <v>331</v>
      </c>
      <c r="C19" s="38">
        <v>156.0</v>
      </c>
      <c r="D19" s="54">
        <v>1872.0</v>
      </c>
      <c r="E19" s="53" t="s">
        <v>314</v>
      </c>
      <c r="F19" s="38" t="s">
        <v>315</v>
      </c>
      <c r="G19" s="38">
        <v>501.0</v>
      </c>
      <c r="H19" s="38">
        <v>701.0</v>
      </c>
      <c r="I19" s="38">
        <v>11.0</v>
      </c>
      <c r="J19" s="38">
        <v>12.0</v>
      </c>
      <c r="K19" s="38">
        <v>5.0</v>
      </c>
      <c r="L19" s="38" t="s">
        <v>316</v>
      </c>
      <c r="M19" s="38">
        <v>40.0</v>
      </c>
      <c r="N19" s="38">
        <v>0.0</v>
      </c>
      <c r="O19" s="38">
        <v>1.0</v>
      </c>
      <c r="P19" s="38">
        <v>0.0</v>
      </c>
      <c r="Q19" s="38">
        <v>7.94</v>
      </c>
      <c r="R19" s="39">
        <f t="shared" si="3"/>
        <v>309.66</v>
      </c>
      <c r="S19" s="38">
        <v>0.0</v>
      </c>
      <c r="T19" s="38"/>
    </row>
    <row r="20">
      <c r="A20" s="52">
        <v>44148.0</v>
      </c>
      <c r="B20" s="1" t="s">
        <v>332</v>
      </c>
      <c r="C20" s="38">
        <v>156.0</v>
      </c>
      <c r="D20" s="54">
        <v>1872.0</v>
      </c>
      <c r="E20" s="53" t="s">
        <v>314</v>
      </c>
      <c r="F20" s="38" t="s">
        <v>315</v>
      </c>
      <c r="G20" s="38">
        <v>501.0</v>
      </c>
      <c r="H20" s="38">
        <v>701.0</v>
      </c>
      <c r="I20" s="38">
        <v>11.0</v>
      </c>
      <c r="J20" s="38">
        <v>12.0</v>
      </c>
      <c r="K20" s="38">
        <v>5.0</v>
      </c>
      <c r="L20" s="38" t="s">
        <v>316</v>
      </c>
      <c r="M20" s="38">
        <v>40.0</v>
      </c>
      <c r="N20" s="38">
        <v>0.0</v>
      </c>
      <c r="O20" s="38">
        <v>1.0</v>
      </c>
      <c r="P20" s="38">
        <v>0.0</v>
      </c>
      <c r="Q20" s="38">
        <v>6.24</v>
      </c>
      <c r="R20" s="39">
        <f t="shared" si="3"/>
        <v>243.36</v>
      </c>
      <c r="S20" s="38">
        <v>0.0</v>
      </c>
      <c r="T20" s="38"/>
    </row>
    <row r="21">
      <c r="A21" s="52">
        <v>44148.0</v>
      </c>
      <c r="B21" s="1" t="s">
        <v>333</v>
      </c>
      <c r="C21" s="38">
        <v>156.0</v>
      </c>
      <c r="D21" s="54">
        <v>1872.0</v>
      </c>
      <c r="E21" s="53" t="s">
        <v>314</v>
      </c>
      <c r="F21" s="38" t="s">
        <v>315</v>
      </c>
      <c r="G21" s="38">
        <v>501.0</v>
      </c>
      <c r="H21" s="38">
        <v>701.0</v>
      </c>
      <c r="I21" s="38">
        <v>11.0</v>
      </c>
      <c r="J21" s="38">
        <v>12.0</v>
      </c>
      <c r="K21" s="38">
        <v>5.0</v>
      </c>
      <c r="L21" s="38" t="s">
        <v>316</v>
      </c>
      <c r="M21" s="38">
        <v>40.0</v>
      </c>
      <c r="N21" s="38">
        <v>0.0</v>
      </c>
      <c r="O21" s="38">
        <v>1.0</v>
      </c>
      <c r="P21" s="38">
        <v>0.0</v>
      </c>
      <c r="Q21" s="38">
        <v>9.24</v>
      </c>
      <c r="R21" s="39">
        <f t="shared" si="3"/>
        <v>360.36</v>
      </c>
      <c r="S21" s="38">
        <v>0.0</v>
      </c>
      <c r="T21" s="38"/>
    </row>
    <row r="22">
      <c r="A22" s="52">
        <v>44148.0</v>
      </c>
      <c r="B22" s="1" t="s">
        <v>334</v>
      </c>
      <c r="C22" s="38">
        <v>156.0</v>
      </c>
      <c r="D22" s="54">
        <v>1872.0</v>
      </c>
      <c r="E22" s="53" t="s">
        <v>314</v>
      </c>
      <c r="F22" s="38" t="s">
        <v>315</v>
      </c>
      <c r="G22" s="38">
        <v>501.0</v>
      </c>
      <c r="H22" s="38">
        <v>701.0</v>
      </c>
      <c r="I22" s="38">
        <v>11.0</v>
      </c>
      <c r="J22" s="38">
        <v>12.0</v>
      </c>
      <c r="K22" s="38">
        <v>5.0</v>
      </c>
      <c r="L22" s="38" t="s">
        <v>316</v>
      </c>
      <c r="M22" s="38">
        <v>40.0</v>
      </c>
      <c r="N22" s="38">
        <v>0.0</v>
      </c>
      <c r="O22" s="38">
        <v>1.0</v>
      </c>
      <c r="P22" s="38">
        <v>2.0</v>
      </c>
      <c r="Q22" s="38">
        <v>8.6</v>
      </c>
      <c r="R22" s="39">
        <f t="shared" si="3"/>
        <v>318.2</v>
      </c>
      <c r="S22" s="38">
        <v>0.0</v>
      </c>
      <c r="T22" s="38"/>
    </row>
    <row r="23">
      <c r="A23" s="52">
        <v>44152.0</v>
      </c>
      <c r="B23" s="1" t="s">
        <v>335</v>
      </c>
      <c r="E23" s="53" t="s">
        <v>314</v>
      </c>
      <c r="F23" s="38" t="s">
        <v>336</v>
      </c>
      <c r="G23" s="38">
        <v>501.0</v>
      </c>
      <c r="H23" s="38">
        <v>701.0</v>
      </c>
      <c r="I23" s="38">
        <v>12.0</v>
      </c>
      <c r="J23" s="38">
        <v>12.0</v>
      </c>
      <c r="K23" s="38">
        <v>5.0</v>
      </c>
      <c r="L23" s="38" t="s">
        <v>285</v>
      </c>
      <c r="M23" s="38">
        <v>30.0</v>
      </c>
      <c r="N23" s="38">
        <v>0.0</v>
      </c>
      <c r="O23" s="38">
        <v>1.0</v>
      </c>
      <c r="P23" s="38">
        <v>0.0</v>
      </c>
      <c r="Q23" s="38">
        <v>8.06</v>
      </c>
      <c r="R23" s="39">
        <f t="shared" si="3"/>
        <v>153.14</v>
      </c>
      <c r="S23" s="38">
        <v>10.0</v>
      </c>
      <c r="T23" s="38"/>
    </row>
    <row r="24">
      <c r="A24" s="52">
        <v>44152.0</v>
      </c>
      <c r="B24" s="1" t="s">
        <v>337</v>
      </c>
      <c r="E24" s="53" t="s">
        <v>314</v>
      </c>
      <c r="F24" s="38" t="s">
        <v>338</v>
      </c>
      <c r="G24" s="38">
        <v>501.0</v>
      </c>
      <c r="H24" s="38">
        <v>701.0</v>
      </c>
      <c r="I24" s="38">
        <v>12.0</v>
      </c>
      <c r="J24" s="38">
        <v>12.0</v>
      </c>
      <c r="K24" s="38">
        <v>5.0</v>
      </c>
      <c r="L24" s="38" t="s">
        <v>285</v>
      </c>
      <c r="M24" s="38">
        <v>30.0</v>
      </c>
      <c r="N24" s="38">
        <v>0.0</v>
      </c>
      <c r="O24" s="38">
        <v>1.0</v>
      </c>
      <c r="P24" s="38">
        <v>0.0</v>
      </c>
      <c r="Q24" s="38">
        <v>9.74</v>
      </c>
      <c r="R24" s="39">
        <f t="shared" si="3"/>
        <v>282.46</v>
      </c>
      <c r="S24" s="38">
        <v>0.0</v>
      </c>
      <c r="T24" s="38"/>
      <c r="U24" s="38" t="s">
        <v>339</v>
      </c>
    </row>
    <row r="25">
      <c r="A25" s="52">
        <v>44152.0</v>
      </c>
      <c r="B25" s="1" t="s">
        <v>340</v>
      </c>
      <c r="E25" s="53" t="s">
        <v>314</v>
      </c>
      <c r="F25" s="38" t="s">
        <v>341</v>
      </c>
      <c r="G25" s="38">
        <v>501.0</v>
      </c>
      <c r="H25" s="38">
        <v>701.0</v>
      </c>
      <c r="I25" s="38">
        <v>12.0</v>
      </c>
      <c r="J25" s="38">
        <v>12.0</v>
      </c>
      <c r="K25" s="38">
        <v>6.0</v>
      </c>
      <c r="L25" s="38" t="s">
        <v>285</v>
      </c>
      <c r="M25" s="38">
        <v>30.0</v>
      </c>
      <c r="N25" s="38">
        <v>0.0</v>
      </c>
      <c r="O25" s="38">
        <v>1.0</v>
      </c>
      <c r="P25" s="38">
        <v>0.0</v>
      </c>
      <c r="Q25" s="38">
        <v>11.3</v>
      </c>
      <c r="R25" s="39">
        <f t="shared" si="3"/>
        <v>327.7</v>
      </c>
      <c r="S25" s="38">
        <v>0.0</v>
      </c>
      <c r="T25" s="38"/>
      <c r="U25" s="38" t="s">
        <v>339</v>
      </c>
    </row>
    <row r="26">
      <c r="A26" s="52">
        <v>44152.0</v>
      </c>
      <c r="B26" s="1" t="s">
        <v>342</v>
      </c>
      <c r="E26" s="53" t="s">
        <v>314</v>
      </c>
      <c r="F26" s="38" t="s">
        <v>343</v>
      </c>
      <c r="G26" s="38">
        <v>501.0</v>
      </c>
      <c r="H26" s="38">
        <v>701.0</v>
      </c>
      <c r="I26" s="38">
        <v>12.0</v>
      </c>
      <c r="J26" s="38">
        <v>12.0</v>
      </c>
      <c r="K26" s="38">
        <v>6.0</v>
      </c>
      <c r="L26" s="38" t="s">
        <v>285</v>
      </c>
      <c r="M26" s="38">
        <v>30.0</v>
      </c>
      <c r="N26" s="38">
        <v>0.0</v>
      </c>
      <c r="O26" s="38">
        <v>1.0</v>
      </c>
      <c r="P26" s="38">
        <v>0.0</v>
      </c>
      <c r="Q26" s="38">
        <v>3.96</v>
      </c>
      <c r="R26" s="39">
        <f t="shared" si="3"/>
        <v>114.84</v>
      </c>
      <c r="S26" s="38">
        <v>0.0</v>
      </c>
      <c r="T26" s="38"/>
      <c r="U26" s="38" t="s">
        <v>339</v>
      </c>
    </row>
    <row r="27">
      <c r="A27" s="52">
        <v>44154.0</v>
      </c>
    </row>
    <row r="28">
      <c r="A28" s="52">
        <v>44155.0</v>
      </c>
      <c r="Q28" s="38" t="s">
        <v>344</v>
      </c>
      <c r="R28" s="39">
        <f>SUM(R2:R22)</f>
        <v>3273.84</v>
      </c>
    </row>
    <row r="29">
      <c r="A29" s="52">
        <v>44156.0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2" max="3" width="15.29"/>
    <col customWidth="1" min="4" max="4" width="17.29"/>
    <col customWidth="1" min="7" max="7" width="17.57"/>
    <col customWidth="1" min="16" max="16" width="18.71"/>
  </cols>
  <sheetData>
    <row r="1">
      <c r="A1" s="38" t="s">
        <v>0</v>
      </c>
      <c r="B1" s="38" t="s">
        <v>2</v>
      </c>
      <c r="C1" s="38" t="s">
        <v>345</v>
      </c>
      <c r="D1" s="38" t="s">
        <v>346</v>
      </c>
      <c r="E1" s="38" t="s">
        <v>347</v>
      </c>
      <c r="F1" s="38" t="s">
        <v>348</v>
      </c>
      <c r="G1" s="38" t="s">
        <v>349</v>
      </c>
      <c r="H1" s="3" t="s">
        <v>3</v>
      </c>
      <c r="I1" s="3" t="s">
        <v>4</v>
      </c>
      <c r="J1" s="1" t="s">
        <v>350</v>
      </c>
      <c r="K1" s="1" t="s">
        <v>310</v>
      </c>
      <c r="L1" s="38" t="s">
        <v>351</v>
      </c>
      <c r="M1" s="38" t="s">
        <v>8</v>
      </c>
      <c r="N1" s="38" t="s">
        <v>352</v>
      </c>
      <c r="O1" s="38"/>
      <c r="P1" s="38" t="s">
        <v>9</v>
      </c>
    </row>
    <row r="2">
      <c r="A2" s="52">
        <v>44152.0</v>
      </c>
      <c r="B2" s="38" t="s">
        <v>294</v>
      </c>
      <c r="C2" s="38" t="s">
        <v>342</v>
      </c>
      <c r="D2" s="38">
        <v>8.0</v>
      </c>
      <c r="E2" s="38">
        <v>6.0</v>
      </c>
      <c r="F2" s="38">
        <f t="shared" ref="F2:F16" si="1">E2+D2</f>
        <v>14</v>
      </c>
      <c r="G2" s="38">
        <v>14.0</v>
      </c>
      <c r="H2" s="38" t="s">
        <v>316</v>
      </c>
      <c r="I2" s="38">
        <v>40.0</v>
      </c>
      <c r="J2" s="38">
        <v>1.0</v>
      </c>
      <c r="K2" s="38"/>
      <c r="L2" s="38">
        <v>11.0</v>
      </c>
      <c r="M2" s="39">
        <f>(I2-J2)*L2</f>
        <v>429</v>
      </c>
      <c r="N2" s="38">
        <v>25.0</v>
      </c>
    </row>
    <row r="3">
      <c r="A3" s="52">
        <v>44152.0</v>
      </c>
      <c r="B3" s="53" t="s">
        <v>319</v>
      </c>
      <c r="C3" s="1" t="s">
        <v>353</v>
      </c>
      <c r="D3" s="38">
        <v>11.0</v>
      </c>
      <c r="E3" s="38">
        <v>6.0</v>
      </c>
      <c r="F3" s="55">
        <f t="shared" si="1"/>
        <v>17</v>
      </c>
      <c r="G3" s="38">
        <v>14.0</v>
      </c>
      <c r="H3" s="38" t="s">
        <v>316</v>
      </c>
      <c r="I3" s="38">
        <v>40.0</v>
      </c>
      <c r="J3" s="38">
        <v>1.0</v>
      </c>
      <c r="K3" s="38">
        <v>5.0</v>
      </c>
      <c r="L3" s="38">
        <v>14.3</v>
      </c>
      <c r="M3" s="39">
        <f>(I3-J3-K3)*L3</f>
        <v>486.2</v>
      </c>
      <c r="N3" s="38">
        <v>0.0</v>
      </c>
      <c r="O3" s="38"/>
      <c r="P3" s="38" t="s">
        <v>354</v>
      </c>
    </row>
    <row r="4">
      <c r="A4" s="52">
        <v>44152.0</v>
      </c>
      <c r="B4" s="1" t="s">
        <v>317</v>
      </c>
      <c r="C4" s="1" t="s">
        <v>355</v>
      </c>
      <c r="D4" s="38">
        <v>11.0</v>
      </c>
      <c r="E4" s="38">
        <v>3.0</v>
      </c>
      <c r="F4" s="56">
        <f t="shared" si="1"/>
        <v>14</v>
      </c>
      <c r="G4" s="38">
        <v>12.0</v>
      </c>
      <c r="H4" s="38" t="s">
        <v>285</v>
      </c>
      <c r="I4" s="38">
        <v>40.0</v>
      </c>
      <c r="J4" s="38">
        <v>1.0</v>
      </c>
      <c r="K4" s="38"/>
      <c r="L4" s="38">
        <v>15.6</v>
      </c>
      <c r="M4" s="39">
        <f t="shared" ref="M4:M17" si="2">(I4-J4)*L4</f>
        <v>608.4</v>
      </c>
      <c r="N4" s="38">
        <v>29.0</v>
      </c>
    </row>
    <row r="5">
      <c r="A5" s="52">
        <v>44152.0</v>
      </c>
      <c r="B5" s="1" t="s">
        <v>318</v>
      </c>
      <c r="C5" s="1" t="s">
        <v>355</v>
      </c>
      <c r="D5" s="38">
        <v>11.0</v>
      </c>
      <c r="E5" s="38">
        <v>3.0</v>
      </c>
      <c r="F5" s="56">
        <f t="shared" si="1"/>
        <v>14</v>
      </c>
      <c r="G5" s="38">
        <v>12.0</v>
      </c>
      <c r="H5" s="38" t="s">
        <v>285</v>
      </c>
      <c r="I5" s="38">
        <v>30.0</v>
      </c>
      <c r="J5" s="38">
        <v>1.0</v>
      </c>
      <c r="K5" s="38"/>
      <c r="L5" s="38">
        <v>31.2</v>
      </c>
      <c r="M5" s="39">
        <f t="shared" si="2"/>
        <v>904.8</v>
      </c>
      <c r="N5" s="39">
        <f t="shared" ref="N5:N12" si="3">I5-J5-K5</f>
        <v>29</v>
      </c>
    </row>
    <row r="6">
      <c r="A6" s="52">
        <v>44152.0</v>
      </c>
      <c r="B6" s="1" t="s">
        <v>323</v>
      </c>
      <c r="C6" s="1" t="s">
        <v>355</v>
      </c>
      <c r="D6" s="38">
        <v>11.0</v>
      </c>
      <c r="E6" s="38">
        <v>3.0</v>
      </c>
      <c r="F6" s="56">
        <f t="shared" si="1"/>
        <v>14</v>
      </c>
      <c r="G6" s="38">
        <v>12.0</v>
      </c>
      <c r="H6" s="38" t="s">
        <v>285</v>
      </c>
      <c r="I6" s="38">
        <v>30.0</v>
      </c>
      <c r="J6" s="38">
        <v>1.0</v>
      </c>
      <c r="K6" s="38">
        <v>5.0</v>
      </c>
      <c r="L6" s="38">
        <v>4.78</v>
      </c>
      <c r="M6" s="39">
        <f t="shared" si="2"/>
        <v>138.62</v>
      </c>
      <c r="N6" s="39">
        <f t="shared" si="3"/>
        <v>24</v>
      </c>
    </row>
    <row r="7">
      <c r="A7" s="52">
        <v>44152.0</v>
      </c>
      <c r="B7" s="1" t="s">
        <v>324</v>
      </c>
      <c r="C7" s="1" t="s">
        <v>355</v>
      </c>
      <c r="D7" s="38">
        <v>11.0</v>
      </c>
      <c r="E7" s="38">
        <v>3.0</v>
      </c>
      <c r="F7" s="56">
        <f t="shared" si="1"/>
        <v>14</v>
      </c>
      <c r="G7" s="38">
        <v>12.0</v>
      </c>
      <c r="H7" s="38" t="s">
        <v>285</v>
      </c>
      <c r="I7" s="38">
        <v>30.0</v>
      </c>
      <c r="J7" s="38">
        <v>1.0</v>
      </c>
      <c r="K7" s="38"/>
      <c r="L7" s="38">
        <v>1.98</v>
      </c>
      <c r="M7" s="39">
        <f t="shared" si="2"/>
        <v>57.42</v>
      </c>
      <c r="N7" s="39">
        <f t="shared" si="3"/>
        <v>29</v>
      </c>
    </row>
    <row r="8">
      <c r="A8" s="52">
        <v>44152.0</v>
      </c>
      <c r="B8" s="1" t="s">
        <v>326</v>
      </c>
      <c r="C8" s="1" t="s">
        <v>355</v>
      </c>
      <c r="D8" s="38">
        <v>11.0</v>
      </c>
      <c r="E8" s="38">
        <v>3.0</v>
      </c>
      <c r="F8" s="56">
        <f t="shared" si="1"/>
        <v>14</v>
      </c>
      <c r="G8" s="38">
        <v>12.0</v>
      </c>
      <c r="H8" s="38" t="s">
        <v>285</v>
      </c>
      <c r="I8" s="38">
        <v>30.0</v>
      </c>
      <c r="J8" s="38">
        <v>1.0</v>
      </c>
      <c r="K8" s="38"/>
      <c r="L8" s="38">
        <v>4.94</v>
      </c>
      <c r="M8" s="39">
        <f t="shared" si="2"/>
        <v>143.26</v>
      </c>
      <c r="N8" s="39">
        <f t="shared" si="3"/>
        <v>29</v>
      </c>
    </row>
    <row r="9">
      <c r="A9" s="52">
        <v>44152.0</v>
      </c>
      <c r="B9" s="1" t="s">
        <v>327</v>
      </c>
      <c r="C9" s="1" t="s">
        <v>355</v>
      </c>
      <c r="D9" s="38">
        <v>11.0</v>
      </c>
      <c r="E9" s="38">
        <v>3.0</v>
      </c>
      <c r="F9" s="56">
        <f t="shared" si="1"/>
        <v>14</v>
      </c>
      <c r="G9" s="38">
        <v>12.0</v>
      </c>
      <c r="H9" s="38" t="s">
        <v>285</v>
      </c>
      <c r="I9" s="38">
        <v>30.0</v>
      </c>
      <c r="J9" s="38">
        <v>1.0</v>
      </c>
      <c r="K9" s="38"/>
      <c r="L9" s="38">
        <v>2.2</v>
      </c>
      <c r="M9" s="39">
        <f t="shared" si="2"/>
        <v>63.8</v>
      </c>
      <c r="N9" s="39">
        <f t="shared" si="3"/>
        <v>29</v>
      </c>
    </row>
    <row r="10">
      <c r="A10" s="52">
        <v>44152.0</v>
      </c>
      <c r="B10" s="1" t="s">
        <v>328</v>
      </c>
      <c r="C10" s="1" t="s">
        <v>355</v>
      </c>
      <c r="D10" s="38">
        <v>11.0</v>
      </c>
      <c r="E10" s="38">
        <v>3.0</v>
      </c>
      <c r="F10" s="56">
        <f t="shared" si="1"/>
        <v>14</v>
      </c>
      <c r="G10" s="38">
        <v>12.0</v>
      </c>
      <c r="H10" s="38" t="s">
        <v>285</v>
      </c>
      <c r="I10" s="38">
        <v>30.0</v>
      </c>
      <c r="J10" s="38">
        <v>1.0</v>
      </c>
      <c r="K10" s="38"/>
      <c r="L10" s="38">
        <v>5.58</v>
      </c>
      <c r="M10" s="39">
        <f t="shared" si="2"/>
        <v>161.82</v>
      </c>
      <c r="N10" s="39">
        <f t="shared" si="3"/>
        <v>29</v>
      </c>
    </row>
    <row r="11">
      <c r="A11" s="52">
        <v>44152.0</v>
      </c>
      <c r="B11" s="1" t="s">
        <v>329</v>
      </c>
      <c r="C11" s="1" t="s">
        <v>355</v>
      </c>
      <c r="D11" s="38">
        <v>11.0</v>
      </c>
      <c r="E11" s="38">
        <v>3.0</v>
      </c>
      <c r="F11" s="56">
        <f t="shared" si="1"/>
        <v>14</v>
      </c>
      <c r="G11" s="38">
        <v>12.0</v>
      </c>
      <c r="H11" s="38" t="s">
        <v>285</v>
      </c>
      <c r="I11" s="38">
        <v>30.0</v>
      </c>
      <c r="J11" s="38">
        <v>1.0</v>
      </c>
      <c r="K11" s="38"/>
      <c r="L11" s="38">
        <v>6.6</v>
      </c>
      <c r="M11" s="39">
        <f t="shared" si="2"/>
        <v>191.4</v>
      </c>
      <c r="N11" s="39">
        <f t="shared" si="3"/>
        <v>29</v>
      </c>
      <c r="P11" s="38" t="s">
        <v>356</v>
      </c>
    </row>
    <row r="12">
      <c r="A12" s="52">
        <v>44152.0</v>
      </c>
      <c r="B12" s="1" t="s">
        <v>330</v>
      </c>
      <c r="C12" s="38" t="s">
        <v>355</v>
      </c>
      <c r="D12" s="38">
        <v>11.0</v>
      </c>
      <c r="E12" s="38">
        <v>3.0</v>
      </c>
      <c r="F12" s="56">
        <f t="shared" si="1"/>
        <v>14</v>
      </c>
      <c r="G12" s="38">
        <v>12.0</v>
      </c>
      <c r="H12" s="38" t="s">
        <v>285</v>
      </c>
      <c r="I12" s="38">
        <v>30.0</v>
      </c>
      <c r="J12" s="38">
        <v>1.0</v>
      </c>
      <c r="K12" s="38"/>
      <c r="L12" s="38">
        <v>3.2</v>
      </c>
      <c r="M12" s="39">
        <f t="shared" si="2"/>
        <v>92.8</v>
      </c>
      <c r="N12" s="39">
        <f t="shared" si="3"/>
        <v>29</v>
      </c>
      <c r="P12" s="39">
        <f>10*2.7</f>
        <v>27</v>
      </c>
    </row>
    <row r="13">
      <c r="A13" s="52">
        <v>44152.0</v>
      </c>
      <c r="B13" s="1" t="s">
        <v>335</v>
      </c>
      <c r="C13" s="38" t="s">
        <v>357</v>
      </c>
      <c r="E13" s="38">
        <v>12.0</v>
      </c>
      <c r="F13" s="38">
        <f t="shared" si="1"/>
        <v>12</v>
      </c>
      <c r="G13" s="38">
        <v>14.0</v>
      </c>
      <c r="H13" s="38" t="s">
        <v>285</v>
      </c>
      <c r="I13" s="38">
        <v>30.0</v>
      </c>
      <c r="J13" s="38">
        <v>1.0</v>
      </c>
      <c r="K13" s="38"/>
      <c r="L13" s="38">
        <v>8.06</v>
      </c>
      <c r="M13" s="39">
        <f t="shared" si="2"/>
        <v>233.74</v>
      </c>
      <c r="N13" s="38">
        <v>0.0</v>
      </c>
      <c r="O13" s="38"/>
      <c r="P13" s="38" t="s">
        <v>354</v>
      </c>
    </row>
    <row r="14">
      <c r="A14" s="52">
        <v>44152.0</v>
      </c>
      <c r="B14" s="1" t="s">
        <v>337</v>
      </c>
      <c r="C14" s="38" t="s">
        <v>357</v>
      </c>
      <c r="E14" s="38">
        <v>12.0</v>
      </c>
      <c r="F14" s="38">
        <f t="shared" si="1"/>
        <v>12</v>
      </c>
      <c r="G14" s="38">
        <v>14.0</v>
      </c>
      <c r="H14" s="38" t="s">
        <v>285</v>
      </c>
      <c r="I14" s="38">
        <v>30.0</v>
      </c>
      <c r="J14" s="38">
        <v>1.0</v>
      </c>
      <c r="K14" s="38"/>
      <c r="L14" s="38">
        <v>9.74</v>
      </c>
      <c r="M14" s="39">
        <f t="shared" si="2"/>
        <v>282.46</v>
      </c>
      <c r="N14" s="38">
        <v>0.0</v>
      </c>
      <c r="O14" s="38"/>
      <c r="P14" s="38" t="s">
        <v>354</v>
      </c>
    </row>
    <row r="15">
      <c r="A15" s="52">
        <v>44152.0</v>
      </c>
      <c r="B15" s="1" t="s">
        <v>340</v>
      </c>
      <c r="C15" s="38" t="s">
        <v>357</v>
      </c>
      <c r="E15" s="38">
        <v>12.0</v>
      </c>
      <c r="F15" s="38">
        <f t="shared" si="1"/>
        <v>12</v>
      </c>
      <c r="G15" s="38">
        <v>14.0</v>
      </c>
      <c r="H15" s="38" t="s">
        <v>285</v>
      </c>
      <c r="I15" s="38">
        <v>30.0</v>
      </c>
      <c r="J15" s="38">
        <v>1.0</v>
      </c>
      <c r="K15" s="38"/>
      <c r="L15" s="38">
        <v>11.3</v>
      </c>
      <c r="M15" s="39">
        <f t="shared" si="2"/>
        <v>327.7</v>
      </c>
      <c r="N15" s="39">
        <f>I15-J15-K15</f>
        <v>29</v>
      </c>
    </row>
    <row r="16">
      <c r="A16" s="52">
        <v>44152.0</v>
      </c>
      <c r="B16" s="1" t="s">
        <v>342</v>
      </c>
      <c r="C16" s="38" t="s">
        <v>357</v>
      </c>
      <c r="E16" s="38">
        <v>12.0</v>
      </c>
      <c r="F16" s="38">
        <f t="shared" si="1"/>
        <v>12</v>
      </c>
      <c r="G16" s="38">
        <v>14.0</v>
      </c>
      <c r="H16" s="38" t="s">
        <v>285</v>
      </c>
      <c r="I16" s="38">
        <v>30.0</v>
      </c>
      <c r="J16" s="38">
        <v>1.0</v>
      </c>
      <c r="K16" s="38"/>
      <c r="L16" s="38">
        <v>3.96</v>
      </c>
      <c r="M16" s="39">
        <f t="shared" si="2"/>
        <v>114.84</v>
      </c>
      <c r="N16" s="38">
        <v>25.0</v>
      </c>
    </row>
    <row r="17">
      <c r="A17" s="52">
        <v>44153.0</v>
      </c>
      <c r="B17" s="1" t="s">
        <v>322</v>
      </c>
      <c r="D17" s="38">
        <v>11.0</v>
      </c>
      <c r="E17" s="38">
        <v>4.0</v>
      </c>
      <c r="F17" s="38">
        <v>15.0</v>
      </c>
      <c r="G17" s="38">
        <v>16.0</v>
      </c>
      <c r="H17" s="38" t="s">
        <v>285</v>
      </c>
      <c r="I17" s="38">
        <v>30.0</v>
      </c>
      <c r="J17" s="38">
        <v>1.0</v>
      </c>
      <c r="K17" s="38">
        <v>5.0</v>
      </c>
      <c r="L17" s="38">
        <v>11.4</v>
      </c>
      <c r="M17" s="39">
        <f t="shared" si="2"/>
        <v>330.6</v>
      </c>
      <c r="N17" s="39">
        <f>I17-J17-K17</f>
        <v>24</v>
      </c>
      <c r="P17" s="38" t="s">
        <v>358</v>
      </c>
    </row>
    <row r="18">
      <c r="A18" s="52">
        <v>44155.0</v>
      </c>
      <c r="B18" s="38" t="s">
        <v>359</v>
      </c>
      <c r="C18" s="38" t="s">
        <v>360</v>
      </c>
      <c r="D18" s="38">
        <v>11.0</v>
      </c>
      <c r="E18" s="38">
        <v>4.0</v>
      </c>
      <c r="F18" s="38">
        <v>15.0</v>
      </c>
      <c r="G18" s="38">
        <v>12.0</v>
      </c>
      <c r="H18" s="38" t="s">
        <v>285</v>
      </c>
      <c r="I18" s="38" t="s">
        <v>361</v>
      </c>
      <c r="P18" s="38" t="s">
        <v>362</v>
      </c>
    </row>
    <row r="19">
      <c r="A19" s="52">
        <v>44155.0</v>
      </c>
      <c r="B19" s="38" t="s">
        <v>363</v>
      </c>
      <c r="C19" s="38" t="s">
        <v>360</v>
      </c>
      <c r="D19" s="38">
        <v>11.0</v>
      </c>
      <c r="E19" s="38">
        <v>4.0</v>
      </c>
      <c r="F19" s="38">
        <v>15.0</v>
      </c>
      <c r="G19" s="38">
        <v>12.0</v>
      </c>
      <c r="H19" s="38" t="s">
        <v>285</v>
      </c>
      <c r="I19" s="38" t="s">
        <v>361</v>
      </c>
      <c r="P19" s="38" t="s">
        <v>362</v>
      </c>
    </row>
    <row r="20">
      <c r="A20" s="52">
        <v>44155.0</v>
      </c>
      <c r="B20" s="38" t="s">
        <v>364</v>
      </c>
      <c r="C20" s="38" t="s">
        <v>360</v>
      </c>
      <c r="D20" s="38">
        <v>11.0</v>
      </c>
      <c r="E20" s="38">
        <v>4.0</v>
      </c>
      <c r="F20" s="38">
        <v>15.0</v>
      </c>
      <c r="G20" s="38">
        <v>12.0</v>
      </c>
      <c r="H20" s="38" t="s">
        <v>285</v>
      </c>
      <c r="I20" s="38" t="s">
        <v>361</v>
      </c>
      <c r="P20" s="38" t="s">
        <v>362</v>
      </c>
    </row>
    <row r="21">
      <c r="A21" s="52">
        <v>44155.0</v>
      </c>
      <c r="B21" s="38" t="s">
        <v>365</v>
      </c>
      <c r="C21" s="38" t="s">
        <v>360</v>
      </c>
      <c r="D21" s="38">
        <v>11.0</v>
      </c>
      <c r="E21" s="38">
        <v>4.0</v>
      </c>
      <c r="F21" s="38">
        <v>15.0</v>
      </c>
      <c r="G21" s="38">
        <v>12.0</v>
      </c>
      <c r="H21" s="38" t="s">
        <v>285</v>
      </c>
      <c r="I21" s="38" t="s">
        <v>361</v>
      </c>
      <c r="P21" s="38" t="s">
        <v>362</v>
      </c>
    </row>
    <row r="22">
      <c r="B22" s="38" t="s">
        <v>366</v>
      </c>
      <c r="C22" s="38" t="s">
        <v>367</v>
      </c>
      <c r="H22" s="38" t="s">
        <v>285</v>
      </c>
      <c r="I22" s="38">
        <v>14.5</v>
      </c>
      <c r="J22" s="38">
        <v>1.0</v>
      </c>
      <c r="K22" s="38">
        <v>0.0</v>
      </c>
      <c r="L22" s="38">
        <v>16.3</v>
      </c>
      <c r="M22" s="39">
        <f>(I22-J22)*L22</f>
        <v>220.05</v>
      </c>
      <c r="N22" s="39">
        <f>I22-J22-K22</f>
        <v>13.5</v>
      </c>
      <c r="R22" s="38" t="s">
        <v>368</v>
      </c>
      <c r="S22" s="39">
        <f>SUM(M2:M16)</f>
        <v>4236.26</v>
      </c>
    </row>
    <row r="25">
      <c r="L25" s="38" t="s">
        <v>368</v>
      </c>
      <c r="M25" s="39">
        <f>SUM(M2:M22)-M3-M13-M14</f>
        <v>3784.51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57"/>
  </cols>
  <sheetData>
    <row r="1">
      <c r="A1" s="38" t="s">
        <v>0</v>
      </c>
      <c r="B1" s="38" t="s">
        <v>2</v>
      </c>
      <c r="C1" s="38" t="s">
        <v>369</v>
      </c>
      <c r="D1" s="38" t="s">
        <v>370</v>
      </c>
      <c r="E1" s="38" t="s">
        <v>371</v>
      </c>
      <c r="F1" s="38" t="s">
        <v>3</v>
      </c>
      <c r="G1" s="38" t="s">
        <v>4</v>
      </c>
      <c r="H1" s="38" t="s">
        <v>372</v>
      </c>
      <c r="I1" s="38" t="s">
        <v>8</v>
      </c>
    </row>
    <row r="2">
      <c r="A2" s="52">
        <v>44156.0</v>
      </c>
      <c r="B2" s="38" t="s">
        <v>373</v>
      </c>
      <c r="C2" s="38" t="s">
        <v>374</v>
      </c>
      <c r="D2" s="38" t="s">
        <v>375</v>
      </c>
      <c r="E2" s="38">
        <v>179.2</v>
      </c>
      <c r="F2" s="38" t="s">
        <v>285</v>
      </c>
      <c r="G2" s="38">
        <v>30.0</v>
      </c>
      <c r="H2" s="38">
        <v>1.0</v>
      </c>
      <c r="I2" s="39">
        <f>E2*(G2-H2)</f>
        <v>5196.8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71"/>
    <col customWidth="1" min="11" max="11" width="16.43"/>
    <col customWidth="1" min="17" max="17" width="21.86"/>
    <col customWidth="1" min="18" max="18" width="16.43"/>
  </cols>
  <sheetData>
    <row r="1">
      <c r="A1" s="38" t="s">
        <v>0</v>
      </c>
      <c r="B1" s="38" t="s">
        <v>2</v>
      </c>
      <c r="C1" s="38" t="s">
        <v>376</v>
      </c>
      <c r="D1" s="38" t="s">
        <v>377</v>
      </c>
      <c r="E1" s="38" t="s">
        <v>378</v>
      </c>
      <c r="F1" s="38" t="s">
        <v>8</v>
      </c>
      <c r="G1" s="38" t="s">
        <v>379</v>
      </c>
      <c r="H1" s="38" t="s">
        <v>380</v>
      </c>
      <c r="I1" s="38" t="s">
        <v>381</v>
      </c>
      <c r="J1" s="38" t="s">
        <v>382</v>
      </c>
      <c r="K1" s="38" t="s">
        <v>383</v>
      </c>
      <c r="L1" s="38" t="s">
        <v>384</v>
      </c>
      <c r="M1" s="38" t="s">
        <v>385</v>
      </c>
      <c r="N1" s="38" t="s">
        <v>386</v>
      </c>
      <c r="O1" s="38" t="s">
        <v>387</v>
      </c>
      <c r="P1" s="38" t="s">
        <v>388</v>
      </c>
      <c r="Q1" s="38" t="s">
        <v>389</v>
      </c>
      <c r="R1" s="38" t="s">
        <v>390</v>
      </c>
      <c r="S1" s="38" t="s">
        <v>391</v>
      </c>
    </row>
    <row r="2">
      <c r="A2" s="52">
        <v>44156.0</v>
      </c>
      <c r="B2" s="38" t="s">
        <v>392</v>
      </c>
      <c r="C2" s="38" t="s">
        <v>373</v>
      </c>
      <c r="D2" s="38">
        <v>179.2</v>
      </c>
      <c r="E2" s="38">
        <v>2.8</v>
      </c>
      <c r="F2" s="39">
        <f t="shared" ref="F2:F10" si="1">D2*E2</f>
        <v>501.76</v>
      </c>
      <c r="G2" s="38">
        <v>21.0</v>
      </c>
      <c r="H2" s="38" t="s">
        <v>393</v>
      </c>
      <c r="I2" s="38">
        <v>1.0</v>
      </c>
      <c r="J2" s="38">
        <v>0.442</v>
      </c>
      <c r="K2" s="39">
        <f t="shared" ref="K2:K10" si="2">J2*G2</f>
        <v>9.282</v>
      </c>
      <c r="L2" s="38">
        <v>14.0</v>
      </c>
      <c r="M2" s="38">
        <v>21.0</v>
      </c>
      <c r="N2" s="38" t="s">
        <v>285</v>
      </c>
      <c r="O2" s="38">
        <v>1.0</v>
      </c>
      <c r="P2" s="38">
        <v>91.8</v>
      </c>
      <c r="Q2" s="38">
        <v>120.0</v>
      </c>
      <c r="R2" s="39">
        <f t="shared" ref="R2:R10" si="3">P2*(M2-O2)</f>
        <v>1836</v>
      </c>
      <c r="S2" s="38" t="s">
        <v>394</v>
      </c>
    </row>
    <row r="3">
      <c r="A3" s="52">
        <v>44156.0</v>
      </c>
      <c r="B3" s="38" t="s">
        <v>395</v>
      </c>
      <c r="C3" s="38" t="s">
        <v>373</v>
      </c>
      <c r="D3" s="38">
        <v>179.2</v>
      </c>
      <c r="E3" s="38">
        <v>2.8</v>
      </c>
      <c r="F3" s="39">
        <f t="shared" si="1"/>
        <v>501.76</v>
      </c>
      <c r="G3" s="38">
        <v>21.0</v>
      </c>
      <c r="H3" s="38" t="s">
        <v>393</v>
      </c>
      <c r="I3" s="38">
        <v>0.0</v>
      </c>
      <c r="K3" s="39">
        <f t="shared" si="2"/>
        <v>0</v>
      </c>
      <c r="L3" s="38">
        <v>14.0</v>
      </c>
      <c r="M3" s="38">
        <v>21.0</v>
      </c>
      <c r="N3" s="38" t="s">
        <v>285</v>
      </c>
      <c r="O3" s="38">
        <v>1.0</v>
      </c>
      <c r="P3" s="38">
        <v>72.0</v>
      </c>
      <c r="Q3" s="38">
        <v>120.0</v>
      </c>
      <c r="R3" s="39">
        <f t="shared" si="3"/>
        <v>1440</v>
      </c>
      <c r="S3" s="38" t="s">
        <v>394</v>
      </c>
    </row>
    <row r="4">
      <c r="A4" s="52">
        <v>44156.0</v>
      </c>
      <c r="B4" s="38" t="s">
        <v>396</v>
      </c>
      <c r="C4" s="38" t="s">
        <v>373</v>
      </c>
      <c r="D4" s="38">
        <v>179.2</v>
      </c>
      <c r="E4" s="38">
        <v>2.8</v>
      </c>
      <c r="F4" s="39">
        <f t="shared" si="1"/>
        <v>501.76</v>
      </c>
      <c r="G4" s="38">
        <v>21.0</v>
      </c>
      <c r="H4" s="38" t="s">
        <v>393</v>
      </c>
      <c r="I4" s="38">
        <v>0.0</v>
      </c>
      <c r="K4" s="39">
        <f t="shared" si="2"/>
        <v>0</v>
      </c>
      <c r="L4" s="38">
        <v>14.0</v>
      </c>
      <c r="M4" s="38">
        <v>21.0</v>
      </c>
      <c r="N4" s="38" t="s">
        <v>285</v>
      </c>
      <c r="O4" s="38">
        <v>1.0</v>
      </c>
      <c r="P4" s="38">
        <v>108.0</v>
      </c>
      <c r="Q4" s="38"/>
      <c r="R4" s="39">
        <f t="shared" si="3"/>
        <v>2160</v>
      </c>
      <c r="S4" s="38" t="s">
        <v>394</v>
      </c>
    </row>
    <row r="5">
      <c r="A5" s="52">
        <v>44156.0</v>
      </c>
      <c r="B5" s="38" t="s">
        <v>397</v>
      </c>
      <c r="C5" s="38" t="s">
        <v>373</v>
      </c>
      <c r="D5" s="38">
        <v>179.2</v>
      </c>
      <c r="E5" s="38">
        <v>2.8</v>
      </c>
      <c r="F5" s="39">
        <f t="shared" si="1"/>
        <v>501.76</v>
      </c>
      <c r="G5" s="38">
        <v>21.0</v>
      </c>
      <c r="H5" s="38" t="s">
        <v>393</v>
      </c>
      <c r="I5" s="38">
        <v>1.0</v>
      </c>
      <c r="J5" s="38">
        <v>0.444</v>
      </c>
      <c r="K5" s="39">
        <f t="shared" si="2"/>
        <v>9.324</v>
      </c>
      <c r="L5" s="38">
        <v>14.0</v>
      </c>
      <c r="M5" s="38">
        <v>21.0</v>
      </c>
      <c r="N5" s="38" t="s">
        <v>285</v>
      </c>
      <c r="O5" s="38">
        <v>1.0</v>
      </c>
      <c r="P5" s="38">
        <v>108.0</v>
      </c>
      <c r="Q5" s="38">
        <v>120.0</v>
      </c>
      <c r="R5" s="39">
        <f t="shared" si="3"/>
        <v>2160</v>
      </c>
      <c r="S5" s="38" t="s">
        <v>394</v>
      </c>
    </row>
    <row r="6">
      <c r="A6" s="52">
        <v>44156.0</v>
      </c>
      <c r="B6" s="38" t="s">
        <v>398</v>
      </c>
      <c r="C6" s="38" t="s">
        <v>373</v>
      </c>
      <c r="D6" s="38">
        <v>179.2</v>
      </c>
      <c r="E6" s="38">
        <v>2.8</v>
      </c>
      <c r="F6" s="39">
        <f t="shared" si="1"/>
        <v>501.76</v>
      </c>
      <c r="G6" s="38">
        <v>21.0</v>
      </c>
      <c r="H6" s="38" t="s">
        <v>393</v>
      </c>
      <c r="I6" s="38">
        <v>0.0</v>
      </c>
      <c r="K6" s="39">
        <f t="shared" si="2"/>
        <v>0</v>
      </c>
      <c r="L6" s="38">
        <v>14.0</v>
      </c>
      <c r="M6" s="38">
        <v>21.0</v>
      </c>
      <c r="N6" s="38" t="s">
        <v>285</v>
      </c>
      <c r="O6" s="38">
        <v>1.0</v>
      </c>
      <c r="P6" s="38">
        <v>95.4</v>
      </c>
      <c r="Q6" s="38"/>
      <c r="R6" s="39">
        <f t="shared" si="3"/>
        <v>1908</v>
      </c>
      <c r="S6" s="38" t="s">
        <v>394</v>
      </c>
    </row>
    <row r="7">
      <c r="A7" s="52">
        <v>44156.0</v>
      </c>
      <c r="B7" s="38" t="s">
        <v>399</v>
      </c>
      <c r="C7" s="38" t="s">
        <v>373</v>
      </c>
      <c r="D7" s="38">
        <v>179.2</v>
      </c>
      <c r="E7" s="38">
        <v>2.8</v>
      </c>
      <c r="F7" s="39">
        <f t="shared" si="1"/>
        <v>501.76</v>
      </c>
      <c r="G7" s="38">
        <v>21.0</v>
      </c>
      <c r="H7" s="38" t="s">
        <v>393</v>
      </c>
      <c r="I7" s="38">
        <v>0.0</v>
      </c>
      <c r="K7" s="39">
        <f t="shared" si="2"/>
        <v>0</v>
      </c>
      <c r="L7" s="38">
        <v>14.0</v>
      </c>
      <c r="M7" s="38">
        <v>21.0</v>
      </c>
      <c r="N7" s="38" t="s">
        <v>285</v>
      </c>
      <c r="O7" s="38">
        <v>1.0</v>
      </c>
      <c r="P7" s="38">
        <v>92.2</v>
      </c>
      <c r="Q7" s="38"/>
      <c r="R7" s="39">
        <f t="shared" si="3"/>
        <v>1844</v>
      </c>
      <c r="S7" s="38" t="s">
        <v>394</v>
      </c>
    </row>
    <row r="8">
      <c r="A8" s="52">
        <v>44156.0</v>
      </c>
      <c r="B8" s="38" t="s">
        <v>400</v>
      </c>
      <c r="C8" s="38" t="s">
        <v>373</v>
      </c>
      <c r="D8" s="38">
        <v>179.2</v>
      </c>
      <c r="E8" s="38">
        <v>2.8</v>
      </c>
      <c r="F8" s="39">
        <f t="shared" si="1"/>
        <v>501.76</v>
      </c>
      <c r="G8" s="38">
        <v>21.0</v>
      </c>
      <c r="H8" s="38" t="s">
        <v>393</v>
      </c>
      <c r="I8" s="38">
        <v>1.0</v>
      </c>
      <c r="J8" s="38">
        <v>0.526</v>
      </c>
      <c r="K8" s="39">
        <f t="shared" si="2"/>
        <v>11.046</v>
      </c>
      <c r="L8" s="38">
        <v>14.0</v>
      </c>
      <c r="M8" s="38">
        <v>21.0</v>
      </c>
      <c r="N8" s="38" t="s">
        <v>285</v>
      </c>
      <c r="O8" s="38">
        <v>1.0</v>
      </c>
      <c r="P8" s="38">
        <v>94.4</v>
      </c>
      <c r="Q8" s="38"/>
      <c r="R8" s="39">
        <f t="shared" si="3"/>
        <v>1888</v>
      </c>
      <c r="S8" s="38" t="s">
        <v>394</v>
      </c>
    </row>
    <row r="9">
      <c r="A9" s="52">
        <v>44156.0</v>
      </c>
      <c r="B9" s="38" t="s">
        <v>401</v>
      </c>
      <c r="C9" s="38" t="s">
        <v>373</v>
      </c>
      <c r="D9" s="38">
        <v>179.2</v>
      </c>
      <c r="E9" s="38">
        <v>2.8</v>
      </c>
      <c r="F9" s="39">
        <f t="shared" si="1"/>
        <v>501.76</v>
      </c>
      <c r="G9" s="38">
        <v>21.0</v>
      </c>
      <c r="H9" s="38" t="s">
        <v>393</v>
      </c>
      <c r="I9" s="38">
        <v>0.0</v>
      </c>
      <c r="K9" s="39">
        <f t="shared" si="2"/>
        <v>0</v>
      </c>
      <c r="L9" s="38">
        <v>14.0</v>
      </c>
      <c r="M9" s="38">
        <v>21.0</v>
      </c>
      <c r="N9" s="38" t="s">
        <v>285</v>
      </c>
      <c r="O9" s="38">
        <v>1.0</v>
      </c>
      <c r="P9" s="38">
        <v>106.0</v>
      </c>
      <c r="Q9" s="38"/>
      <c r="R9" s="39">
        <f t="shared" si="3"/>
        <v>2120</v>
      </c>
      <c r="S9" s="38" t="s">
        <v>394</v>
      </c>
    </row>
    <row r="10">
      <c r="A10" s="52">
        <v>44156.0</v>
      </c>
      <c r="B10" s="38" t="s">
        <v>402</v>
      </c>
      <c r="C10" s="38" t="s">
        <v>373</v>
      </c>
      <c r="D10" s="38">
        <v>179.2</v>
      </c>
      <c r="E10" s="38">
        <v>2.8</v>
      </c>
      <c r="F10" s="39">
        <f t="shared" si="1"/>
        <v>501.76</v>
      </c>
      <c r="G10" s="38">
        <v>21.0</v>
      </c>
      <c r="H10" s="38" t="s">
        <v>393</v>
      </c>
      <c r="I10" s="38">
        <v>0.0</v>
      </c>
      <c r="K10" s="39">
        <f t="shared" si="2"/>
        <v>0</v>
      </c>
      <c r="L10" s="38">
        <v>14.0</v>
      </c>
      <c r="M10" s="38">
        <v>21.0</v>
      </c>
      <c r="N10" s="38" t="s">
        <v>285</v>
      </c>
      <c r="O10" s="38">
        <v>1.0</v>
      </c>
      <c r="P10" s="38">
        <v>94.8</v>
      </c>
      <c r="Q10" s="38"/>
      <c r="R10" s="39">
        <f t="shared" si="3"/>
        <v>1896</v>
      </c>
      <c r="S10" s="38" t="s">
        <v>394</v>
      </c>
    </row>
    <row r="14">
      <c r="P14" s="38" t="s">
        <v>403</v>
      </c>
      <c r="Q14" s="38"/>
      <c r="R14" s="39">
        <f>SUM(R2:R10)</f>
        <v>17252</v>
      </c>
    </row>
  </sheetData>
  <drawing r:id="rId1"/>
</worksheet>
</file>