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ga\Desktop\физ мат\інформатика\lab3\"/>
    </mc:Choice>
  </mc:AlternateContent>
  <bookViews>
    <workbookView xWindow="0" yWindow="0" windowWidth="20490" windowHeight="8310" tabRatio="279" activeTab="1"/>
  </bookViews>
  <sheets>
    <sheet name="Формулы" sheetId="1" r:id="rId1"/>
    <sheet name="2" sheetId="2" r:id="rId2"/>
    <sheet name="3" sheetId="3" r:id="rId3"/>
  </sheets>
  <definedNames>
    <definedName name="BMusing_calculation_operators_in_formul" localSheetId="0">Формулы!$A$20</definedName>
  </definedNames>
  <calcPr calcId="162913"/>
</workbook>
</file>

<file path=xl/calcChain.xml><?xml version="1.0" encoding="utf-8"?>
<calcChain xmlns="http://schemas.openxmlformats.org/spreadsheetml/2006/main">
  <c r="F40" i="2" l="1"/>
  <c r="G41" i="2"/>
  <c r="G40" i="2"/>
  <c r="G42" i="2" s="1"/>
  <c r="E41" i="2"/>
  <c r="E40" i="2"/>
  <c r="C41" i="2"/>
  <c r="C42" i="2"/>
  <c r="C40" i="2"/>
  <c r="D56" i="3" l="1"/>
  <c r="D55" i="3"/>
  <c r="D54" i="3"/>
  <c r="B57" i="2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C67" i="2" s="1"/>
  <c r="C56" i="2"/>
  <c r="D46" i="3"/>
  <c r="C101" i="3"/>
  <c r="D57" i="3" l="1"/>
  <c r="C58" i="2"/>
  <c r="C57" i="2"/>
  <c r="C65" i="3"/>
  <c r="C106" i="3"/>
  <c r="C105" i="3" s="1"/>
  <c r="C59" i="2" l="1"/>
  <c r="D31" i="3"/>
  <c r="D36" i="3"/>
  <c r="D41" i="3"/>
  <c r="C89" i="3"/>
  <c r="C82" i="3"/>
  <c r="C69" i="3"/>
  <c r="C83" i="3"/>
  <c r="C73" i="3"/>
  <c r="C77" i="3"/>
  <c r="C104" i="3"/>
  <c r="C94" i="3"/>
  <c r="C97" i="3" s="1"/>
  <c r="C95" i="3"/>
  <c r="D117" i="3"/>
  <c r="D116" i="3"/>
  <c r="D137" i="3"/>
  <c r="D135" i="3"/>
  <c r="D140" i="3"/>
  <c r="D141" i="3"/>
  <c r="D136" i="3"/>
  <c r="D139" i="3"/>
  <c r="D138" i="3"/>
  <c r="D53" i="3"/>
  <c r="D26" i="3"/>
  <c r="D25" i="3"/>
  <c r="D24" i="3"/>
  <c r="D23" i="3"/>
  <c r="C60" i="2" l="1"/>
  <c r="C96" i="3"/>
  <c r="D49" i="2"/>
  <c r="C50" i="2"/>
  <c r="C51" i="2" s="1"/>
  <c r="D51" i="2" s="1"/>
  <c r="B49" i="2"/>
  <c r="F42" i="2"/>
  <c r="F41" i="2"/>
  <c r="D42" i="2"/>
  <c r="C31" i="2"/>
  <c r="C32" i="2"/>
  <c r="C33" i="2"/>
  <c r="E30" i="2"/>
  <c r="E31" i="2"/>
  <c r="E32" i="2"/>
  <c r="E33" i="2"/>
  <c r="E29" i="2"/>
  <c r="D29" i="2"/>
  <c r="C29" i="2" s="1"/>
  <c r="D30" i="2"/>
  <c r="C30" i="2" s="1"/>
  <c r="D31" i="2"/>
  <c r="D32" i="2"/>
  <c r="D33" i="2"/>
  <c r="B30" i="2"/>
  <c r="F30" i="2" s="1"/>
  <c r="B31" i="2"/>
  <c r="F31" i="2" s="1"/>
  <c r="B32" i="2"/>
  <c r="F32" i="2" s="1"/>
  <c r="B33" i="2"/>
  <c r="F33" i="2" s="1"/>
  <c r="B29" i="2"/>
  <c r="B42" i="2"/>
  <c r="D23" i="2"/>
  <c r="D24" i="2" s="1"/>
  <c r="D22" i="2"/>
  <c r="D17" i="2"/>
  <c r="D11" i="2"/>
  <c r="D10" i="2"/>
  <c r="D5" i="2"/>
  <c r="F29" i="2" l="1"/>
  <c r="C61" i="2"/>
  <c r="E42" i="2" l="1"/>
  <c r="C62" i="2"/>
  <c r="C63" i="2"/>
  <c r="C64" i="2" l="1"/>
  <c r="C65" i="2" l="1"/>
  <c r="C66" i="2" l="1"/>
</calcChain>
</file>

<file path=xl/sharedStrings.xml><?xml version="1.0" encoding="utf-8"?>
<sst xmlns="http://schemas.openxmlformats.org/spreadsheetml/2006/main" count="213" uniqueCount="191">
  <si>
    <t>Формула должна начинаться со знака равенства и может включать в себя числа, имена ячеек, функции и знаки математических операций. Однако в формулу не может входить текст. Например, формула =А1+В1 обеспечивает сложение чисел, хранящихся в ячейках А1 и В1, а формула =А1*5 - умножение числа, хранящегося в ячейке А1, на 5. При изменении исходных значений, входящих в формулу, результат пересчитывается немедленно.</t>
  </si>
  <si>
    <t xml:space="preserve">В процессе ввода формулы она отображается как в самой ячейке, так и в строке формул. </t>
  </si>
  <si>
    <t>После окончания ввода, которое обеспечивается нажатием клавиши Enter, в ячейке отображается не сама формула, а результат вычислений по этой формуле.</t>
  </si>
  <si>
    <t>1. Оформите фрагмент для расчета площади квадрата по известной длине его стороны:</t>
  </si>
  <si>
    <t xml:space="preserve">Введите длину стороны (в см) </t>
  </si>
  <si>
    <t>площадь квадрата равна:</t>
  </si>
  <si>
    <t>кв. см</t>
  </si>
  <si>
    <t>2.  Дано ребро куба. Найти объем куба и площадь его боковой поверхности. Решение оформить в виде:</t>
  </si>
  <si>
    <t>Введите длину ребра</t>
  </si>
  <si>
    <t>Объем куба равен</t>
  </si>
  <si>
    <t>куб. см</t>
  </si>
  <si>
    <t>Площадь куба равна</t>
  </si>
  <si>
    <t>3. Известны объем и масса тела. Определить плотность материала этого тела. Решение оформить в виде:</t>
  </si>
  <si>
    <t>Введите объем тела</t>
  </si>
  <si>
    <t>Введите массу тела</t>
  </si>
  <si>
    <t>Плотность материала равна</t>
  </si>
  <si>
    <t>4. Дано количество информации в байтах. Оценить это количество информации в других единицах измерения:</t>
  </si>
  <si>
    <t>Количество информации в байтах:</t>
  </si>
  <si>
    <t>Количество информации в битах:</t>
  </si>
  <si>
    <t>Количество информации в килобайтах:</t>
  </si>
  <si>
    <t>Количество информации в мегабайтах:</t>
  </si>
  <si>
    <t>Оклад</t>
  </si>
  <si>
    <t>Аванс</t>
  </si>
  <si>
    <t>Подоходный налог</t>
  </si>
  <si>
    <t>Пенсионный налог</t>
  </si>
  <si>
    <t>Профсоюзный взнос</t>
  </si>
  <si>
    <t>Сумма к выдаче</t>
  </si>
  <si>
    <t>1) В колонке «Сумма у выдаче» должна быть указана сумма денег, получаемых сотрудником в конце месяца.
2) Аванс составляет 40% оклада
3) Подоходный налог определяется по формуле 13%(Оклад — МРОТ — Пенсионный налог) , где МРОТ — минимальный размер
    Оплаты труда
4) Профсоюзный взнос и пенсионный налог составляют по 1% от оклада.</t>
  </si>
  <si>
    <t>6. Информация о распределении суши и воды на земном шаре приведена в таблице. Заполните данными пустые клетки 
    (под данными подразумеваются формулы с адресами ячеек)</t>
  </si>
  <si>
    <t>Поверхность земного шара</t>
  </si>
  <si>
    <t>Северное полушарие</t>
  </si>
  <si>
    <t>Южное полушарие</t>
  </si>
  <si>
    <t>Земля в целом</t>
  </si>
  <si>
    <t>в млн. кв. м.</t>
  </si>
  <si>
    <t>в %</t>
  </si>
  <si>
    <t>Суша</t>
  </si>
  <si>
    <t>Вода</t>
  </si>
  <si>
    <t>Всего</t>
  </si>
  <si>
    <t>7.  На листе приведены данные о количестве мальчиков и девочек в двух классах. Заполните формулами пустые ячейки таблицы.</t>
  </si>
  <si>
    <t>Сведения о классах</t>
  </si>
  <si>
    <t>Количество</t>
  </si>
  <si>
    <t>Класс</t>
  </si>
  <si>
    <t>Всего 
В двух классах</t>
  </si>
  <si>
    <t>8 «А»</t>
  </si>
  <si>
    <t>8 «Б»</t>
  </si>
  <si>
    <t>мальчиков</t>
  </si>
  <si>
    <t>девочек</t>
  </si>
  <si>
    <t>5.  На заводе «Прогресс» каждому сотруднику зарплату за месяц выдают дважды: сначала часть оклада в виде аванса,  
а по истечении месяца — остальную часть оклада. При этом при окончательном расчете удерживают также  подоходный 
налог и профсоюзный взнос. По известному окладу сотрудника Бендера О.И.  Произвести расчет в виде выплат в виде:</t>
  </si>
  <si>
    <t>8. Гражданин открыл счет в банке, вложив 1000 грн. Через каждый месяц размер вклада увеличивается на 1,2% от имеющейся 
    cуммы.  Построить таблицу для определения суммы вклада через 1, 2, …, 12 мес. Кроме того, рассчитайте прирост суммы вклада за каждый месяц года.</t>
  </si>
  <si>
    <t>Введите двузначное число</t>
  </si>
  <si>
    <t>Число десятков в нем:</t>
  </si>
  <si>
    <t>Число единиц в нем:</t>
  </si>
  <si>
    <t>Сумма его цифр:</t>
  </si>
  <si>
    <t>Произведение его цифр:</t>
  </si>
  <si>
    <t>1.</t>
  </si>
  <si>
    <t xml:space="preserve">2. Дано двузначное число. Получить число, образованное при перестановке цифр заданного числа </t>
  </si>
  <si>
    <t>Число после перестановки цифр:</t>
  </si>
  <si>
    <t>3. Дано трехзначное число. В нем зачеркнули первую слева цифру и приписали её в конце. Найти полученное число.</t>
  </si>
  <si>
    <t>Введите трехзначное число</t>
  </si>
  <si>
    <t>Полученное число:</t>
  </si>
  <si>
    <t>Функции в электронных таблицах</t>
  </si>
  <si>
    <t>4. Дано трехзначное число. В нем зачеркнули последнюю справа цифру и приписали её в начале. Найти полученное число.</t>
  </si>
  <si>
    <t>5. Дано целое число, большее 99. Найти третью от конца его цифру (так, если данное число 2345, то искомая цифра - 3)</t>
  </si>
  <si>
    <t>Введите число</t>
  </si>
  <si>
    <t>Функции математические</t>
  </si>
  <si>
    <t>Функции для работы с датой и временем</t>
  </si>
  <si>
    <t>6. С начала суток прошло n секунд (n - вещественное число). Определить</t>
  </si>
  <si>
    <t>Введите число секунд n</t>
  </si>
  <si>
    <t>Количество секунд, прошедших с начала очередного часа:</t>
  </si>
  <si>
    <t>Количество полных часов, прошедших с начала суток:</t>
  </si>
  <si>
    <t>Количество полных минут, прошедших с начала очередного часа</t>
  </si>
  <si>
    <t>Количество секунд, прошедших с начала очередной минуты:</t>
  </si>
  <si>
    <t>Количество полных секунд, прошедших с начала очередной минуты</t>
  </si>
  <si>
    <t>Формулы — это уравнения, с помощью которых можно выполнять вычисления, возвращать данные, манипулировать содержимым других ячеек, проверять условия и т. д.</t>
  </si>
  <si>
    <t>Формула также может содержать функции, ссылки, операторы и константы.</t>
  </si>
  <si>
    <t>Здесь 1 - функция.  Функция ПИ() возвращает значение числа Пи: 3,142...
Выноска 2 Ссылки. A2 возвращает значение ячейки A2.
Выноска 3 Константы. Числа или текстовые значения, введенные непосредственно в формулу, например 2.
Выноска 4 Операторы: оператор ^ ("крышка") возводит число в степень, а оператор * ("звездочка") перемножает числа.</t>
  </si>
  <si>
    <t>Использование констант в формулах</t>
  </si>
  <si>
    <t>Константа представляет собой готовое (не вычисляемое) значение, которое всегда остается неизменным. Например, дата 09.10.2008, число 210 и текст "Прибыль за квартал" являются константами. выражение или его значение константами не являются. Если формула в ячейке содержит константы, но не ссылки на другие ячейки (например, имеет вид =30+70+110), значение в такой ячейке изменяется только после изменения формулы.</t>
  </si>
  <si>
    <t>Использование операторов в формулах</t>
  </si>
  <si>
    <t>Операторы определяют операции, которые необходимо выполнить над элементами формулы. Вычисления выполняются в стандартном порядке (соответствующем основным правилам арифметики), однако его можно изменить с помощью скобок.</t>
  </si>
  <si>
    <t>Типы операторов</t>
  </si>
  <si>
    <t>Приложение Microsoft Excel поддерживает четыре типа операторов: арифметические, текстовые, операторы сравнения и операторы ссылок.</t>
  </si>
  <si>
    <t>Арифметические операторы</t>
  </si>
  <si>
    <t>Арифметические операторы служат для выполнения базовых арифметических операций, таких как сложение, вычитание, умножение, деление или объединение чисел. Результатом операций являются числа. Арифметические операторы приведены ниже.</t>
  </si>
  <si>
    <t>Арифметический оператор</t>
  </si>
  <si>
    <t>Значение</t>
  </si>
  <si>
    <t>Пример</t>
  </si>
  <si>
    <t>+ (знак "плюс")</t>
  </si>
  <si>
    <t>Сложение</t>
  </si>
  <si>
    <t>3+3</t>
  </si>
  <si>
    <t>– (знак "минус")</t>
  </si>
  <si>
    <t>Вычитание</t>
  </si>
  <si>
    <t>Отрицание</t>
  </si>
  <si>
    <t>3–1</t>
  </si>
  <si>
    <t>–1</t>
  </si>
  <si>
    <t>* (звездочка)</t>
  </si>
  <si>
    <t>Умножение</t>
  </si>
  <si>
    <t>3*3</t>
  </si>
  <si>
    <t>/ (косая черта)</t>
  </si>
  <si>
    <t>Деление</t>
  </si>
  <si>
    <t>% (знак процента)</t>
  </si>
  <si>
    <t>Процент</t>
  </si>
  <si>
    <t>^ (крышка)</t>
  </si>
  <si>
    <t>Возведение в степень</t>
  </si>
  <si>
    <t>3^2</t>
  </si>
  <si>
    <t>3/3</t>
  </si>
  <si>
    <t>взять остаток от деления n на 3600</t>
  </si>
  <si>
    <t xml:space="preserve"> n разделить на 3600 и округлить до ближайшего меньшего целого </t>
  </si>
  <si>
    <t>Задачи на обработку текста</t>
  </si>
  <si>
    <t>Фамилия сотрудника</t>
  </si>
  <si>
    <t>Имя сотрудника</t>
  </si>
  <si>
    <t>Отчество сотрудника</t>
  </si>
  <si>
    <t>Фамилия, имя, отчество сотрудника</t>
  </si>
  <si>
    <t>2.</t>
  </si>
  <si>
    <t>Фамилия и инициалы сотрудника:</t>
  </si>
  <si>
    <t>Введите строку</t>
  </si>
  <si>
    <t>Число символов в строке</t>
  </si>
  <si>
    <t>Исходное слово</t>
  </si>
  <si>
    <t>Полученное слово</t>
  </si>
  <si>
    <t>Информатика</t>
  </si>
  <si>
    <t>Первое слово</t>
  </si>
  <si>
    <t>Второе слово</t>
  </si>
  <si>
    <t>Информатор</t>
  </si>
  <si>
    <t>Операция</t>
  </si>
  <si>
    <t>Первое полученное слово</t>
  </si>
  <si>
    <t>Второе полученное слово</t>
  </si>
  <si>
    <t>2. В результатирующей ячейке получить число символов  в исходной строке текста</t>
  </si>
  <si>
    <r>
      <t xml:space="preserve">3. В результатирующей ячейке получить слово </t>
    </r>
    <r>
      <rPr>
        <b/>
        <sz val="10"/>
        <rFont val="Arial Cyr"/>
        <charset val="204"/>
      </rPr>
      <t>форма</t>
    </r>
  </si>
  <si>
    <r>
      <t xml:space="preserve">4. В результатирующей ячейке получить слово </t>
    </r>
    <r>
      <rPr>
        <b/>
        <sz val="10"/>
        <rFont val="Arial Cyr"/>
        <charset val="204"/>
      </rPr>
      <t>Комбинат</t>
    </r>
  </si>
  <si>
    <r>
      <t xml:space="preserve">5. В первой результатирующей ячейке получить слово </t>
    </r>
    <r>
      <rPr>
        <b/>
        <sz val="10"/>
        <rFont val="Arial Cyr"/>
        <charset val="204"/>
      </rPr>
      <t>Информация</t>
    </r>
    <r>
      <rPr>
        <sz val="10"/>
        <rFont val="Arial Cyr"/>
        <family val="2"/>
        <charset val="204"/>
      </rPr>
      <t xml:space="preserve">, во второй - </t>
    </r>
    <r>
      <rPr>
        <b/>
        <sz val="10"/>
        <rFont val="Arial Cyr"/>
        <charset val="204"/>
      </rPr>
      <t>Оператор</t>
    </r>
  </si>
  <si>
    <t>6. Получить текст, состоящий из фамилии и инициалов в виде Иванов Н.И.</t>
  </si>
  <si>
    <t>Задачи с данными типа дата</t>
  </si>
  <si>
    <t>Введите дату</t>
  </si>
  <si>
    <t>Число в этой дате</t>
  </si>
  <si>
    <t>Месяц в этой дате</t>
  </si>
  <si>
    <t>Год в этой дате</t>
  </si>
  <si>
    <t>Дата через 100 дней после указанной</t>
  </si>
  <si>
    <t>Чтобы получить дату отстоящую на заданное количество дней достаточно сложить данные ячейки, содержащей дату, с нужным количеством дней (которое может быть и отрицательным).</t>
  </si>
  <si>
    <t>3.</t>
  </si>
  <si>
    <t>Введите дату рождения</t>
  </si>
  <si>
    <t>Определите свой возраст в днях</t>
  </si>
  <si>
    <t>Работа с диапазонами</t>
  </si>
  <si>
    <t>1. Городская семья из нескольких человек проживает в трехкомнатной квартире. Известна площадь каждой комнаты, площадь кухни и площадь подсобных помещений. Определить жилую площадь квартиры и общую площадь квартиры. Решение оформить в виде:</t>
  </si>
  <si>
    <t>Площадь 1-й комнаты:</t>
  </si>
  <si>
    <t>Площадь 2-й комнаты:</t>
  </si>
  <si>
    <t>Площадь 3-й комнаты:</t>
  </si>
  <si>
    <t>Площадь кухни:</t>
  </si>
  <si>
    <t>Площадь подсобных помещений:</t>
  </si>
  <si>
    <t>Жилая площадь квартиры:</t>
  </si>
  <si>
    <t>Общая площадь квартиры:</t>
  </si>
  <si>
    <t>2. Известна заработная плата сотрудника за каждый месяц года. Определить общую заработную плату сотрудника за каждый квартал, за каждое полугодие и за год. Решение оформить в виде:</t>
  </si>
  <si>
    <t>Месяц</t>
  </si>
  <si>
    <t>Зарплата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</si>
  <si>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</si>
  <si>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</si>
  <si>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</si>
  <si>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</si>
  <si>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</si>
  <si>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</si>
  <si>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</si>
  <si>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</si>
  <si>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</si>
  <si>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</si>
  <si>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</si>
  <si>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</si>
  <si>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 за 1 квартал</t>
  </si>
  <si>
    <t>Всего за 2 квартал</t>
  </si>
  <si>
    <t>Всего за 1-е полугодие</t>
  </si>
  <si>
    <t>Всего за 3 квартал</t>
  </si>
  <si>
    <t>Всего за 4 квартал</t>
  </si>
  <si>
    <t>Всего за 2 полугодие</t>
  </si>
  <si>
    <t>Итого за год:</t>
  </si>
  <si>
    <t>см</t>
  </si>
  <si>
    <t>кг</t>
  </si>
  <si>
    <t>м3</t>
  </si>
  <si>
    <t>кг/м3</t>
  </si>
  <si>
    <t>байт</t>
  </si>
  <si>
    <t>бит</t>
  </si>
  <si>
    <t>Мб</t>
  </si>
  <si>
    <t>Кб</t>
  </si>
  <si>
    <t>МРОТ</t>
  </si>
  <si>
    <t>Иванов</t>
  </si>
  <si>
    <t>Пётр</t>
  </si>
  <si>
    <t>Иванович</t>
  </si>
  <si>
    <t xml:space="preserve">Николай </t>
  </si>
  <si>
    <t>Петрович</t>
  </si>
  <si>
    <t>Сегодняшняя дата</t>
  </si>
  <si>
    <t>Количество дней между датами</t>
  </si>
  <si>
    <t>Месяца</t>
  </si>
  <si>
    <t>Сумма</t>
  </si>
  <si>
    <t>Прирост суммы вклада за каждый месяц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</si>
</sst>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9" x14ac:knownFonts="1">
    <font>
      <sz val="10"/>
      <name val="Arial Cyr"/>
      <family val="2"/>
      <charset val="204"/>
    </font>
    <font>
      <sz val="11"/>
      <name val="Arial Cyr"/>
      <family val="2"/>
      <charset val="204"/>
    </font>
    <font>
      <b/>
      <sz val="10"/>
      <name val="Arial Cyr"/>
      <family val="2"/>
      <charset val="204"/>
    </font>
    <font>
      <sz val="8"/>
      <name val="Arial Cyr"/>
      <family val="2"/>
      <charset val="204"/>
    </font>
    <font>
      <b/>
      <sz val="14"/>
      <name val="Times New Roman"/>
      <family val="1"/>
      <charset val="204"/>
    </font>
    <font>
      <b/>
      <sz val="10"/>
      <name val="Arial Cyr"/>
      <charset val="204"/>
    </font>
    <font>
      <u/>
      <sz val="10"/>
      <name val="Arial Cyr"/>
      <family val="2"/>
      <charset val="204"/>
    </font>
    <font>
      <sz val="10"/>
      <name val="Times New Roman"/>
      <family val="1"/>
      <charset val="204"/>
    </font>
    <font>
      <sz val="10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Protection="1">
      <protection locked="0"/>
    </xf>
    <xf numFmtId="0" fontId="0" fillId="0" borderId="2" xfId="0" applyBorder="1"/>
    <xf numFmtId="0" fontId="0" fillId="0" borderId="3" xfId="0" applyFont="1" applyBorder="1" applyAlignment="1">
      <alignment horizontal="center" vertical="center"/>
    </xf>
    <xf numFmtId="0" fontId="0" fillId="0" borderId="3" xfId="0" applyBorder="1"/>
    <xf numFmtId="0" fontId="2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horizontal="center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4" fillId="0" borderId="0" xfId="0" applyFont="1"/>
    <xf numFmtId="0" fontId="0" fillId="0" borderId="3" xfId="0" applyBorder="1" applyAlignment="1">
      <alignment horizontal="left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>
      <alignment horizontal="left" wrapText="1"/>
    </xf>
    <xf numFmtId="0" fontId="4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vertical="center" wrapText="1"/>
    </xf>
    <xf numFmtId="9" fontId="0" fillId="0" borderId="3" xfId="0" applyNumberForma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6" fillId="0" borderId="0" xfId="0" applyFont="1"/>
    <xf numFmtId="0" fontId="5" fillId="0" borderId="3" xfId="0" applyFont="1" applyBorder="1"/>
    <xf numFmtId="0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Protection="1"/>
    <xf numFmtId="0" fontId="0" fillId="0" borderId="0" xfId="0" applyProtection="1"/>
    <xf numFmtId="0" fontId="0" fillId="0" borderId="3" xfId="0" applyBorder="1" applyProtection="1"/>
    <xf numFmtId="0" fontId="0" fillId="2" borderId="3" xfId="0" applyFill="1" applyBorder="1" applyProtection="1">
      <protection locked="0"/>
    </xf>
    <xf numFmtId="0" fontId="5" fillId="0" borderId="3" xfId="0" applyFont="1" applyBorder="1" applyAlignment="1">
      <alignment horizontal="center" vertical="center" wrapText="1"/>
    </xf>
    <xf numFmtId="0" fontId="0" fillId="0" borderId="3" xfId="0" applyFont="1" applyBorder="1" applyAlignment="1" applyProtection="1">
      <alignment horizontal="center"/>
    </xf>
    <xf numFmtId="0" fontId="0" fillId="0" borderId="3" xfId="0" applyFont="1" applyBorder="1" applyAlignment="1" applyProtection="1">
      <alignment horizontal="center" vertical="center"/>
    </xf>
    <xf numFmtId="0" fontId="0" fillId="0" borderId="3" xfId="0" applyBorder="1" applyAlignment="1" applyProtection="1">
      <alignment horizontal="left"/>
    </xf>
    <xf numFmtId="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9" fontId="0" fillId="0" borderId="3" xfId="1" applyNumberFormat="1" applyFont="1" applyBorder="1" applyAlignment="1" applyProtection="1">
      <alignment horizontal="center" vertical="center"/>
    </xf>
    <xf numFmtId="9" fontId="0" fillId="0" borderId="0" xfId="1" applyFont="1"/>
    <xf numFmtId="9" fontId="0" fillId="0" borderId="3" xfId="0" applyNumberFormat="1" applyFont="1" applyBorder="1" applyAlignment="1" applyProtection="1">
      <alignment horizontal="center" vertical="center"/>
    </xf>
    <xf numFmtId="0" fontId="0" fillId="0" borderId="0" xfId="0" applyFont="1" applyAlignment="1">
      <alignment horizontal="left" wrapText="1"/>
    </xf>
    <xf numFmtId="0" fontId="0" fillId="0" borderId="3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 applyProtection="1">
      <alignment horizontal="center"/>
    </xf>
    <xf numFmtId="0" fontId="0" fillId="0" borderId="4" xfId="0" applyFont="1" applyBorder="1" applyAlignment="1" applyProtection="1">
      <alignment horizontal="center"/>
    </xf>
    <xf numFmtId="0" fontId="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 wrapText="1"/>
    </xf>
    <xf numFmtId="0" fontId="5" fillId="0" borderId="3" xfId="0" applyFon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0" xfId="0" applyFont="1" applyAlignment="1">
      <alignment horizontal="center" wrapText="1"/>
    </xf>
    <xf numFmtId="14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4" xfId="0" applyBorder="1"/>
    <xf numFmtId="0" fontId="0" fillId="0" borderId="4" xfId="0" applyBorder="1" applyAlignment="1">
      <alignment horizontal="center" wrapText="1"/>
    </xf>
    <xf numFmtId="0" fontId="0" fillId="0" borderId="3" xfId="0" applyNumberFormat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5">
    <dxf>
      <numFmt numFmtId="0" formatCode="General"/>
      <protection locked="0" hidden="0"/>
    </dxf>
    <dxf>
      <numFmt numFmtId="0" formatCode="General"/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office.microsoft.com/ru-ru/excel-help/HP010342750.aspx?CTT=1#top" TargetMode="Externa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1409700</xdr:colOff>
      <xdr:row>9</xdr:row>
      <xdr:rowOff>114300</xdr:rowOff>
    </xdr:from>
    <xdr:to>
      <xdr:col>2</xdr:col>
      <xdr:colOff>28575</xdr:colOff>
      <xdr:row>13</xdr:row>
      <xdr:rowOff>95250</xdr:rowOff>
    </xdr:to>
    <xdr:pic>
      <xdr:nvPicPr>
        <xdr:cNvPr id="1036" name="Рисунок 2" descr="&amp;CHcy;&amp;acy;&amp;scy;&amp;tcy;&amp;icy; &amp;fcy;&amp;ocy;&amp;rcy;&amp;mcy;&amp;ucy;&amp;lcy;&amp;ycy;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238375"/>
          <a:ext cx="14287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85725</xdr:colOff>
      <xdr:row>19</xdr:row>
      <xdr:rowOff>114300</xdr:rowOff>
    </xdr:to>
    <xdr:pic>
      <xdr:nvPicPr>
        <xdr:cNvPr id="1037" name="Рисунок 3" descr="К началу страницы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8700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A55:C68" totalsRowShown="0" headerRowDxfId="4" dataDxfId="3">
  <autoFilter ref="A55:C68"/>
  <tableColumns count="3">
    <tableColumn id="1" name="Месяца" dataDxfId="2"/>
    <tableColumn id="2" name="Сумма" dataDxfId="1"/>
    <tableColumn id="3" name="Прирост суммы вклада за каждый месяц" dataDxfId="0">
      <calculatedColumnFormula>B57-Таблица1[[#This Row],[Сумма]]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J36"/>
  <sheetViews>
    <sheetView topLeftCell="A16" workbookViewId="0">
      <selection activeCell="B46" sqref="B46"/>
    </sheetView>
  </sheetViews>
  <sheetFormatPr defaultColWidth="10.28515625" defaultRowHeight="12.75" x14ac:dyDescent="0.2"/>
  <cols>
    <col min="1" max="1" width="27.5703125" customWidth="1"/>
    <col min="2" max="2" width="14.5703125" customWidth="1"/>
    <col min="3" max="3" width="8.140625" bestFit="1" customWidth="1"/>
  </cols>
  <sheetData>
    <row r="2" spans="1:10" ht="29.25" customHeight="1" x14ac:dyDescent="0.2">
      <c r="A2" s="41" t="s">
        <v>73</v>
      </c>
      <c r="B2" s="41"/>
      <c r="C2" s="41"/>
      <c r="D2" s="41"/>
      <c r="E2" s="41"/>
      <c r="F2" s="41"/>
      <c r="G2" s="41"/>
      <c r="H2" s="41"/>
      <c r="I2" s="41"/>
      <c r="J2" s="41"/>
    </row>
    <row r="3" spans="1:10" ht="53.25" customHeight="1" x14ac:dyDescent="0.2">
      <c r="A3" s="41" t="s">
        <v>0</v>
      </c>
      <c r="B3" s="41"/>
      <c r="C3" s="41"/>
      <c r="D3" s="41"/>
      <c r="E3" s="41"/>
      <c r="F3" s="41"/>
      <c r="G3" s="41"/>
      <c r="H3" s="41"/>
      <c r="I3" s="41"/>
      <c r="J3" s="41"/>
    </row>
    <row r="4" spans="1:10" ht="8.25" customHeight="1" x14ac:dyDescent="0.2"/>
    <row r="5" spans="1:10" x14ac:dyDescent="0.2">
      <c r="A5" s="41" t="s">
        <v>1</v>
      </c>
      <c r="B5" s="41"/>
      <c r="C5" s="41"/>
      <c r="D5" s="41"/>
      <c r="E5" s="41"/>
      <c r="F5" s="41"/>
      <c r="G5" s="41"/>
      <c r="H5" s="41"/>
      <c r="I5" s="41"/>
      <c r="J5" s="41"/>
    </row>
    <row r="7" spans="1:10" x14ac:dyDescent="0.2">
      <c r="A7" s="41" t="s">
        <v>2</v>
      </c>
      <c r="B7" s="41"/>
      <c r="C7" s="41"/>
      <c r="D7" s="41"/>
      <c r="E7" s="41"/>
      <c r="F7" s="41"/>
      <c r="G7" s="41"/>
      <c r="H7" s="41"/>
      <c r="I7" s="41"/>
      <c r="J7" s="41"/>
    </row>
    <row r="9" spans="1:10" x14ac:dyDescent="0.2">
      <c r="A9" s="41" t="s">
        <v>74</v>
      </c>
      <c r="B9" s="41"/>
      <c r="C9" s="41"/>
      <c r="D9" s="41"/>
      <c r="E9" s="41"/>
      <c r="F9" s="41"/>
      <c r="G9" s="41"/>
      <c r="H9" s="41"/>
      <c r="I9" s="41"/>
      <c r="J9" s="41"/>
    </row>
    <row r="15" spans="1:10" ht="52.5" customHeight="1" x14ac:dyDescent="0.2">
      <c r="A15" s="41" t="s">
        <v>75</v>
      </c>
      <c r="B15" s="41"/>
      <c r="C15" s="41"/>
      <c r="D15" s="41"/>
      <c r="E15" s="41"/>
      <c r="F15" s="41"/>
      <c r="G15" s="41"/>
      <c r="H15" s="41"/>
      <c r="I15" s="41"/>
      <c r="J15" s="41"/>
    </row>
    <row r="17" spans="1:10" ht="18.75" x14ac:dyDescent="0.2">
      <c r="A17" s="18" t="s">
        <v>76</v>
      </c>
    </row>
    <row r="18" spans="1:10" ht="53.25" customHeight="1" x14ac:dyDescent="0.2">
      <c r="A18" s="41" t="s">
        <v>77</v>
      </c>
      <c r="B18" s="41"/>
      <c r="C18" s="41"/>
      <c r="D18" s="41"/>
      <c r="E18" s="41"/>
      <c r="F18" s="41"/>
      <c r="G18" s="41"/>
      <c r="H18" s="41"/>
      <c r="I18" s="41"/>
      <c r="J18" s="41"/>
    </row>
    <row r="20" spans="1:10" ht="18.75" x14ac:dyDescent="0.2">
      <c r="A20" s="18" t="s">
        <v>78</v>
      </c>
    </row>
    <row r="21" spans="1:10" ht="24.75" customHeight="1" x14ac:dyDescent="0.2">
      <c r="A21" s="41" t="s">
        <v>79</v>
      </c>
      <c r="B21" s="41"/>
      <c r="C21" s="41"/>
      <c r="D21" s="41"/>
      <c r="E21" s="41"/>
      <c r="F21" s="41"/>
      <c r="G21" s="41"/>
      <c r="H21" s="41"/>
      <c r="I21" s="41"/>
      <c r="J21" s="41"/>
    </row>
    <row r="23" spans="1:10" ht="18.75" x14ac:dyDescent="0.2">
      <c r="A23" s="18" t="s">
        <v>80</v>
      </c>
    </row>
    <row r="24" spans="1:10" ht="15" customHeight="1" x14ac:dyDescent="0.2">
      <c r="A24" s="41" t="s">
        <v>81</v>
      </c>
      <c r="B24" s="41"/>
      <c r="C24" s="41"/>
      <c r="D24" s="41"/>
      <c r="E24" s="41"/>
      <c r="F24" s="41"/>
      <c r="G24" s="41"/>
      <c r="H24" s="41"/>
      <c r="I24" s="41"/>
      <c r="J24" s="41"/>
    </row>
    <row r="26" spans="1:10" ht="18.75" x14ac:dyDescent="0.2">
      <c r="A26" s="18" t="s">
        <v>82</v>
      </c>
    </row>
    <row r="27" spans="1:10" ht="26.25" customHeight="1" x14ac:dyDescent="0.2">
      <c r="A27" s="41" t="s">
        <v>83</v>
      </c>
      <c r="B27" s="41"/>
      <c r="C27" s="41"/>
      <c r="D27" s="41"/>
      <c r="E27" s="41"/>
      <c r="F27" s="41"/>
      <c r="G27" s="41"/>
      <c r="H27" s="41"/>
      <c r="I27" s="41"/>
      <c r="J27" s="41"/>
    </row>
    <row r="29" spans="1:10" x14ac:dyDescent="0.2">
      <c r="A29" s="20" t="s">
        <v>84</v>
      </c>
      <c r="B29" s="20" t="s">
        <v>85</v>
      </c>
      <c r="C29" s="20" t="s">
        <v>86</v>
      </c>
    </row>
    <row r="30" spans="1:10" x14ac:dyDescent="0.2">
      <c r="A30" s="23" t="s">
        <v>87</v>
      </c>
      <c r="B30" s="19" t="s">
        <v>88</v>
      </c>
      <c r="C30" s="19" t="s">
        <v>89</v>
      </c>
    </row>
    <row r="31" spans="1:10" x14ac:dyDescent="0.2">
      <c r="A31" s="42" t="s">
        <v>90</v>
      </c>
      <c r="B31" s="19" t="s">
        <v>91</v>
      </c>
      <c r="C31" s="19" t="s">
        <v>93</v>
      </c>
    </row>
    <row r="32" spans="1:10" x14ac:dyDescent="0.2">
      <c r="A32" s="42"/>
      <c r="B32" s="19" t="s">
        <v>92</v>
      </c>
      <c r="C32" s="19" t="s">
        <v>94</v>
      </c>
    </row>
    <row r="33" spans="1:3" x14ac:dyDescent="0.2">
      <c r="A33" s="23" t="s">
        <v>95</v>
      </c>
      <c r="B33" s="19" t="s">
        <v>96</v>
      </c>
      <c r="C33" s="19" t="s">
        <v>97</v>
      </c>
    </row>
    <row r="34" spans="1:3" x14ac:dyDescent="0.2">
      <c r="A34" s="23" t="s">
        <v>98</v>
      </c>
      <c r="B34" s="19" t="s">
        <v>99</v>
      </c>
      <c r="C34" s="21" t="s">
        <v>105</v>
      </c>
    </row>
    <row r="35" spans="1:3" x14ac:dyDescent="0.2">
      <c r="A35" s="23" t="s">
        <v>100</v>
      </c>
      <c r="B35" s="19" t="s">
        <v>101</v>
      </c>
      <c r="C35" s="22">
        <v>0.2</v>
      </c>
    </row>
    <row r="36" spans="1:3" ht="25.5" x14ac:dyDescent="0.2">
      <c r="A36" s="23" t="s">
        <v>102</v>
      </c>
      <c r="B36" s="19" t="s">
        <v>103</v>
      </c>
      <c r="C36" s="19" t="s">
        <v>104</v>
      </c>
    </row>
  </sheetData>
  <sheetProtection selectLockedCells="1" selectUnlockedCells="1"/>
  <mergeCells count="11">
    <mergeCell ref="A2:J2"/>
    <mergeCell ref="A3:J3"/>
    <mergeCell ref="A5:J5"/>
    <mergeCell ref="A7:J7"/>
    <mergeCell ref="A21:J21"/>
    <mergeCell ref="A24:J24"/>
    <mergeCell ref="A27:J27"/>
    <mergeCell ref="A31:A32"/>
    <mergeCell ref="A9:J9"/>
    <mergeCell ref="A15:J15"/>
    <mergeCell ref="A18:J18"/>
  </mergeCells>
  <phoneticPr fontId="3" type="noConversion"/>
  <pageMargins left="0.78749999999999998" right="0.78749999999999998" top="1.0527777777777778" bottom="1.0527777777777778" header="0.78749999999999998" footer="0.78749999999999998"/>
  <pageSetup paperSize="9" firstPageNumber="0" orientation="portrait" r:id="rId1"/>
  <headerFooter alignWithMargins="0">
    <oddHeader>&amp;C&amp;"Times New Roman,Обычный"&amp;12&amp;A</oddHeader>
    <oddFooter>&amp;C&amp;"Times New Roman,Обычный"&amp;12Страница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K83"/>
  <sheetViews>
    <sheetView tabSelected="1" topLeftCell="A32" workbookViewId="0">
      <selection activeCell="I40" sqref="I40"/>
    </sheetView>
  </sheetViews>
  <sheetFormatPr defaultColWidth="10.28515625" defaultRowHeight="12.75" x14ac:dyDescent="0.2"/>
  <cols>
    <col min="1" max="1" width="14.28515625" customWidth="1"/>
    <col min="2" max="2" width="20.7109375" customWidth="1"/>
    <col min="3" max="3" width="13.85546875" customWidth="1"/>
    <col min="4" max="4" width="13" customWidth="1"/>
    <col min="5" max="5" width="15.42578125" customWidth="1"/>
    <col min="6" max="6" width="12.42578125" customWidth="1"/>
    <col min="8" max="8" width="11.28515625" bestFit="1" customWidth="1"/>
  </cols>
  <sheetData>
    <row r="1" spans="1:5" ht="14.25" x14ac:dyDescent="0.2">
      <c r="A1" s="1"/>
      <c r="C1" s="2"/>
      <c r="D1" s="3"/>
      <c r="E1" s="3"/>
    </row>
    <row r="2" spans="1:5" ht="14.25" x14ac:dyDescent="0.2">
      <c r="A2" t="s">
        <v>3</v>
      </c>
      <c r="C2" s="2"/>
      <c r="D2" s="3"/>
      <c r="E2" s="3"/>
    </row>
    <row r="3" spans="1:5" ht="14.25" x14ac:dyDescent="0.2">
      <c r="C3" s="2"/>
      <c r="D3" s="3"/>
      <c r="E3" s="3"/>
    </row>
    <row r="4" spans="1:5" x14ac:dyDescent="0.2">
      <c r="A4" s="43" t="s">
        <v>4</v>
      </c>
      <c r="B4" s="43"/>
      <c r="C4" s="43"/>
      <c r="D4" s="12">
        <v>5</v>
      </c>
      <c r="E4" s="27" t="s">
        <v>172</v>
      </c>
    </row>
    <row r="5" spans="1:5" x14ac:dyDescent="0.2">
      <c r="A5" s="43" t="s">
        <v>5</v>
      </c>
      <c r="B5" s="43"/>
      <c r="C5" s="43"/>
      <c r="D5" s="28">
        <f>D4^2</f>
        <v>25</v>
      </c>
      <c r="E5" s="26" t="s">
        <v>6</v>
      </c>
    </row>
    <row r="7" spans="1:5" x14ac:dyDescent="0.2">
      <c r="A7" t="s">
        <v>7</v>
      </c>
    </row>
    <row r="9" spans="1:5" x14ac:dyDescent="0.2">
      <c r="A9" s="43" t="s">
        <v>8</v>
      </c>
      <c r="B9" s="43"/>
      <c r="C9" s="43"/>
      <c r="D9" s="12">
        <v>4</v>
      </c>
      <c r="E9" s="4" t="s">
        <v>172</v>
      </c>
    </row>
    <row r="10" spans="1:5" x14ac:dyDescent="0.2">
      <c r="A10" s="43" t="s">
        <v>9</v>
      </c>
      <c r="B10" s="43"/>
      <c r="C10" s="43"/>
      <c r="D10" s="28">
        <f>D9^3</f>
        <v>64</v>
      </c>
      <c r="E10" s="4" t="s">
        <v>10</v>
      </c>
    </row>
    <row r="11" spans="1:5" x14ac:dyDescent="0.2">
      <c r="A11" s="43" t="s">
        <v>11</v>
      </c>
      <c r="B11" s="43"/>
      <c r="C11" s="43"/>
      <c r="D11" s="28">
        <f>6*D9^2</f>
        <v>96</v>
      </c>
      <c r="E11" s="4" t="s">
        <v>6</v>
      </c>
    </row>
    <row r="12" spans="1:5" x14ac:dyDescent="0.2">
      <c r="D12" s="29"/>
    </row>
    <row r="13" spans="1:5" x14ac:dyDescent="0.2">
      <c r="A13" t="s">
        <v>12</v>
      </c>
      <c r="D13" s="29"/>
    </row>
    <row r="14" spans="1:5" x14ac:dyDescent="0.2">
      <c r="D14" s="29"/>
    </row>
    <row r="15" spans="1:5" x14ac:dyDescent="0.2">
      <c r="A15" s="45" t="s">
        <v>13</v>
      </c>
      <c r="B15" s="45"/>
      <c r="C15" s="45"/>
      <c r="D15" s="30">
        <v>9</v>
      </c>
      <c r="E15" s="6" t="s">
        <v>174</v>
      </c>
    </row>
    <row r="16" spans="1:5" x14ac:dyDescent="0.2">
      <c r="A16" s="45" t="s">
        <v>14</v>
      </c>
      <c r="B16" s="45"/>
      <c r="C16" s="45"/>
      <c r="D16" s="30">
        <v>5</v>
      </c>
      <c r="E16" s="6" t="s">
        <v>173</v>
      </c>
    </row>
    <row r="17" spans="1:11" x14ac:dyDescent="0.2">
      <c r="A17" s="45" t="s">
        <v>15</v>
      </c>
      <c r="B17" s="45"/>
      <c r="C17" s="45"/>
      <c r="D17" s="30">
        <f>D15*D16</f>
        <v>45</v>
      </c>
      <c r="E17" s="6" t="s">
        <v>175</v>
      </c>
    </row>
    <row r="18" spans="1:11" x14ac:dyDescent="0.2">
      <c r="D18" s="29"/>
    </row>
    <row r="19" spans="1:11" x14ac:dyDescent="0.2">
      <c r="A19" t="s">
        <v>16</v>
      </c>
      <c r="D19" s="29"/>
    </row>
    <row r="20" spans="1:11" x14ac:dyDescent="0.2">
      <c r="D20" s="29"/>
    </row>
    <row r="21" spans="1:11" x14ac:dyDescent="0.2">
      <c r="A21" s="45" t="s">
        <v>17</v>
      </c>
      <c r="B21" s="45"/>
      <c r="C21" s="45"/>
      <c r="D21" s="30">
        <v>56</v>
      </c>
      <c r="E21" s="6" t="s">
        <v>176</v>
      </c>
    </row>
    <row r="22" spans="1:11" x14ac:dyDescent="0.2">
      <c r="A22" s="45" t="s">
        <v>18</v>
      </c>
      <c r="B22" s="45"/>
      <c r="C22" s="45"/>
      <c r="D22" s="30">
        <f>8*D21</f>
        <v>448</v>
      </c>
      <c r="E22" s="6" t="s">
        <v>177</v>
      </c>
    </row>
    <row r="23" spans="1:11" x14ac:dyDescent="0.2">
      <c r="A23" s="45" t="s">
        <v>19</v>
      </c>
      <c r="B23" s="45"/>
      <c r="C23" s="45"/>
      <c r="D23" s="30">
        <f>1024*D21</f>
        <v>57344</v>
      </c>
      <c r="E23" s="6" t="s">
        <v>179</v>
      </c>
    </row>
    <row r="24" spans="1:11" x14ac:dyDescent="0.2">
      <c r="A24" s="45" t="s">
        <v>20</v>
      </c>
      <c r="B24" s="45"/>
      <c r="C24" s="45"/>
      <c r="D24" s="30">
        <f>1024*D23</f>
        <v>58720256</v>
      </c>
      <c r="E24" s="6" t="s">
        <v>178</v>
      </c>
    </row>
    <row r="26" spans="1:11" ht="50.25" customHeight="1" x14ac:dyDescent="0.2">
      <c r="A26" s="44" t="s">
        <v>47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</row>
    <row r="28" spans="1:11" ht="25.5" x14ac:dyDescent="0.2">
      <c r="A28" s="9" t="s">
        <v>21</v>
      </c>
      <c r="B28" s="9" t="s">
        <v>22</v>
      </c>
      <c r="C28" s="9" t="s">
        <v>23</v>
      </c>
      <c r="D28" s="9" t="s">
        <v>24</v>
      </c>
      <c r="E28" s="9" t="s">
        <v>25</v>
      </c>
      <c r="F28" s="9" t="s">
        <v>26</v>
      </c>
      <c r="G28" s="32" t="s">
        <v>180</v>
      </c>
    </row>
    <row r="29" spans="1:11" x14ac:dyDescent="0.2">
      <c r="A29" s="8">
        <v>15000</v>
      </c>
      <c r="B29" s="8">
        <f>A29/100*40</f>
        <v>6000</v>
      </c>
      <c r="C29" s="8">
        <f>0.13*(A29-$G$29-D29)</f>
        <v>1280.5</v>
      </c>
      <c r="D29" s="8">
        <f>A29/100*1</f>
        <v>150</v>
      </c>
      <c r="E29" s="8">
        <f>A29/100*1</f>
        <v>150</v>
      </c>
      <c r="F29" s="8">
        <f>A29-B29-C29-D29-E29</f>
        <v>7419.5</v>
      </c>
      <c r="G29" s="8">
        <v>5000</v>
      </c>
    </row>
    <row r="30" spans="1:11" x14ac:dyDescent="0.2">
      <c r="A30" s="8">
        <v>20000</v>
      </c>
      <c r="B30" s="8">
        <f t="shared" ref="B30:B33" si="0">A30/100*40</f>
        <v>8000</v>
      </c>
      <c r="C30" s="8">
        <f t="shared" ref="C30:C33" si="1">0.13*(A30-$G$29-D30)</f>
        <v>1924</v>
      </c>
      <c r="D30" s="8">
        <f t="shared" ref="D30:D33" si="2">A30/100*1</f>
        <v>200</v>
      </c>
      <c r="E30" s="8">
        <f t="shared" ref="E30:E33" si="3">A30/100*1</f>
        <v>200</v>
      </c>
      <c r="F30" s="8">
        <f t="shared" ref="F30:F33" si="4">A30-B30-C30-D30-E30</f>
        <v>9676</v>
      </c>
      <c r="G30" s="3"/>
    </row>
    <row r="31" spans="1:11" x14ac:dyDescent="0.2">
      <c r="A31" s="31">
        <v>5000</v>
      </c>
      <c r="B31" s="8">
        <f t="shared" si="0"/>
        <v>2000</v>
      </c>
      <c r="C31" s="8">
        <f t="shared" si="1"/>
        <v>-6.5</v>
      </c>
      <c r="D31" s="8">
        <f t="shared" si="2"/>
        <v>50</v>
      </c>
      <c r="E31" s="8">
        <f t="shared" si="3"/>
        <v>50</v>
      </c>
      <c r="F31" s="8">
        <f t="shared" si="4"/>
        <v>2906.5</v>
      </c>
      <c r="G31" s="3"/>
    </row>
    <row r="32" spans="1:11" x14ac:dyDescent="0.2">
      <c r="A32" s="31">
        <v>12000</v>
      </c>
      <c r="B32" s="8">
        <f t="shared" si="0"/>
        <v>4800</v>
      </c>
      <c r="C32" s="8">
        <f t="shared" si="1"/>
        <v>894.4</v>
      </c>
      <c r="D32" s="8">
        <f t="shared" si="2"/>
        <v>120</v>
      </c>
      <c r="E32" s="8">
        <f t="shared" si="3"/>
        <v>120</v>
      </c>
      <c r="F32" s="8">
        <f t="shared" si="4"/>
        <v>6065.6</v>
      </c>
      <c r="G32" s="3"/>
    </row>
    <row r="33" spans="1:11" x14ac:dyDescent="0.2">
      <c r="A33" s="8">
        <v>7000</v>
      </c>
      <c r="B33" s="8">
        <f t="shared" si="0"/>
        <v>2800</v>
      </c>
      <c r="C33" s="8">
        <f t="shared" si="1"/>
        <v>250.9</v>
      </c>
      <c r="D33" s="8">
        <f t="shared" si="2"/>
        <v>70</v>
      </c>
      <c r="E33" s="8">
        <f t="shared" si="3"/>
        <v>70</v>
      </c>
      <c r="F33" s="8">
        <f t="shared" si="4"/>
        <v>3809.1</v>
      </c>
      <c r="G33" s="3"/>
    </row>
    <row r="34" spans="1:11" ht="70.5" customHeight="1" x14ac:dyDescent="0.2">
      <c r="A34" s="44" t="s">
        <v>27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</row>
    <row r="36" spans="1:11" ht="39.75" customHeight="1" x14ac:dyDescent="0.2">
      <c r="A36" s="44" t="s">
        <v>28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</row>
    <row r="38" spans="1:11" ht="25.35" customHeight="1" x14ac:dyDescent="0.2">
      <c r="A38" s="10" t="s">
        <v>29</v>
      </c>
      <c r="B38" s="45" t="s">
        <v>30</v>
      </c>
      <c r="C38" s="45"/>
      <c r="D38" s="45" t="s">
        <v>31</v>
      </c>
      <c r="E38" s="45"/>
      <c r="F38" s="45" t="s">
        <v>32</v>
      </c>
      <c r="G38" s="45"/>
    </row>
    <row r="39" spans="1:11" x14ac:dyDescent="0.2">
      <c r="A39" s="8"/>
      <c r="B39" s="7" t="s">
        <v>33</v>
      </c>
      <c r="C39" s="7" t="s">
        <v>34</v>
      </c>
      <c r="D39" s="7" t="s">
        <v>33</v>
      </c>
      <c r="E39" s="7" t="s">
        <v>34</v>
      </c>
      <c r="F39" s="7" t="s">
        <v>33</v>
      </c>
      <c r="G39" s="7" t="s">
        <v>34</v>
      </c>
      <c r="H39" s="39"/>
    </row>
    <row r="40" spans="1:11" x14ac:dyDescent="0.2">
      <c r="A40" s="7" t="s">
        <v>35</v>
      </c>
      <c r="B40" s="34">
        <v>100.41</v>
      </c>
      <c r="C40" s="38">
        <f>B40/B42</f>
        <v>0.39368751225249954</v>
      </c>
      <c r="D40" s="34">
        <v>48.43</v>
      </c>
      <c r="E40" s="40">
        <f>D40/D42</f>
        <v>0.18988433640462654</v>
      </c>
      <c r="F40" s="34">
        <f>B40+D40</f>
        <v>148.84</v>
      </c>
      <c r="G40" s="40">
        <f>F40/F42</f>
        <v>0.29178592432856304</v>
      </c>
    </row>
    <row r="41" spans="1:11" x14ac:dyDescent="0.2">
      <c r="A41" s="7" t="s">
        <v>36</v>
      </c>
      <c r="B41" s="34">
        <v>154.63999999999999</v>
      </c>
      <c r="C41" s="38">
        <f>B41/B42</f>
        <v>0.60631248774750046</v>
      </c>
      <c r="D41" s="34">
        <v>206.62</v>
      </c>
      <c r="E41" s="40">
        <f>D41/D42</f>
        <v>0.81011566359537346</v>
      </c>
      <c r="F41" s="34">
        <f>B41+D41</f>
        <v>361.26</v>
      </c>
      <c r="G41" s="40">
        <f>F41/F42</f>
        <v>0.7082140756714369</v>
      </c>
    </row>
    <row r="42" spans="1:11" x14ac:dyDescent="0.2">
      <c r="A42" s="7" t="s">
        <v>37</v>
      </c>
      <c r="B42" s="34">
        <f t="shared" ref="B42:F42" si="5">B40+B41</f>
        <v>255.04999999999998</v>
      </c>
      <c r="C42" s="38">
        <f t="shared" si="5"/>
        <v>1</v>
      </c>
      <c r="D42" s="34">
        <f t="shared" si="5"/>
        <v>255.05</v>
      </c>
      <c r="E42" s="40">
        <f t="shared" si="5"/>
        <v>1</v>
      </c>
      <c r="F42" s="34">
        <f t="shared" si="5"/>
        <v>510.1</v>
      </c>
      <c r="G42" s="40">
        <f>G40+G41</f>
        <v>1</v>
      </c>
    </row>
    <row r="44" spans="1:11" x14ac:dyDescent="0.2">
      <c r="A44" t="s">
        <v>38</v>
      </c>
    </row>
    <row r="46" spans="1:11" x14ac:dyDescent="0.2">
      <c r="A46" s="45" t="s">
        <v>39</v>
      </c>
      <c r="B46" s="45"/>
      <c r="C46" s="45"/>
      <c r="D46" s="45"/>
      <c r="E46" s="45"/>
    </row>
    <row r="47" spans="1:11" ht="12.75" customHeight="1" x14ac:dyDescent="0.2">
      <c r="A47" s="11" t="s">
        <v>40</v>
      </c>
      <c r="B47" s="45" t="s">
        <v>41</v>
      </c>
      <c r="C47" s="45"/>
      <c r="D47" s="48" t="s">
        <v>42</v>
      </c>
      <c r="E47" s="48"/>
    </row>
    <row r="48" spans="1:11" x14ac:dyDescent="0.2">
      <c r="A48" s="11"/>
      <c r="B48" s="11" t="s">
        <v>43</v>
      </c>
      <c r="C48" s="11" t="s">
        <v>44</v>
      </c>
      <c r="D48" s="48"/>
      <c r="E48" s="48"/>
    </row>
    <row r="49" spans="1:11" x14ac:dyDescent="0.2">
      <c r="A49" s="11" t="s">
        <v>45</v>
      </c>
      <c r="B49" s="33">
        <f>B51-B50</f>
        <v>11</v>
      </c>
      <c r="C49" s="33">
        <v>14</v>
      </c>
      <c r="D49" s="46">
        <f>B49+C49</f>
        <v>25</v>
      </c>
      <c r="E49" s="47"/>
    </row>
    <row r="50" spans="1:11" x14ac:dyDescent="0.2">
      <c r="A50" s="11" t="s">
        <v>46</v>
      </c>
      <c r="B50" s="33">
        <v>13</v>
      </c>
      <c r="C50" s="33">
        <f>D50-B50</f>
        <v>13</v>
      </c>
      <c r="D50" s="46">
        <v>26</v>
      </c>
      <c r="E50" s="47"/>
    </row>
    <row r="51" spans="1:11" x14ac:dyDescent="0.2">
      <c r="A51" s="11" t="s">
        <v>37</v>
      </c>
      <c r="B51" s="33">
        <v>24</v>
      </c>
      <c r="C51" s="33">
        <f>C49+C50</f>
        <v>27</v>
      </c>
      <c r="D51" s="46">
        <f>B51+C51</f>
        <v>51</v>
      </c>
      <c r="E51" s="47"/>
    </row>
    <row r="53" spans="1:11" ht="23.25" customHeight="1" x14ac:dyDescent="0.2">
      <c r="A53" s="44" t="s">
        <v>48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</row>
    <row r="55" spans="1:11" x14ac:dyDescent="0.2">
      <c r="A55" s="5" t="s">
        <v>188</v>
      </c>
      <c r="B55" s="5" t="s">
        <v>189</v>
      </c>
      <c r="C55" s="5" t="s">
        <v>190</v>
      </c>
      <c r="D55" s="5"/>
      <c r="E55" s="5"/>
      <c r="F55" s="5"/>
      <c r="G55" s="5"/>
    </row>
    <row r="56" spans="1:11" x14ac:dyDescent="0.2">
      <c r="A56" s="5">
        <v>1</v>
      </c>
      <c r="B56" s="36">
        <v>1000</v>
      </c>
      <c r="C56" s="37">
        <f>B57-Таблица1[[#This Row],[Сумма]]</f>
        <v>12</v>
      </c>
      <c r="D56" s="5"/>
      <c r="E56" s="5"/>
      <c r="F56" s="5"/>
      <c r="G56" s="5"/>
    </row>
    <row r="57" spans="1:11" x14ac:dyDescent="0.2">
      <c r="A57" s="5">
        <v>2</v>
      </c>
      <c r="B57" s="5">
        <f>((B56*1.2/100)+B56)</f>
        <v>1012</v>
      </c>
      <c r="C57" s="5">
        <f>B58-Таблица1[[#This Row],[Сумма]]</f>
        <v>12.144000000000005</v>
      </c>
      <c r="D57" s="5"/>
      <c r="E57" s="5"/>
      <c r="F57" s="5"/>
      <c r="G57" s="5"/>
    </row>
    <row r="58" spans="1:11" x14ac:dyDescent="0.2">
      <c r="A58" s="5">
        <v>3</v>
      </c>
      <c r="B58" s="5">
        <f t="shared" ref="B58:B68" si="6">((B57*1.2/100)+B57)</f>
        <v>1024.144</v>
      </c>
      <c r="C58" s="5">
        <f>B59-Таблица1[[#This Row],[Сумма]]</f>
        <v>12.289727999999968</v>
      </c>
      <c r="D58" s="5"/>
      <c r="E58" s="5"/>
      <c r="F58" s="5"/>
      <c r="G58" s="5"/>
    </row>
    <row r="59" spans="1:11" x14ac:dyDescent="0.2">
      <c r="A59" s="5">
        <v>4</v>
      </c>
      <c r="B59" s="5">
        <f t="shared" si="6"/>
        <v>1036.433728</v>
      </c>
      <c r="C59" s="5">
        <f>B60-Таблица1[[#This Row],[Сумма]]</f>
        <v>12.437204736000012</v>
      </c>
      <c r="D59" s="5"/>
      <c r="E59" s="5"/>
      <c r="F59" s="5"/>
      <c r="G59" s="5"/>
    </row>
    <row r="60" spans="1:11" x14ac:dyDescent="0.2">
      <c r="A60" s="5">
        <v>5</v>
      </c>
      <c r="B60" s="5">
        <f t="shared" si="6"/>
        <v>1048.870932736</v>
      </c>
      <c r="C60" s="5">
        <f>B61-Таблица1[[#This Row],[Сумма]]</f>
        <v>12.586451192832101</v>
      </c>
      <c r="D60" s="5"/>
      <c r="E60" s="5"/>
      <c r="F60" s="5"/>
      <c r="G60" s="5"/>
    </row>
    <row r="61" spans="1:11" x14ac:dyDescent="0.2">
      <c r="A61" s="5">
        <v>6</v>
      </c>
      <c r="B61" s="5">
        <f t="shared" si="6"/>
        <v>1061.4573839288321</v>
      </c>
      <c r="C61" s="5">
        <f>B62-Таблица1[[#This Row],[Сумма]]</f>
        <v>12.737488607145906</v>
      </c>
      <c r="D61" s="5"/>
      <c r="E61" s="5"/>
      <c r="F61" s="5"/>
      <c r="G61" s="5"/>
    </row>
    <row r="62" spans="1:11" x14ac:dyDescent="0.2">
      <c r="A62" s="5">
        <v>7</v>
      </c>
      <c r="B62" s="5">
        <f t="shared" si="6"/>
        <v>1074.194872535978</v>
      </c>
      <c r="C62" s="5">
        <f>B63-Таблица1[[#This Row],[Сумма]]</f>
        <v>12.890338470431743</v>
      </c>
      <c r="D62" s="5"/>
      <c r="E62" s="5"/>
      <c r="F62" s="5"/>
      <c r="G62" s="5"/>
    </row>
    <row r="63" spans="1:11" x14ac:dyDescent="0.2">
      <c r="A63" s="5">
        <v>8</v>
      </c>
      <c r="B63" s="5">
        <f t="shared" si="6"/>
        <v>1087.0852110064097</v>
      </c>
      <c r="C63" s="5">
        <f>B64-Таблица1[[#This Row],[Сумма]]</f>
        <v>13.045022532076928</v>
      </c>
      <c r="D63" s="5"/>
      <c r="E63" s="5"/>
      <c r="F63" s="5"/>
      <c r="G63" s="5"/>
    </row>
    <row r="64" spans="1:11" x14ac:dyDescent="0.2">
      <c r="A64" s="5">
        <v>9</v>
      </c>
      <c r="B64" s="5">
        <f t="shared" si="6"/>
        <v>1100.1302335384867</v>
      </c>
      <c r="C64" s="5">
        <f>B65-Таблица1[[#This Row],[Сумма]]</f>
        <v>13.201562802461922</v>
      </c>
      <c r="D64" s="5"/>
      <c r="E64" s="5"/>
      <c r="F64" s="5"/>
      <c r="G64" s="5"/>
    </row>
    <row r="65" spans="1:9" x14ac:dyDescent="0.2">
      <c r="A65" s="5">
        <v>10</v>
      </c>
      <c r="B65" s="5">
        <f t="shared" si="6"/>
        <v>1113.3317963409486</v>
      </c>
      <c r="C65" s="5">
        <f>B66-Таблица1[[#This Row],[Сумма]]</f>
        <v>13.35998155609127</v>
      </c>
      <c r="D65" s="5"/>
      <c r="E65" s="5"/>
      <c r="F65" s="5"/>
      <c r="G65" s="5"/>
    </row>
    <row r="66" spans="1:9" x14ac:dyDescent="0.2">
      <c r="A66" s="5">
        <v>11</v>
      </c>
      <c r="B66" s="5">
        <f t="shared" si="6"/>
        <v>1126.6917778970399</v>
      </c>
      <c r="C66" s="5">
        <f>B67-Таблица1[[#This Row],[Сумма]]</f>
        <v>13.520301334764554</v>
      </c>
      <c r="D66" s="5"/>
      <c r="E66" s="5"/>
      <c r="F66" s="5"/>
      <c r="G66" s="5"/>
    </row>
    <row r="67" spans="1:9" x14ac:dyDescent="0.2">
      <c r="A67" s="5">
        <v>12</v>
      </c>
      <c r="B67" s="5">
        <f t="shared" si="6"/>
        <v>1140.2120792318044</v>
      </c>
      <c r="C67" s="5">
        <f>B68-Таблица1[[#This Row],[Сумма]]</f>
        <v>13.682544950781676</v>
      </c>
      <c r="D67" s="5"/>
      <c r="E67" s="5"/>
      <c r="F67" s="5"/>
      <c r="G67" s="5"/>
    </row>
    <row r="68" spans="1:9" hidden="1" x14ac:dyDescent="0.2">
      <c r="A68" s="5"/>
      <c r="B68" s="5">
        <f t="shared" si="6"/>
        <v>1153.8946241825861</v>
      </c>
      <c r="C68" s="36"/>
      <c r="D68" s="5"/>
      <c r="E68" s="5"/>
      <c r="F68" s="5"/>
      <c r="G68" s="5"/>
    </row>
    <row r="69" spans="1:9" x14ac:dyDescent="0.2">
      <c r="A69" s="5"/>
      <c r="B69" s="5"/>
      <c r="C69" s="5"/>
      <c r="D69" s="5"/>
      <c r="E69" s="5"/>
      <c r="F69" s="5"/>
      <c r="G69" s="5"/>
      <c r="H69" s="5"/>
      <c r="I69" s="5"/>
    </row>
    <row r="70" spans="1:9" x14ac:dyDescent="0.2">
      <c r="A70" s="5"/>
      <c r="B70" s="5"/>
      <c r="C70" s="5"/>
      <c r="D70" s="5"/>
      <c r="E70" s="5"/>
      <c r="F70" s="5"/>
      <c r="G70" s="5"/>
      <c r="H70" s="5"/>
      <c r="I70" s="5"/>
    </row>
    <row r="71" spans="1:9" x14ac:dyDescent="0.2">
      <c r="A71" s="5"/>
      <c r="B71" s="5"/>
      <c r="C71" s="5"/>
      <c r="D71" s="5"/>
      <c r="E71" s="5"/>
      <c r="F71" s="5"/>
      <c r="G71" s="5"/>
      <c r="H71" s="5"/>
      <c r="I71" s="5"/>
    </row>
    <row r="72" spans="1:9" x14ac:dyDescent="0.2">
      <c r="A72" s="5"/>
      <c r="B72" s="5"/>
      <c r="C72" s="5"/>
      <c r="D72" s="5"/>
      <c r="E72" s="5"/>
      <c r="F72" s="5"/>
      <c r="G72" s="5"/>
      <c r="H72" s="5"/>
      <c r="I72" s="5"/>
    </row>
    <row r="73" spans="1:9" x14ac:dyDescent="0.2">
      <c r="A73" s="5"/>
      <c r="B73" s="5"/>
      <c r="C73" s="5"/>
      <c r="D73" s="5"/>
      <c r="E73" s="5"/>
      <c r="F73" s="5"/>
      <c r="G73" s="5"/>
      <c r="H73" s="5"/>
      <c r="I73" s="5"/>
    </row>
    <row r="74" spans="1:9" x14ac:dyDescent="0.2">
      <c r="A74" s="5"/>
      <c r="B74" s="5"/>
      <c r="C74" s="5"/>
      <c r="D74" s="5"/>
      <c r="E74" s="5"/>
      <c r="F74" s="5"/>
      <c r="G74" s="5"/>
      <c r="H74" s="5"/>
      <c r="I74" s="5"/>
    </row>
    <row r="75" spans="1:9" x14ac:dyDescent="0.2">
      <c r="A75" s="5"/>
      <c r="B75" s="5"/>
      <c r="C75" s="5"/>
      <c r="D75" s="5"/>
      <c r="E75" s="5"/>
      <c r="F75" s="5"/>
      <c r="G75" s="5"/>
      <c r="H75" s="5"/>
      <c r="I75" s="5"/>
    </row>
    <row r="76" spans="1:9" x14ac:dyDescent="0.2">
      <c r="A76" s="5"/>
      <c r="B76" s="5"/>
      <c r="C76" s="5"/>
      <c r="D76" s="5"/>
      <c r="E76" s="5"/>
      <c r="F76" s="5"/>
      <c r="G76" s="5"/>
      <c r="H76" s="5"/>
      <c r="I76" s="5"/>
    </row>
    <row r="77" spans="1:9" x14ac:dyDescent="0.2">
      <c r="A77" s="5"/>
      <c r="B77" s="5"/>
      <c r="C77" s="5"/>
      <c r="D77" s="5"/>
      <c r="E77" s="5"/>
      <c r="F77" s="5"/>
      <c r="G77" s="5"/>
      <c r="H77" s="5"/>
      <c r="I77" s="5"/>
    </row>
    <row r="78" spans="1:9" x14ac:dyDescent="0.2">
      <c r="A78" s="5"/>
      <c r="B78" s="5"/>
      <c r="C78" s="5"/>
      <c r="D78" s="5"/>
      <c r="E78" s="5"/>
      <c r="F78" s="5"/>
      <c r="G78" s="5"/>
      <c r="H78" s="5"/>
      <c r="I78" s="5"/>
    </row>
    <row r="79" spans="1:9" x14ac:dyDescent="0.2">
      <c r="A79" s="5"/>
      <c r="B79" s="5"/>
      <c r="C79" s="5"/>
      <c r="D79" s="5"/>
      <c r="E79" s="5"/>
      <c r="F79" s="5"/>
      <c r="G79" s="5"/>
      <c r="H79" s="5"/>
      <c r="I79" s="5"/>
    </row>
    <row r="80" spans="1:9" x14ac:dyDescent="0.2">
      <c r="A80" s="5"/>
      <c r="B80" s="5"/>
      <c r="C80" s="5"/>
      <c r="D80" s="5"/>
      <c r="E80" s="5"/>
      <c r="F80" s="5"/>
      <c r="G80" s="5"/>
      <c r="H80" s="5"/>
      <c r="I80" s="5"/>
    </row>
    <row r="81" spans="1:9" x14ac:dyDescent="0.2">
      <c r="A81" s="5"/>
      <c r="B81" s="5"/>
      <c r="C81" s="5"/>
      <c r="D81" s="5"/>
      <c r="E81" s="5"/>
      <c r="F81" s="5"/>
      <c r="G81" s="5"/>
      <c r="H81" s="5"/>
      <c r="I81" s="5"/>
    </row>
    <row r="82" spans="1:9" x14ac:dyDescent="0.2">
      <c r="A82" s="5"/>
      <c r="B82" s="5"/>
      <c r="C82" s="5"/>
      <c r="D82" s="5"/>
      <c r="E82" s="5"/>
      <c r="F82" s="5"/>
      <c r="G82" s="5"/>
      <c r="H82" s="5"/>
      <c r="I82" s="5"/>
    </row>
    <row r="83" spans="1:9" x14ac:dyDescent="0.2">
      <c r="A83" s="5"/>
      <c r="B83" s="5"/>
      <c r="C83" s="5"/>
      <c r="D83" s="5"/>
      <c r="E83" s="5"/>
      <c r="F83" s="5"/>
      <c r="G83" s="5"/>
      <c r="H83" s="5"/>
      <c r="I83" s="5"/>
    </row>
  </sheetData>
  <mergeCells count="25">
    <mergeCell ref="A46:E46"/>
    <mergeCell ref="A53:K53"/>
    <mergeCell ref="D50:E50"/>
    <mergeCell ref="D49:E49"/>
    <mergeCell ref="D51:E51"/>
    <mergeCell ref="B47:C47"/>
    <mergeCell ref="D47:E48"/>
    <mergeCell ref="A36:K36"/>
    <mergeCell ref="B38:C38"/>
    <mergeCell ref="D38:E38"/>
    <mergeCell ref="A21:C21"/>
    <mergeCell ref="A22:C22"/>
    <mergeCell ref="A23:C23"/>
    <mergeCell ref="A24:C24"/>
    <mergeCell ref="F38:G38"/>
    <mergeCell ref="A34:K34"/>
    <mergeCell ref="A4:C4"/>
    <mergeCell ref="A5:C5"/>
    <mergeCell ref="A9:C9"/>
    <mergeCell ref="A10:C10"/>
    <mergeCell ref="A26:K26"/>
    <mergeCell ref="A11:C11"/>
    <mergeCell ref="A15:C15"/>
    <mergeCell ref="A16:C16"/>
    <mergeCell ref="A17:C17"/>
  </mergeCells>
  <phoneticPr fontId="3" type="noConversion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Roman,Обычный"&amp;12&amp;A</oddHeader>
    <oddFooter>&amp;C&amp;"Times New Roman,Обычный"&amp;12Страница &amp;P</oddFooter>
  </headerFooter>
  <ignoredErrors>
    <ignoredError sqref="F40:F41" formula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9"/>
  </sheetPr>
  <dimension ref="A18:P141"/>
  <sheetViews>
    <sheetView topLeftCell="A44" workbookViewId="0">
      <selection activeCell="D53" sqref="D53"/>
    </sheetView>
  </sheetViews>
  <sheetFormatPr defaultColWidth="10.28515625" defaultRowHeight="12.75" x14ac:dyDescent="0.2"/>
  <cols>
    <col min="2" max="2" width="13.7109375" customWidth="1"/>
    <col min="4" max="4" width="12.42578125" bestFit="1" customWidth="1"/>
    <col min="5" max="5" width="12" customWidth="1"/>
  </cols>
  <sheetData>
    <row r="18" spans="1:5" ht="18.75" x14ac:dyDescent="0.3">
      <c r="A18" s="14" t="s">
        <v>60</v>
      </c>
      <c r="B18" s="14"/>
      <c r="C18" s="14"/>
      <c r="D18" s="14"/>
      <c r="E18" s="14"/>
    </row>
    <row r="19" spans="1:5" ht="18.75" x14ac:dyDescent="0.3">
      <c r="A19" s="14" t="s">
        <v>64</v>
      </c>
      <c r="B19" s="14"/>
      <c r="C19" s="14"/>
      <c r="D19" s="14"/>
      <c r="E19" s="14"/>
    </row>
    <row r="21" spans="1:5" x14ac:dyDescent="0.2">
      <c r="A21" t="s">
        <v>54</v>
      </c>
    </row>
    <row r="22" spans="1:5" x14ac:dyDescent="0.2">
      <c r="A22" s="49" t="s">
        <v>49</v>
      </c>
      <c r="B22" s="49"/>
      <c r="C22" s="49"/>
      <c r="D22" s="30">
        <v>23</v>
      </c>
    </row>
    <row r="23" spans="1:5" x14ac:dyDescent="0.2">
      <c r="A23" s="49" t="s">
        <v>50</v>
      </c>
      <c r="B23" s="49"/>
      <c r="C23" s="49"/>
      <c r="D23" s="30">
        <f>ROUNDDOWN(D22/10,0)</f>
        <v>2</v>
      </c>
    </row>
    <row r="24" spans="1:5" x14ac:dyDescent="0.2">
      <c r="A24" s="49" t="s">
        <v>51</v>
      </c>
      <c r="B24" s="49"/>
      <c r="C24" s="49"/>
      <c r="D24" s="30">
        <f>MOD(D22,10)</f>
        <v>3</v>
      </c>
    </row>
    <row r="25" spans="1:5" x14ac:dyDescent="0.2">
      <c r="A25" s="49" t="s">
        <v>52</v>
      </c>
      <c r="B25" s="49"/>
      <c r="C25" s="49"/>
      <c r="D25" s="30">
        <f>SUM(D23,D24)</f>
        <v>5</v>
      </c>
    </row>
    <row r="26" spans="1:5" x14ac:dyDescent="0.2">
      <c r="A26" s="49" t="s">
        <v>53</v>
      </c>
      <c r="B26" s="49"/>
      <c r="C26" s="49"/>
      <c r="D26" s="30">
        <f>PRODUCT(D23,D24)</f>
        <v>6</v>
      </c>
    </row>
    <row r="28" spans="1:5" x14ac:dyDescent="0.2">
      <c r="A28" t="s">
        <v>55</v>
      </c>
    </row>
    <row r="30" spans="1:5" x14ac:dyDescent="0.2">
      <c r="A30" s="49" t="s">
        <v>49</v>
      </c>
      <c r="B30" s="49"/>
      <c r="C30" s="49"/>
      <c r="D30" s="30">
        <v>37</v>
      </c>
    </row>
    <row r="31" spans="1:5" x14ac:dyDescent="0.2">
      <c r="A31" s="49" t="s">
        <v>56</v>
      </c>
      <c r="B31" s="49"/>
      <c r="C31" s="49"/>
      <c r="D31" s="30" t="str">
        <f>RIGHT(D30,1)&amp;LEFT(D30,1)</f>
        <v>73</v>
      </c>
    </row>
    <row r="33" spans="1:4" x14ac:dyDescent="0.2">
      <c r="A33" t="s">
        <v>57</v>
      </c>
    </row>
    <row r="35" spans="1:4" x14ac:dyDescent="0.2">
      <c r="A35" s="49" t="s">
        <v>58</v>
      </c>
      <c r="B35" s="49"/>
      <c r="C35" s="49"/>
      <c r="D35" s="30">
        <v>379</v>
      </c>
    </row>
    <row r="36" spans="1:4" x14ac:dyDescent="0.2">
      <c r="A36" s="49" t="s">
        <v>59</v>
      </c>
      <c r="B36" s="49"/>
      <c r="C36" s="49"/>
      <c r="D36" s="30" t="str">
        <f>RIGHT(D35,2)&amp;LEFT(D35,1)</f>
        <v>793</v>
      </c>
    </row>
    <row r="38" spans="1:4" x14ac:dyDescent="0.2">
      <c r="A38" t="s">
        <v>61</v>
      </c>
    </row>
    <row r="40" spans="1:4" x14ac:dyDescent="0.2">
      <c r="A40" s="49" t="s">
        <v>58</v>
      </c>
      <c r="B40" s="49"/>
      <c r="C40" s="49"/>
      <c r="D40" s="30">
        <v>694</v>
      </c>
    </row>
    <row r="41" spans="1:4" x14ac:dyDescent="0.2">
      <c r="A41" s="49" t="s">
        <v>59</v>
      </c>
      <c r="B41" s="49"/>
      <c r="C41" s="49"/>
      <c r="D41" s="30" t="str">
        <f>RIGHT(D40)&amp;LEFT(D40,2)</f>
        <v>469</v>
      </c>
    </row>
    <row r="43" spans="1:4" x14ac:dyDescent="0.2">
      <c r="A43" t="s">
        <v>62</v>
      </c>
    </row>
    <row r="45" spans="1:4" x14ac:dyDescent="0.2">
      <c r="A45" s="49" t="s">
        <v>63</v>
      </c>
      <c r="B45" s="49"/>
      <c r="C45" s="49"/>
      <c r="D45" s="13">
        <v>76948305</v>
      </c>
    </row>
    <row r="46" spans="1:4" x14ac:dyDescent="0.2">
      <c r="A46" s="49" t="s">
        <v>59</v>
      </c>
      <c r="B46" s="49"/>
      <c r="C46" s="49"/>
      <c r="D46" s="30">
        <f>ROUNDDOWN(RIGHT(D45,3)/100,0)</f>
        <v>3</v>
      </c>
    </row>
    <row r="48" spans="1:4" ht="18.75" x14ac:dyDescent="0.3">
      <c r="A48" s="14" t="s">
        <v>65</v>
      </c>
    </row>
    <row r="50" spans="1:11" x14ac:dyDescent="0.2">
      <c r="A50" t="s">
        <v>66</v>
      </c>
    </row>
    <row r="52" spans="1:11" ht="16.5" customHeight="1" x14ac:dyDescent="0.2">
      <c r="A52" s="57" t="s">
        <v>67</v>
      </c>
      <c r="B52" s="57"/>
      <c r="C52" s="57"/>
      <c r="D52" s="16">
        <v>3679</v>
      </c>
    </row>
    <row r="53" spans="1:11" ht="26.25" customHeight="1" x14ac:dyDescent="0.2">
      <c r="A53" s="58" t="s">
        <v>69</v>
      </c>
      <c r="B53" s="59"/>
      <c r="C53" s="60"/>
      <c r="D53" s="35">
        <f>ROUNDDOWN(D52/3600,0)</f>
        <v>1</v>
      </c>
      <c r="F53" s="44" t="s">
        <v>107</v>
      </c>
      <c r="G53" s="44"/>
      <c r="H53" s="44"/>
      <c r="I53" s="44"/>
      <c r="J53" s="44"/>
      <c r="K53" s="44"/>
    </row>
    <row r="54" spans="1:11" ht="28.5" customHeight="1" x14ac:dyDescent="0.2">
      <c r="A54" s="58" t="s">
        <v>68</v>
      </c>
      <c r="B54" s="59"/>
      <c r="C54" s="60"/>
      <c r="D54" s="15">
        <f>MOD(D52,3600)</f>
        <v>79</v>
      </c>
      <c r="F54" s="44" t="s">
        <v>106</v>
      </c>
      <c r="G54" s="44"/>
      <c r="H54" s="44"/>
      <c r="I54" s="44"/>
      <c r="J54" s="44"/>
      <c r="K54" s="44"/>
    </row>
    <row r="55" spans="1:11" ht="39.75" customHeight="1" x14ac:dyDescent="0.2">
      <c r="A55" s="56" t="s">
        <v>70</v>
      </c>
      <c r="B55" s="56"/>
      <c r="C55" s="56"/>
      <c r="D55" s="15">
        <f>ROUNDDOWN(D54/60,0)</f>
        <v>1</v>
      </c>
      <c r="F55" s="44"/>
      <c r="G55" s="44"/>
      <c r="H55" s="44"/>
      <c r="I55" s="44"/>
      <c r="J55" s="44"/>
      <c r="K55" s="44"/>
    </row>
    <row r="56" spans="1:11" ht="27" customHeight="1" x14ac:dyDescent="0.2">
      <c r="A56" s="56" t="s">
        <v>71</v>
      </c>
      <c r="B56" s="56"/>
      <c r="C56" s="56"/>
      <c r="D56" s="17">
        <f>ROUNDDOWN(MOD(D54,60),0)</f>
        <v>19</v>
      </c>
      <c r="F56" s="44"/>
      <c r="G56" s="44"/>
      <c r="H56" s="44"/>
      <c r="I56" s="44"/>
      <c r="J56" s="44"/>
      <c r="K56" s="44"/>
    </row>
    <row r="57" spans="1:11" ht="39" customHeight="1" x14ac:dyDescent="0.2">
      <c r="A57" s="56" t="s">
        <v>72</v>
      </c>
      <c r="B57" s="56"/>
      <c r="C57" s="56"/>
      <c r="D57" s="8">
        <f>ROUNDDOWN(D56,0)</f>
        <v>19</v>
      </c>
      <c r="F57" s="44"/>
      <c r="G57" s="44"/>
      <c r="H57" s="44"/>
      <c r="I57" s="44"/>
      <c r="J57" s="44"/>
      <c r="K57" s="44"/>
    </row>
    <row r="59" spans="1:11" ht="18.75" x14ac:dyDescent="0.3">
      <c r="A59" s="14" t="s">
        <v>108</v>
      </c>
    </row>
    <row r="60" spans="1:11" ht="18.75" x14ac:dyDescent="0.3">
      <c r="A60" s="14"/>
    </row>
    <row r="61" spans="1:11" x14ac:dyDescent="0.2">
      <c r="A61" t="s">
        <v>54</v>
      </c>
    </row>
    <row r="62" spans="1:11" x14ac:dyDescent="0.2">
      <c r="A62" s="49" t="s">
        <v>109</v>
      </c>
      <c r="B62" s="49"/>
      <c r="C62" s="49" t="s">
        <v>181</v>
      </c>
      <c r="D62" s="49"/>
    </row>
    <row r="63" spans="1:11" x14ac:dyDescent="0.2">
      <c r="A63" s="49" t="s">
        <v>110</v>
      </c>
      <c r="B63" s="49"/>
      <c r="C63" s="49" t="s">
        <v>182</v>
      </c>
      <c r="D63" s="49"/>
    </row>
    <row r="64" spans="1:11" x14ac:dyDescent="0.2">
      <c r="A64" s="49" t="s">
        <v>111</v>
      </c>
      <c r="B64" s="49"/>
      <c r="C64" s="49" t="s">
        <v>185</v>
      </c>
      <c r="D64" s="49"/>
    </row>
    <row r="65" spans="1:4" ht="27.75" customHeight="1" x14ac:dyDescent="0.2">
      <c r="A65" s="55" t="s">
        <v>112</v>
      </c>
      <c r="B65" s="55"/>
      <c r="C65" s="55" t="str">
        <f>LEFT(C62,6)&amp;" "&amp;LEFT(C63,4)&amp;" "&amp;LEFT(C64,8)</f>
        <v>Иванов Пётр Петрович</v>
      </c>
      <c r="D65" s="55"/>
    </row>
    <row r="67" spans="1:4" x14ac:dyDescent="0.2">
      <c r="A67" t="s">
        <v>126</v>
      </c>
    </row>
    <row r="68" spans="1:4" x14ac:dyDescent="0.2">
      <c r="A68" s="49" t="s">
        <v>115</v>
      </c>
      <c r="B68" s="49"/>
      <c r="C68" s="49" t="s">
        <v>119</v>
      </c>
      <c r="D68" s="49"/>
    </row>
    <row r="69" spans="1:4" x14ac:dyDescent="0.2">
      <c r="A69" s="49" t="s">
        <v>116</v>
      </c>
      <c r="B69" s="49"/>
      <c r="C69" s="49">
        <f>LEN(C68)</f>
        <v>11</v>
      </c>
      <c r="D69" s="49"/>
    </row>
    <row r="71" spans="1:4" x14ac:dyDescent="0.2">
      <c r="A71" t="s">
        <v>127</v>
      </c>
    </row>
    <row r="72" spans="1:4" x14ac:dyDescent="0.2">
      <c r="A72" s="50" t="s">
        <v>117</v>
      </c>
      <c r="B72" s="52"/>
      <c r="C72" s="50" t="s">
        <v>119</v>
      </c>
      <c r="D72" s="52"/>
    </row>
    <row r="73" spans="1:4" x14ac:dyDescent="0.2">
      <c r="A73" s="50" t="s">
        <v>118</v>
      </c>
      <c r="B73" s="52"/>
      <c r="C73" s="50" t="str">
        <f>REPLACE(C72,1,11,"форма")</f>
        <v>форма</v>
      </c>
      <c r="D73" s="52"/>
    </row>
    <row r="75" spans="1:4" x14ac:dyDescent="0.2">
      <c r="A75" t="s">
        <v>128</v>
      </c>
    </row>
    <row r="76" spans="1:4" x14ac:dyDescent="0.2">
      <c r="A76" s="50" t="s">
        <v>117</v>
      </c>
      <c r="B76" s="52"/>
      <c r="C76" s="50" t="s">
        <v>119</v>
      </c>
      <c r="D76" s="52"/>
    </row>
    <row r="77" spans="1:4" x14ac:dyDescent="0.2">
      <c r="A77" s="50" t="s">
        <v>118</v>
      </c>
      <c r="B77" s="52"/>
      <c r="C77" s="50" t="str">
        <f>REPLACE(C76,1,11,"Комбинат")</f>
        <v>Комбинат</v>
      </c>
      <c r="D77" s="52"/>
    </row>
    <row r="79" spans="1:4" x14ac:dyDescent="0.2">
      <c r="A79" t="s">
        <v>129</v>
      </c>
    </row>
    <row r="80" spans="1:4" x14ac:dyDescent="0.2">
      <c r="A80" s="50" t="s">
        <v>120</v>
      </c>
      <c r="B80" s="52"/>
      <c r="C80" s="50" t="s">
        <v>122</v>
      </c>
      <c r="D80" s="52"/>
    </row>
    <row r="81" spans="1:4" x14ac:dyDescent="0.2">
      <c r="A81" s="50" t="s">
        <v>121</v>
      </c>
      <c r="B81" s="52"/>
      <c r="C81" s="50" t="s">
        <v>123</v>
      </c>
      <c r="D81" s="52"/>
    </row>
    <row r="82" spans="1:4" x14ac:dyDescent="0.2">
      <c r="A82" s="50" t="s">
        <v>124</v>
      </c>
      <c r="B82" s="52"/>
      <c r="C82" s="50" t="str">
        <f>REPLACE(C80,8,3,"ция")</f>
        <v>Информация</v>
      </c>
      <c r="D82" s="52"/>
    </row>
    <row r="83" spans="1:4" x14ac:dyDescent="0.2">
      <c r="A83" s="50" t="s">
        <v>125</v>
      </c>
      <c r="B83" s="52"/>
      <c r="C83" s="50" t="str">
        <f>REPLACE(C81,6,3,"тор")</f>
        <v>Оператор</v>
      </c>
      <c r="D83" s="52"/>
    </row>
    <row r="85" spans="1:4" x14ac:dyDescent="0.2">
      <c r="A85" t="s">
        <v>130</v>
      </c>
    </row>
    <row r="86" spans="1:4" x14ac:dyDescent="0.2">
      <c r="A86" s="49" t="s">
        <v>109</v>
      </c>
      <c r="B86" s="49"/>
      <c r="C86" s="49" t="s">
        <v>181</v>
      </c>
      <c r="D86" s="49"/>
    </row>
    <row r="87" spans="1:4" x14ac:dyDescent="0.2">
      <c r="A87" s="49" t="s">
        <v>110</v>
      </c>
      <c r="B87" s="49"/>
      <c r="C87" s="49" t="s">
        <v>184</v>
      </c>
      <c r="D87" s="49"/>
    </row>
    <row r="88" spans="1:4" x14ac:dyDescent="0.2">
      <c r="A88" s="49" t="s">
        <v>111</v>
      </c>
      <c r="B88" s="49"/>
      <c r="C88" s="49" t="s">
        <v>183</v>
      </c>
      <c r="D88" s="49"/>
    </row>
    <row r="89" spans="1:4" x14ac:dyDescent="0.2">
      <c r="A89" s="55" t="s">
        <v>114</v>
      </c>
      <c r="B89" s="55"/>
      <c r="C89" s="55" t="str">
        <f>LEFT(C86,6)&amp;" "&amp;LEFT(C87)&amp;"."&amp;LEFT(C88)&amp;"."</f>
        <v>Иванов Н.И.</v>
      </c>
      <c r="D89" s="55"/>
    </row>
    <row r="91" spans="1:4" ht="18.75" x14ac:dyDescent="0.3">
      <c r="A91" s="14" t="s">
        <v>131</v>
      </c>
    </row>
    <row r="93" spans="1:4" x14ac:dyDescent="0.2">
      <c r="A93" t="s">
        <v>54</v>
      </c>
    </row>
    <row r="94" spans="1:4" x14ac:dyDescent="0.2">
      <c r="A94" s="49" t="s">
        <v>132</v>
      </c>
      <c r="B94" s="49"/>
      <c r="C94" s="62">
        <f>DATE(2003,5,7)</f>
        <v>37748</v>
      </c>
      <c r="D94" s="49"/>
    </row>
    <row r="95" spans="1:4" x14ac:dyDescent="0.2">
      <c r="A95" s="49" t="s">
        <v>133</v>
      </c>
      <c r="B95" s="49"/>
      <c r="C95" s="49">
        <f>DAY(C94)</f>
        <v>7</v>
      </c>
      <c r="D95" s="49"/>
    </row>
    <row r="96" spans="1:4" x14ac:dyDescent="0.2">
      <c r="A96" s="49" t="s">
        <v>134</v>
      </c>
      <c r="B96" s="49"/>
      <c r="C96" s="49">
        <f>MONTH(C94)</f>
        <v>5</v>
      </c>
      <c r="D96" s="49"/>
    </row>
    <row r="97" spans="1:16" x14ac:dyDescent="0.2">
      <c r="A97" s="49" t="s">
        <v>135</v>
      </c>
      <c r="B97" s="49"/>
      <c r="C97" s="49">
        <f>YEAR(C94)</f>
        <v>2003</v>
      </c>
      <c r="D97" s="49"/>
    </row>
    <row r="99" spans="1:16" x14ac:dyDescent="0.2">
      <c r="A99" t="s">
        <v>113</v>
      </c>
    </row>
    <row r="100" spans="1:16" x14ac:dyDescent="0.2">
      <c r="A100" s="49" t="s">
        <v>132</v>
      </c>
      <c r="B100" s="49"/>
      <c r="C100" s="62">
        <v>40920</v>
      </c>
      <c r="D100" s="62"/>
    </row>
    <row r="101" spans="1:16" ht="26.25" customHeight="1" x14ac:dyDescent="0.2">
      <c r="A101" s="63" t="s">
        <v>136</v>
      </c>
      <c r="B101" s="64"/>
      <c r="C101" s="62">
        <f>C100+C102</f>
        <v>41020</v>
      </c>
      <c r="D101" s="62"/>
      <c r="F101" s="61" t="s">
        <v>137</v>
      </c>
      <c r="G101" s="61"/>
      <c r="H101" s="61"/>
      <c r="I101" s="61"/>
      <c r="J101" s="61"/>
      <c r="K101" s="61"/>
      <c r="L101" s="61"/>
      <c r="M101" s="61"/>
      <c r="N101" s="61"/>
      <c r="O101" s="61"/>
      <c r="P101" s="61"/>
    </row>
    <row r="102" spans="1:16" ht="24.95" customHeight="1" x14ac:dyDescent="0.2">
      <c r="A102" s="63" t="s">
        <v>187</v>
      </c>
      <c r="B102" s="65"/>
      <c r="C102" s="50">
        <v>100</v>
      </c>
      <c r="D102" s="52"/>
    </row>
    <row r="103" spans="1:16" x14ac:dyDescent="0.2">
      <c r="A103" t="s">
        <v>138</v>
      </c>
      <c r="F103" s="24"/>
    </row>
    <row r="104" spans="1:16" x14ac:dyDescent="0.2">
      <c r="A104" s="63" t="s">
        <v>139</v>
      </c>
      <c r="B104" s="64"/>
      <c r="C104" s="62">
        <f>DATE(2003,8,7)</f>
        <v>37840</v>
      </c>
      <c r="D104" s="49"/>
    </row>
    <row r="105" spans="1:16" ht="27.75" customHeight="1" x14ac:dyDescent="0.2">
      <c r="A105" s="63" t="s">
        <v>140</v>
      </c>
      <c r="B105" s="64"/>
      <c r="C105" s="66">
        <f ca="1">DATEDIF(C104,C106,"y")</f>
        <v>17</v>
      </c>
      <c r="D105" s="66"/>
    </row>
    <row r="106" spans="1:16" x14ac:dyDescent="0.2">
      <c r="A106" s="49" t="s">
        <v>186</v>
      </c>
      <c r="B106" s="49"/>
      <c r="C106" s="62">
        <f ca="1">TODAY()</f>
        <v>44149</v>
      </c>
      <c r="D106" s="49"/>
    </row>
    <row r="107" spans="1:16" ht="18.75" x14ac:dyDescent="0.3">
      <c r="A107" s="14" t="s">
        <v>141</v>
      </c>
    </row>
    <row r="109" spans="1:16" ht="30" customHeight="1" x14ac:dyDescent="0.2">
      <c r="A109" s="53" t="s">
        <v>142</v>
      </c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</row>
    <row r="111" spans="1:16" x14ac:dyDescent="0.2">
      <c r="A111" s="49" t="s">
        <v>143</v>
      </c>
      <c r="B111" s="49"/>
      <c r="C111" s="49"/>
      <c r="D111" s="8">
        <v>25</v>
      </c>
    </row>
    <row r="112" spans="1:16" x14ac:dyDescent="0.2">
      <c r="A112" s="49" t="s">
        <v>144</v>
      </c>
      <c r="B112" s="49"/>
      <c r="C112" s="49"/>
      <c r="D112" s="8">
        <v>15</v>
      </c>
    </row>
    <row r="113" spans="1:14" x14ac:dyDescent="0.2">
      <c r="A113" s="49" t="s">
        <v>145</v>
      </c>
      <c r="B113" s="49"/>
      <c r="C113" s="49"/>
      <c r="D113" s="8">
        <v>20</v>
      </c>
    </row>
    <row r="114" spans="1:14" x14ac:dyDescent="0.2">
      <c r="A114" s="49" t="s">
        <v>146</v>
      </c>
      <c r="B114" s="49"/>
      <c r="C114" s="49"/>
      <c r="D114" s="8">
        <v>10</v>
      </c>
    </row>
    <row r="115" spans="1:14" x14ac:dyDescent="0.2">
      <c r="A115" s="49" t="s">
        <v>147</v>
      </c>
      <c r="B115" s="49"/>
      <c r="C115" s="49"/>
      <c r="D115" s="8">
        <v>15</v>
      </c>
    </row>
    <row r="116" spans="1:14" x14ac:dyDescent="0.2">
      <c r="A116" s="49" t="s">
        <v>148</v>
      </c>
      <c r="B116" s="49"/>
      <c r="C116" s="49"/>
      <c r="D116" s="30">
        <f>SUM(D111:D113)</f>
        <v>60</v>
      </c>
    </row>
    <row r="117" spans="1:14" x14ac:dyDescent="0.2">
      <c r="A117" s="49" t="s">
        <v>149</v>
      </c>
      <c r="B117" s="49"/>
      <c r="C117" s="49"/>
      <c r="D117" s="30">
        <f>SUM(D111:D115)</f>
        <v>85</v>
      </c>
    </row>
    <row r="119" spans="1:14" x14ac:dyDescent="0.2">
      <c r="A119" s="53" t="s">
        <v>150</v>
      </c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</row>
    <row r="121" spans="1:14" x14ac:dyDescent="0.2">
      <c r="A121" s="54" t="s">
        <v>151</v>
      </c>
      <c r="B121" s="54"/>
      <c r="C121" s="54"/>
      <c r="D121" s="25" t="s">
        <v>152</v>
      </c>
    </row>
    <row r="122" spans="1:14" x14ac:dyDescent="0.2">
      <c r="A122" s="49" t="s">
        <v>153</v>
      </c>
      <c r="B122" s="49"/>
      <c r="C122" s="49"/>
      <c r="D122" s="8">
        <v>5000</v>
      </c>
    </row>
    <row r="123" spans="1:14" x14ac:dyDescent="0.2">
      <c r="A123" s="49" t="s">
        <v>154</v>
      </c>
      <c r="B123" s="49"/>
      <c r="C123" s="49"/>
      <c r="D123" s="8">
        <v>2000</v>
      </c>
    </row>
    <row r="124" spans="1:14" x14ac:dyDescent="0.2">
      <c r="A124" s="49" t="s">
        <v>155</v>
      </c>
      <c r="B124" s="49"/>
      <c r="C124" s="49"/>
      <c r="D124" s="8">
        <v>1000</v>
      </c>
    </row>
    <row r="125" spans="1:14" x14ac:dyDescent="0.2">
      <c r="A125" s="49" t="s">
        <v>156</v>
      </c>
      <c r="B125" s="49"/>
      <c r="C125" s="49"/>
      <c r="D125" s="8">
        <v>2500</v>
      </c>
    </row>
    <row r="126" spans="1:14" x14ac:dyDescent="0.2">
      <c r="A126" s="49" t="s">
        <v>157</v>
      </c>
      <c r="B126" s="49"/>
      <c r="C126" s="49"/>
      <c r="D126" s="8">
        <v>2500</v>
      </c>
    </row>
    <row r="127" spans="1:14" x14ac:dyDescent="0.2">
      <c r="A127" s="49" t="s">
        <v>158</v>
      </c>
      <c r="B127" s="49"/>
      <c r="C127" s="49"/>
      <c r="D127" s="8">
        <v>4000</v>
      </c>
    </row>
    <row r="128" spans="1:14" x14ac:dyDescent="0.2">
      <c r="A128" s="49" t="s">
        <v>159</v>
      </c>
      <c r="B128" s="49"/>
      <c r="C128" s="49"/>
      <c r="D128" s="8">
        <v>3000</v>
      </c>
    </row>
    <row r="129" spans="1:4" x14ac:dyDescent="0.2">
      <c r="A129" s="49" t="s">
        <v>160</v>
      </c>
      <c r="B129" s="49"/>
      <c r="C129" s="49"/>
      <c r="D129" s="8">
        <v>10000</v>
      </c>
    </row>
    <row r="130" spans="1:4" x14ac:dyDescent="0.2">
      <c r="A130" s="49" t="s">
        <v>161</v>
      </c>
      <c r="B130" s="49"/>
      <c r="C130" s="49"/>
      <c r="D130" s="8">
        <v>4000</v>
      </c>
    </row>
    <row r="131" spans="1:4" x14ac:dyDescent="0.2">
      <c r="A131" s="49" t="s">
        <v>162</v>
      </c>
      <c r="B131" s="49"/>
      <c r="C131" s="49"/>
      <c r="D131" s="8">
        <v>3500</v>
      </c>
    </row>
    <row r="132" spans="1:4" x14ac:dyDescent="0.2">
      <c r="A132" s="49" t="s">
        <v>163</v>
      </c>
      <c r="B132" s="49"/>
      <c r="C132" s="49"/>
      <c r="D132" s="8">
        <v>6000</v>
      </c>
    </row>
    <row r="133" spans="1:4" x14ac:dyDescent="0.2">
      <c r="A133" s="49" t="s">
        <v>164</v>
      </c>
      <c r="B133" s="49"/>
      <c r="C133" s="49"/>
      <c r="D133" s="8">
        <v>15000</v>
      </c>
    </row>
    <row r="134" spans="1:4" x14ac:dyDescent="0.2">
      <c r="A134" s="49"/>
      <c r="B134" s="49"/>
      <c r="C134" s="49"/>
      <c r="D134" s="8"/>
    </row>
    <row r="135" spans="1:4" x14ac:dyDescent="0.2">
      <c r="A135" s="49" t="s">
        <v>165</v>
      </c>
      <c r="B135" s="49"/>
      <c r="C135" s="49"/>
      <c r="D135" s="30">
        <f>SUM(D122:D124)</f>
        <v>8000</v>
      </c>
    </row>
    <row r="136" spans="1:4" x14ac:dyDescent="0.2">
      <c r="A136" s="49" t="s">
        <v>166</v>
      </c>
      <c r="B136" s="49"/>
      <c r="C136" s="49"/>
      <c r="D136" s="30">
        <f>SUM(D125:D127)</f>
        <v>9000</v>
      </c>
    </row>
    <row r="137" spans="1:4" x14ac:dyDescent="0.2">
      <c r="A137" s="50" t="s">
        <v>167</v>
      </c>
      <c r="B137" s="51"/>
      <c r="C137" s="52"/>
      <c r="D137" s="30">
        <f>SUM(D122:D127)</f>
        <v>17000</v>
      </c>
    </row>
    <row r="138" spans="1:4" x14ac:dyDescent="0.2">
      <c r="A138" s="50" t="s">
        <v>168</v>
      </c>
      <c r="B138" s="51"/>
      <c r="C138" s="52"/>
      <c r="D138" s="30">
        <f>SUM(D128:D130)</f>
        <v>17000</v>
      </c>
    </row>
    <row r="139" spans="1:4" x14ac:dyDescent="0.2">
      <c r="A139" s="50" t="s">
        <v>169</v>
      </c>
      <c r="B139" s="51"/>
      <c r="C139" s="52"/>
      <c r="D139" s="30">
        <f>SUM(D131:D133)</f>
        <v>24500</v>
      </c>
    </row>
    <row r="140" spans="1:4" x14ac:dyDescent="0.2">
      <c r="A140" s="50" t="s">
        <v>170</v>
      </c>
      <c r="B140" s="51"/>
      <c r="C140" s="52"/>
      <c r="D140" s="30">
        <f>SUM(D128:D133)</f>
        <v>41500</v>
      </c>
    </row>
    <row r="141" spans="1:4" x14ac:dyDescent="0.2">
      <c r="A141" s="50" t="s">
        <v>171</v>
      </c>
      <c r="B141" s="51"/>
      <c r="C141" s="52"/>
      <c r="D141" s="30">
        <f>SUM(D122:D133)</f>
        <v>58500</v>
      </c>
    </row>
  </sheetData>
  <sheetProtection selectLockedCells="1" selectUnlockedCells="1"/>
  <mergeCells count="111">
    <mergeCell ref="C94:D94"/>
    <mergeCell ref="A102:B102"/>
    <mergeCell ref="C102:D102"/>
    <mergeCell ref="C76:D76"/>
    <mergeCell ref="C77:D77"/>
    <mergeCell ref="A88:B88"/>
    <mergeCell ref="C88:D88"/>
    <mergeCell ref="A106:B106"/>
    <mergeCell ref="C106:D106"/>
    <mergeCell ref="A89:B89"/>
    <mergeCell ref="C89:D89"/>
    <mergeCell ref="A105:B105"/>
    <mergeCell ref="A104:B104"/>
    <mergeCell ref="C104:D104"/>
    <mergeCell ref="C105:D105"/>
    <mergeCell ref="A94:B94"/>
    <mergeCell ref="F101:P101"/>
    <mergeCell ref="A100:B100"/>
    <mergeCell ref="C100:D100"/>
    <mergeCell ref="A101:B101"/>
    <mergeCell ref="C101:D101"/>
    <mergeCell ref="A95:B95"/>
    <mergeCell ref="C95:D95"/>
    <mergeCell ref="A96:B96"/>
    <mergeCell ref="C96:D96"/>
    <mergeCell ref="A97:B97"/>
    <mergeCell ref="C97:D97"/>
    <mergeCell ref="F53:K53"/>
    <mergeCell ref="F54:K54"/>
    <mergeCell ref="A36:C36"/>
    <mergeCell ref="A40:C40"/>
    <mergeCell ref="A41:C41"/>
    <mergeCell ref="A45:C45"/>
    <mergeCell ref="A22:C22"/>
    <mergeCell ref="A30:C30"/>
    <mergeCell ref="A31:C31"/>
    <mergeCell ref="A35:C35"/>
    <mergeCell ref="A23:C23"/>
    <mergeCell ref="A24:C24"/>
    <mergeCell ref="A25:C25"/>
    <mergeCell ref="A26:C26"/>
    <mergeCell ref="A46:C46"/>
    <mergeCell ref="A52:C52"/>
    <mergeCell ref="A53:C53"/>
    <mergeCell ref="A54:C54"/>
    <mergeCell ref="F55:K55"/>
    <mergeCell ref="F56:K56"/>
    <mergeCell ref="F57:K57"/>
    <mergeCell ref="A62:B62"/>
    <mergeCell ref="A63:B63"/>
    <mergeCell ref="A64:B64"/>
    <mergeCell ref="C62:D62"/>
    <mergeCell ref="C63:D63"/>
    <mergeCell ref="C64:D64"/>
    <mergeCell ref="A55:C55"/>
    <mergeCell ref="A56:C56"/>
    <mergeCell ref="A57:C57"/>
    <mergeCell ref="A65:B65"/>
    <mergeCell ref="C65:D65"/>
    <mergeCell ref="A86:B86"/>
    <mergeCell ref="C86:D86"/>
    <mergeCell ref="A87:B87"/>
    <mergeCell ref="C87:D87"/>
    <mergeCell ref="A68:B68"/>
    <mergeCell ref="C68:D68"/>
    <mergeCell ref="A69:B69"/>
    <mergeCell ref="C69:D69"/>
    <mergeCell ref="A82:B82"/>
    <mergeCell ref="C82:D82"/>
    <mergeCell ref="A80:B80"/>
    <mergeCell ref="C80:D80"/>
    <mergeCell ref="A81:B81"/>
    <mergeCell ref="C81:D81"/>
    <mergeCell ref="A83:B83"/>
    <mergeCell ref="C83:D83"/>
    <mergeCell ref="A72:B72"/>
    <mergeCell ref="C72:D72"/>
    <mergeCell ref="A73:B73"/>
    <mergeCell ref="C73:D73"/>
    <mergeCell ref="A76:B76"/>
    <mergeCell ref="A77:B77"/>
    <mergeCell ref="A114:C114"/>
    <mergeCell ref="A115:C115"/>
    <mergeCell ref="A116:C116"/>
    <mergeCell ref="A117:C117"/>
    <mergeCell ref="A109:N109"/>
    <mergeCell ref="A111:C111"/>
    <mergeCell ref="A112:C112"/>
    <mergeCell ref="A113:C113"/>
    <mergeCell ref="A123:C123"/>
    <mergeCell ref="A124:C124"/>
    <mergeCell ref="A125:C125"/>
    <mergeCell ref="A126:C126"/>
    <mergeCell ref="A119:N119"/>
    <mergeCell ref="A121:C121"/>
    <mergeCell ref="A122:C122"/>
    <mergeCell ref="A131:C131"/>
    <mergeCell ref="A132:C132"/>
    <mergeCell ref="A133:C133"/>
    <mergeCell ref="A134:C134"/>
    <mergeCell ref="A127:C127"/>
    <mergeCell ref="A128:C128"/>
    <mergeCell ref="A129:C129"/>
    <mergeCell ref="A130:C130"/>
    <mergeCell ref="A139:C139"/>
    <mergeCell ref="A140:C140"/>
    <mergeCell ref="A141:C141"/>
    <mergeCell ref="A135:C135"/>
    <mergeCell ref="A136:C136"/>
    <mergeCell ref="A137:C137"/>
    <mergeCell ref="A138:C138"/>
  </mergeCells>
  <phoneticPr fontId="3" type="noConversion"/>
  <pageMargins left="0.74791666666666667" right="0.74791666666666667" top="0.98402777777777772" bottom="0.98402777777777772" header="0.51180555555555551" footer="0.51180555555555551"/>
  <pageSetup paperSize="9" firstPageNumber="0" orientation="portrait" r:id="rId1"/>
  <headerFooter alignWithMargins="0"/>
  <ignoredErrors>
    <ignoredError sqref="D135:D136 D138:D14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Формулы</vt:lpstr>
      <vt:lpstr>2</vt:lpstr>
      <vt:lpstr>3</vt:lpstr>
      <vt:lpstr>Формулы!BMusing_calculation_operators_in_formul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</dc:creator>
  <cp:lastModifiedBy>Olga</cp:lastModifiedBy>
  <cp:lastPrinted>2020-11-14T20:48:21Z</cp:lastPrinted>
  <dcterms:created xsi:type="dcterms:W3CDTF">2020-11-12T13:45:22Z</dcterms:created>
  <dcterms:modified xsi:type="dcterms:W3CDTF">2020-11-14T20:48:54Z</dcterms:modified>
</cp:coreProperties>
</file>