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esktop\3 курс\Эконометрика\"/>
    </mc:Choice>
  </mc:AlternateContent>
  <xr:revisionPtr revIDLastSave="0" documentId="13_ncr:1_{956CEA4B-FFFC-45D0-91FF-17B05C469D99}" xr6:coauthVersionLast="47" xr6:coauthVersionMax="47" xr10:uidLastSave="{00000000-0000-0000-0000-000000000000}"/>
  <bookViews>
    <workbookView xWindow="9730" yWindow="2280" windowWidth="9470" windowHeight="7360" activeTab="1" xr2:uid="{6D6E3242-A515-4114-B10A-C387B17BBE7D}"/>
  </bookViews>
  <sheets>
    <sheet name="Задание 1" sheetId="6" r:id="rId1"/>
    <sheet name="Задание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1" i="6" l="1"/>
  <c r="A49" i="6"/>
  <c r="A46" i="6"/>
  <c r="H75" i="6"/>
  <c r="A40" i="1" l="1"/>
  <c r="A52" i="1"/>
  <c r="C53" i="1" s="1"/>
  <c r="K7" i="1" a="1"/>
  <c r="K7" i="1" s="1"/>
  <c r="A57" i="6"/>
  <c r="C61" i="6" s="1"/>
  <c r="C20" i="6"/>
  <c r="I5" i="6" a="1"/>
  <c r="J5" i="6" s="1"/>
  <c r="A36" i="1" l="1"/>
  <c r="M11" i="1"/>
  <c r="L11" i="1"/>
  <c r="N10" i="1"/>
  <c r="P9" i="1"/>
  <c r="L9" i="1"/>
  <c r="N8" i="1"/>
  <c r="P7" i="1"/>
  <c r="L7" i="1"/>
  <c r="B36" i="1" s="1"/>
  <c r="N11" i="1"/>
  <c r="P10" i="1"/>
  <c r="L10" i="1"/>
  <c r="N9" i="1"/>
  <c r="P8" i="1"/>
  <c r="L8" i="1"/>
  <c r="N7" i="1"/>
  <c r="D36" i="1" s="1"/>
  <c r="O10" i="1"/>
  <c r="K10" i="1"/>
  <c r="A53" i="1" s="1"/>
  <c r="M9" i="1"/>
  <c r="O8" i="1"/>
  <c r="K8" i="1"/>
  <c r="M7" i="1"/>
  <c r="C36" i="1" s="1"/>
  <c r="P11" i="1"/>
  <c r="O11" i="1"/>
  <c r="K11" i="1"/>
  <c r="M10" i="1"/>
  <c r="O9" i="1"/>
  <c r="K9" i="1"/>
  <c r="M8" i="1"/>
  <c r="O7" i="1"/>
  <c r="E36" i="1" s="1"/>
  <c r="I9" i="6"/>
  <c r="I7" i="6"/>
  <c r="I5" i="6"/>
  <c r="D6" i="6" s="1"/>
  <c r="F6" i="6" s="1"/>
  <c r="J8" i="6"/>
  <c r="J6" i="6"/>
  <c r="B46" i="6" s="1"/>
  <c r="I8" i="6"/>
  <c r="I6" i="6"/>
  <c r="J9" i="6"/>
  <c r="J7" i="6"/>
  <c r="H10" i="1" l="1"/>
  <c r="H18" i="1"/>
  <c r="H11" i="1"/>
  <c r="H19" i="1"/>
  <c r="H12" i="1"/>
  <c r="H20" i="1"/>
  <c r="H13" i="1"/>
  <c r="H21" i="1"/>
  <c r="H9" i="1"/>
  <c r="H17" i="1"/>
  <c r="H14" i="1"/>
  <c r="H22" i="1"/>
  <c r="F36" i="1"/>
  <c r="H15" i="1"/>
  <c r="H7" i="1"/>
  <c r="H8" i="1"/>
  <c r="H16" i="1"/>
  <c r="D18" i="6"/>
  <c r="D8" i="6"/>
  <c r="E8" i="6" s="1"/>
  <c r="D9" i="6"/>
  <c r="D7" i="6"/>
  <c r="E7" i="6" s="1"/>
  <c r="D12" i="6"/>
  <c r="D17" i="6"/>
  <c r="F17" i="6" s="1"/>
  <c r="D11" i="6"/>
  <c r="D4" i="6"/>
  <c r="E4" i="6" s="1"/>
  <c r="D10" i="6"/>
  <c r="E10" i="6" s="1"/>
  <c r="D19" i="6"/>
  <c r="E19" i="6" s="1"/>
  <c r="D5" i="6"/>
  <c r="D14" i="6"/>
  <c r="F7" i="6"/>
  <c r="E6" i="6"/>
  <c r="D15" i="6"/>
  <c r="D16" i="6"/>
  <c r="D13" i="6"/>
  <c r="F19" i="6" l="1"/>
  <c r="F8" i="6"/>
  <c r="F10" i="6"/>
  <c r="F14" i="6"/>
  <c r="E14" i="6"/>
  <c r="E12" i="6"/>
  <c r="F12" i="6"/>
  <c r="E18" i="6"/>
  <c r="F18" i="6"/>
  <c r="E17" i="6"/>
  <c r="F5" i="6"/>
  <c r="E5" i="6"/>
  <c r="F4" i="6"/>
  <c r="E11" i="6"/>
  <c r="F11" i="6"/>
  <c r="F9" i="6"/>
  <c r="E9" i="6"/>
  <c r="E16" i="6"/>
  <c r="F16" i="6"/>
  <c r="F13" i="6"/>
  <c r="E13" i="6"/>
  <c r="E15" i="6"/>
  <c r="F15" i="6"/>
  <c r="E20" i="6" l="1"/>
  <c r="F20" i="6"/>
</calcChain>
</file>

<file path=xl/sharedStrings.xml><?xml version="1.0" encoding="utf-8"?>
<sst xmlns="http://schemas.openxmlformats.org/spreadsheetml/2006/main" count="155" uniqueCount="99">
  <si>
    <t>Решение</t>
  </si>
  <si>
    <t>Требуется:</t>
  </si>
  <si>
    <t xml:space="preserve">Данные примера  </t>
  </si>
  <si>
    <t xml:space="preserve">Эконометрика и эконометрическое моделирование: учебник /Л.О. Бабешко, М.Г. Бич, И.В. Орлова. </t>
  </si>
  <si>
    <t>1.   </t>
  </si>
  <si>
    <t xml:space="preserve">Постройте диаграммы рассеяния, представляющие собой зависимости Y от каждого из факторов Х. </t>
  </si>
  <si>
    <t>Сделайте выводы о характере взаимосвязей переменных.</t>
  </si>
  <si>
    <t xml:space="preserve">Проанализируйте тесноту и направление связи между переменными. Проверьте значимость коэффициентов парной корреляции. </t>
  </si>
  <si>
    <t>Индекс потребительских расходов (X)</t>
  </si>
  <si>
    <t>Объем продаж  (Y)</t>
  </si>
  <si>
    <t xml:space="preserve">Постройте матрицу парных коэффициентов линейной корреляции, используя  Excel.  </t>
  </si>
  <si>
    <t>Вычислите дисперсии и среднеквадратические отклонения для всех переменных с помощью функций Excel .</t>
  </si>
  <si>
    <t>А1(X)</t>
  </si>
  <si>
    <t>A0</t>
  </si>
  <si>
    <t>коэффициенты в уравнении</t>
  </si>
  <si>
    <t>F - фишер, наблюдаемое значение</t>
  </si>
  <si>
    <t>Степень свободы</t>
  </si>
  <si>
    <t>RSS</t>
  </si>
  <si>
    <t>ESS</t>
  </si>
  <si>
    <t>среднее значение Y</t>
  </si>
  <si>
    <t>Функци =ЛИНЕЙН</t>
  </si>
  <si>
    <t>N</t>
  </si>
  <si>
    <t>стандартное отклонение SD</t>
  </si>
  <si>
    <t>стандартная ошибка SD</t>
  </si>
  <si>
    <t>R^2 коэффициент детерминации</t>
  </si>
  <si>
    <t>Дано</t>
  </si>
  <si>
    <t>Yрегр</t>
  </si>
  <si>
    <r>
      <t>e</t>
    </r>
    <r>
      <rPr>
        <sz val="9"/>
        <rFont val="Calibri Light"/>
        <family val="2"/>
        <charset val="204"/>
        <scheme val="major"/>
      </rPr>
      <t>t</t>
    </r>
  </si>
  <si>
    <t>(Yрегр - Yср)^2</t>
  </si>
  <si>
    <t>ESS - сумма((y - регрес y)^2)</t>
  </si>
  <si>
    <t>Надстройки нужно все подключать</t>
  </si>
  <si>
    <t>Ткр (х1)</t>
  </si>
  <si>
    <t>Ткр (Ао)</t>
  </si>
  <si>
    <t>Тест Стьюдента на значимость</t>
  </si>
  <si>
    <t>&gt;</t>
  </si>
  <si>
    <t>X1 статистически значим, потому что Ткр(х1) &gt; тест стьюдента</t>
  </si>
  <si>
    <t>Тесть Фишера</t>
  </si>
  <si>
    <t>здесь = F.тест.пх (процент значимости; количество регрессоров; степень свободы)</t>
  </si>
  <si>
    <t>По критерию фишера модель статистически значима, потому что:</t>
  </si>
  <si>
    <t>&lt;---- критические наблюдаемые значения по модели</t>
  </si>
  <si>
    <t>– М.: Вузовский учебник: ИНФРА-М, 2018. – 384 с.  Стр. 94-105 !  ---- Есть в библиотеке и в электронной библиотеке Znanium</t>
  </si>
  <si>
    <t>А0</t>
  </si>
  <si>
    <t>А1</t>
  </si>
  <si>
    <t>А2</t>
  </si>
  <si>
    <t>А3</t>
  </si>
  <si>
    <t>А4</t>
  </si>
  <si>
    <t>А5</t>
  </si>
  <si>
    <t>Индекс потребительских расходов (X5)</t>
  </si>
  <si>
    <t>Средняя цена товара у  конкурентов (X4)</t>
  </si>
  <si>
    <t>Цена (X3)</t>
  </si>
  <si>
    <t>Затраты на рекламу (X2)</t>
  </si>
  <si>
    <t>Время (X1)</t>
  </si>
  <si>
    <t>Объем продаж (Y)</t>
  </si>
  <si>
    <t xml:space="preserve">2.      </t>
  </si>
  <si>
    <t>3.     </t>
  </si>
  <si>
    <t>Значимость смотрим</t>
  </si>
  <si>
    <t>Стьюдент тест</t>
  </si>
  <si>
    <t>&lt;</t>
  </si>
  <si>
    <t>F тест</t>
  </si>
  <si>
    <t>x5 - статистически значимая переменная</t>
  </si>
  <si>
    <t>х4, х3, x2 и х1 - статистически незначимые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</si>
  <si>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</si>
  <si>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</si>
  <si>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</si>
  <si>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</si>
  <si>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</si>
  <si>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</si>
  <si>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</si>
  <si>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</si>
  <si>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</si>
  <si>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</si>
  <si>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</si>
  <si>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</si>
  <si>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</si>
  <si>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</si>
  <si>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</si>
  <si>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</si>
  <si>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</si>
  <si>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</si>
  <si>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</si>
  <si>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</si>
  <si>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</si>
  <si>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</si>
  <si>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</si>
  <si>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</si>
  <si>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</si>
  <si>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ВЫВОД ОСТАТКА</t>
  </si>
  <si>
    <t>Наблюдение</t>
  </si>
  <si>
    <t>Предсказанное Y</t>
  </si>
  <si>
    <t>Остатки</t>
  </si>
  <si>
    <t>Данные - Анализ данных - Регрессия</t>
  </si>
  <si>
    <t>R-квадрат считаем</t>
  </si>
  <si>
    <t>Поэтому модель статистически значима</t>
  </si>
  <si>
    <t>Переменная X 2</t>
  </si>
  <si>
    <t>Переменная X 3</t>
  </si>
  <si>
    <t>Переменная X 4</t>
  </si>
  <si>
    <t>Переменная X 5</t>
  </si>
  <si>
    <t>по этим вероятностям можно понять значимость</t>
  </si>
  <si>
    <t>здесь = стьдент.обр.2х (процент значимости; степень свободы)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</si>
</sst>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charset val="204"/>
      <scheme val="minor"/>
    </font>
    <font>
      <sz val="14"/>
      <color theme="1"/>
      <name val="Calibri Light"/>
      <family val="2"/>
      <charset val="204"/>
      <scheme val="major"/>
    </font>
    <font>
      <sz val="14"/>
      <name val="Calibri Light"/>
      <family val="2"/>
      <charset val="204"/>
      <scheme val="major"/>
    </font>
    <font>
      <sz val="9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centerContinuous"/>
    </xf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164" fontId="1" fillId="0" borderId="0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2" borderId="0" xfId="0" applyNumberFormat="1" applyFont="1" applyFill="1" applyBorder="1" applyAlignment="1"/>
    <xf numFmtId="164" fontId="1" fillId="2" borderId="1" xfId="0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1'!$C$3</c:f>
              <c:strCache>
                <c:ptCount val="1"/>
                <c:pt idx="0">
                  <c:v>Объем продаж  (Y)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1820472440944887"/>
                  <c:y val="-1.3503207932341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1'!$B$4:$B$19</c:f>
              <c:numCache>
                <c:formatCode>0.0</c:formatCode>
                <c:ptCount val="16"/>
                <c:pt idx="0">
                  <c:v>100</c:v>
                </c:pt>
                <c:pt idx="1">
                  <c:v>98.4</c:v>
                </c:pt>
                <c:pt idx="2">
                  <c:v>101.2</c:v>
                </c:pt>
                <c:pt idx="3">
                  <c:v>103.5</c:v>
                </c:pt>
                <c:pt idx="4">
                  <c:v>104.1</c:v>
                </c:pt>
                <c:pt idx="5">
                  <c:v>107</c:v>
                </c:pt>
                <c:pt idx="6">
                  <c:v>107.4</c:v>
                </c:pt>
                <c:pt idx="7">
                  <c:v>108.5</c:v>
                </c:pt>
                <c:pt idx="8">
                  <c:v>108.3</c:v>
                </c:pt>
                <c:pt idx="9">
                  <c:v>109.2</c:v>
                </c:pt>
                <c:pt idx="10">
                  <c:v>110.1</c:v>
                </c:pt>
                <c:pt idx="11">
                  <c:v>110.7</c:v>
                </c:pt>
                <c:pt idx="12">
                  <c:v>110.3</c:v>
                </c:pt>
                <c:pt idx="13">
                  <c:v>111.8</c:v>
                </c:pt>
                <c:pt idx="14">
                  <c:v>112.3</c:v>
                </c:pt>
                <c:pt idx="15">
                  <c:v>112.9</c:v>
                </c:pt>
              </c:numCache>
            </c:numRef>
          </c:xVal>
          <c:yVal>
            <c:numRef>
              <c:f>'Задание 1'!$C$4:$C$19</c:f>
              <c:numCache>
                <c:formatCode>0</c:formatCode>
                <c:ptCount val="16"/>
                <c:pt idx="0">
                  <c:v>126</c:v>
                </c:pt>
                <c:pt idx="1">
                  <c:v>137</c:v>
                </c:pt>
                <c:pt idx="2">
                  <c:v>148</c:v>
                </c:pt>
                <c:pt idx="3">
                  <c:v>191</c:v>
                </c:pt>
                <c:pt idx="4">
                  <c:v>274</c:v>
                </c:pt>
                <c:pt idx="5">
                  <c:v>370</c:v>
                </c:pt>
                <c:pt idx="6">
                  <c:v>432</c:v>
                </c:pt>
                <c:pt idx="7">
                  <c:v>445</c:v>
                </c:pt>
                <c:pt idx="8">
                  <c:v>367</c:v>
                </c:pt>
                <c:pt idx="9">
                  <c:v>367</c:v>
                </c:pt>
                <c:pt idx="10">
                  <c:v>321</c:v>
                </c:pt>
                <c:pt idx="11">
                  <c:v>307</c:v>
                </c:pt>
                <c:pt idx="12">
                  <c:v>331</c:v>
                </c:pt>
                <c:pt idx="13">
                  <c:v>345</c:v>
                </c:pt>
                <c:pt idx="14">
                  <c:v>364</c:v>
                </c:pt>
                <c:pt idx="15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41-4AB3-9D24-A154BBF3D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214368"/>
        <c:axId val="1931327424"/>
      </c:scatterChart>
      <c:valAx>
        <c:axId val="19362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1327424"/>
        <c:crosses val="autoZero"/>
        <c:crossBetween val="midCat"/>
      </c:valAx>
      <c:valAx>
        <c:axId val="19313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21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'Задание 1'!$C$3</c:f>
              <c:strCache>
                <c:ptCount val="1"/>
                <c:pt idx="0">
                  <c:v>Объем продаж  (Y)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6.1069019265153839E-2"/>
                  <c:y val="0.48192865567917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'Задание 1'!$B$4:$B$19</c:f>
              <c:numCache>
                <c:formatCode>0.0</c:formatCode>
                <c:ptCount val="16"/>
                <c:pt idx="0">
                  <c:v>100</c:v>
                </c:pt>
                <c:pt idx="1">
                  <c:v>98.4</c:v>
                </c:pt>
                <c:pt idx="2">
                  <c:v>101.2</c:v>
                </c:pt>
                <c:pt idx="3">
                  <c:v>103.5</c:v>
                </c:pt>
                <c:pt idx="4">
                  <c:v>104.1</c:v>
                </c:pt>
                <c:pt idx="5">
                  <c:v>107</c:v>
                </c:pt>
                <c:pt idx="6">
                  <c:v>107.4</c:v>
                </c:pt>
                <c:pt idx="7">
                  <c:v>108.5</c:v>
                </c:pt>
                <c:pt idx="8">
                  <c:v>108.3</c:v>
                </c:pt>
                <c:pt idx="9">
                  <c:v>109.2</c:v>
                </c:pt>
                <c:pt idx="10">
                  <c:v>110.1</c:v>
                </c:pt>
                <c:pt idx="11">
                  <c:v>110.7</c:v>
                </c:pt>
                <c:pt idx="12">
                  <c:v>110.3</c:v>
                </c:pt>
                <c:pt idx="13">
                  <c:v>111.8</c:v>
                </c:pt>
                <c:pt idx="14">
                  <c:v>112.3</c:v>
                </c:pt>
                <c:pt idx="15">
                  <c:v>112.9</c:v>
                </c:pt>
              </c:numCache>
            </c:numRef>
          </c:xVal>
          <c:yVal>
            <c:numRef>
              <c:f>'Задание 1'!$C$4:$C$19</c:f>
              <c:numCache>
                <c:formatCode>0</c:formatCode>
                <c:ptCount val="16"/>
                <c:pt idx="0">
                  <c:v>126</c:v>
                </c:pt>
                <c:pt idx="1">
                  <c:v>137</c:v>
                </c:pt>
                <c:pt idx="2">
                  <c:v>148</c:v>
                </c:pt>
                <c:pt idx="3">
                  <c:v>191</c:v>
                </c:pt>
                <c:pt idx="4">
                  <c:v>274</c:v>
                </c:pt>
                <c:pt idx="5">
                  <c:v>370</c:v>
                </c:pt>
                <c:pt idx="6">
                  <c:v>432</c:v>
                </c:pt>
                <c:pt idx="7">
                  <c:v>445</c:v>
                </c:pt>
                <c:pt idx="8">
                  <c:v>367</c:v>
                </c:pt>
                <c:pt idx="9">
                  <c:v>367</c:v>
                </c:pt>
                <c:pt idx="10">
                  <c:v>321</c:v>
                </c:pt>
                <c:pt idx="11">
                  <c:v>307</c:v>
                </c:pt>
                <c:pt idx="12">
                  <c:v>331</c:v>
                </c:pt>
                <c:pt idx="13">
                  <c:v>345</c:v>
                </c:pt>
                <c:pt idx="14">
                  <c:v>364</c:v>
                </c:pt>
                <c:pt idx="15">
                  <c:v>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C9-4C36-AF67-B30027909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6214368"/>
        <c:axId val="1931327424"/>
      </c:scatterChart>
      <c:valAx>
        <c:axId val="19362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1327424"/>
        <c:crosses val="autoZero"/>
        <c:crossBetween val="midCat"/>
      </c:valAx>
      <c:valAx>
        <c:axId val="19313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621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1'!$B$4:$B$19</c:f>
              <c:numCache>
                <c:formatCode>0.0</c:formatCode>
                <c:ptCount val="16"/>
                <c:pt idx="0">
                  <c:v>100</c:v>
                </c:pt>
                <c:pt idx="1">
                  <c:v>98.4</c:v>
                </c:pt>
                <c:pt idx="2">
                  <c:v>101.2</c:v>
                </c:pt>
                <c:pt idx="3">
                  <c:v>103.5</c:v>
                </c:pt>
                <c:pt idx="4">
                  <c:v>104.1</c:v>
                </c:pt>
                <c:pt idx="5">
                  <c:v>107</c:v>
                </c:pt>
                <c:pt idx="6">
                  <c:v>107.4</c:v>
                </c:pt>
                <c:pt idx="7">
                  <c:v>108.5</c:v>
                </c:pt>
                <c:pt idx="8">
                  <c:v>108.3</c:v>
                </c:pt>
                <c:pt idx="9">
                  <c:v>109.2</c:v>
                </c:pt>
                <c:pt idx="10">
                  <c:v>110.1</c:v>
                </c:pt>
                <c:pt idx="11">
                  <c:v>110.7</c:v>
                </c:pt>
                <c:pt idx="12">
                  <c:v>110.3</c:v>
                </c:pt>
                <c:pt idx="13">
                  <c:v>111.8</c:v>
                </c:pt>
                <c:pt idx="14">
                  <c:v>112.3</c:v>
                </c:pt>
                <c:pt idx="15">
                  <c:v>112.9</c:v>
                </c:pt>
              </c:numCache>
            </c:numRef>
          </c:xVal>
          <c:yVal>
            <c:numRef>
              <c:f>'Задание 1'!$C$86:$C$101</c:f>
              <c:numCache>
                <c:formatCode>General</c:formatCode>
                <c:ptCount val="16"/>
                <c:pt idx="0">
                  <c:v>-46.307216849203996</c:v>
                </c:pt>
                <c:pt idx="1">
                  <c:v>-5.5463244666598257</c:v>
                </c:pt>
                <c:pt idx="2">
                  <c:v>-46.627886136112238</c:v>
                </c:pt>
                <c:pt idx="3">
                  <c:v>-46.409168936019796</c:v>
                </c:pt>
                <c:pt idx="4">
                  <c:v>25.430496420526197</c:v>
                </c:pt>
                <c:pt idx="5">
                  <c:v>67.488878977164404</c:v>
                </c:pt>
                <c:pt idx="6">
                  <c:v>122.04865588152825</c:v>
                </c:pt>
                <c:pt idx="7">
                  <c:v>114.58804236852893</c:v>
                </c:pt>
                <c:pt idx="8">
                  <c:v>40.308153916347237</c:v>
                </c:pt>
                <c:pt idx="9">
                  <c:v>23.567651951165772</c:v>
                </c:pt>
                <c:pt idx="10">
                  <c:v>-39.172850014015239</c:v>
                </c:pt>
                <c:pt idx="11">
                  <c:v>-64.333184657469701</c:v>
                </c:pt>
                <c:pt idx="12">
                  <c:v>-32.89296156183309</c:v>
                </c:pt>
                <c:pt idx="13">
                  <c:v>-46.793798170468563</c:v>
                </c:pt>
                <c:pt idx="14">
                  <c:v>-37.094077040013872</c:v>
                </c:pt>
                <c:pt idx="15">
                  <c:v>-28.254411683467879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9C-493B-B61E-FC1340FBBC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391488"/>
        <c:axId val="1932263344"/>
      </c:scatterChart>
      <c:valAx>
        <c:axId val="202439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932263344"/>
        <c:crosses val="autoZero"/>
        <c:crossBetween val="midCat"/>
      </c:valAx>
      <c:valAx>
        <c:axId val="19322633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439148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2'!$C$7:$C$22</c:f>
              <c:numCache>
                <c:formatCode>0.0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'Задание 2'!$C$87:$C$102</c:f>
              <c:numCache>
                <c:formatCode>0.0</c:formatCode>
                <c:ptCount val="16"/>
                <c:pt idx="0">
                  <c:v>-28.362205891412941</c:v>
                </c:pt>
                <c:pt idx="1">
                  <c:v>34.513988897611398</c:v>
                </c:pt>
                <c:pt idx="2">
                  <c:v>-11.017526071659177</c:v>
                </c:pt>
                <c:pt idx="3">
                  <c:v>-48.098750298501272</c:v>
                </c:pt>
                <c:pt idx="4">
                  <c:v>35.818515091239988</c:v>
                </c:pt>
                <c:pt idx="5">
                  <c:v>25.61132890326644</c:v>
                </c:pt>
                <c:pt idx="6">
                  <c:v>42.157108570017954</c:v>
                </c:pt>
                <c:pt idx="7">
                  <c:v>29.18436185335031</c:v>
                </c:pt>
                <c:pt idx="8">
                  <c:v>-47.878310219641662</c:v>
                </c:pt>
                <c:pt idx="9">
                  <c:v>23.75151464573446</c:v>
                </c:pt>
                <c:pt idx="10">
                  <c:v>-29.247533045722776</c:v>
                </c:pt>
                <c:pt idx="11">
                  <c:v>-51.308335095911843</c:v>
                </c:pt>
                <c:pt idx="12">
                  <c:v>-23.677528788954533</c:v>
                </c:pt>
                <c:pt idx="13">
                  <c:v>3.1167136268941249</c:v>
                </c:pt>
                <c:pt idx="14">
                  <c:v>8.5535077133399682</c:v>
                </c:pt>
                <c:pt idx="15">
                  <c:v>36.883150110343649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2-4CE9-BD9C-2D183F9F24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68896"/>
        <c:axId val="2019294912"/>
      </c:scatterChart>
      <c:valAx>
        <c:axId val="2045368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19294912"/>
        <c:crosses val="autoZero"/>
        <c:crossBetween val="midCat"/>
      </c:valAx>
      <c:valAx>
        <c:axId val="2019294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453688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2'!$D$7:$D$22</c:f>
              <c:numCache>
                <c:formatCode>0.0</c:formatCode>
                <c:ptCount val="16"/>
                <c:pt idx="0">
                  <c:v>4</c:v>
                </c:pt>
                <c:pt idx="1">
                  <c:v>4.8</c:v>
                </c:pt>
                <c:pt idx="2">
                  <c:v>3.8</c:v>
                </c:pt>
                <c:pt idx="3">
                  <c:v>8.6999999999999993</c:v>
                </c:pt>
                <c:pt idx="4">
                  <c:v>8.1999999999999993</c:v>
                </c:pt>
                <c:pt idx="5">
                  <c:v>9.6999999999999993</c:v>
                </c:pt>
                <c:pt idx="6">
                  <c:v>14.7</c:v>
                </c:pt>
                <c:pt idx="7">
                  <c:v>18.7</c:v>
                </c:pt>
                <c:pt idx="8">
                  <c:v>19.8</c:v>
                </c:pt>
                <c:pt idx="9">
                  <c:v>10.6</c:v>
                </c:pt>
                <c:pt idx="10">
                  <c:v>8.6</c:v>
                </c:pt>
                <c:pt idx="11">
                  <c:v>6.5</c:v>
                </c:pt>
                <c:pt idx="12">
                  <c:v>12.6</c:v>
                </c:pt>
                <c:pt idx="13">
                  <c:v>6.5</c:v>
                </c:pt>
                <c:pt idx="14">
                  <c:v>5.8</c:v>
                </c:pt>
                <c:pt idx="15">
                  <c:v>5.7</c:v>
                </c:pt>
              </c:numCache>
            </c:numRef>
          </c:xVal>
          <c:yVal>
            <c:numRef>
              <c:f>'Задание 2'!$C$87:$C$102</c:f>
              <c:numCache>
                <c:formatCode>0.0</c:formatCode>
                <c:ptCount val="16"/>
                <c:pt idx="0">
                  <c:v>-28.362205891412941</c:v>
                </c:pt>
                <c:pt idx="1">
                  <c:v>34.513988897611398</c:v>
                </c:pt>
                <c:pt idx="2">
                  <c:v>-11.017526071659177</c:v>
                </c:pt>
                <c:pt idx="3">
                  <c:v>-48.098750298501272</c:v>
                </c:pt>
                <c:pt idx="4">
                  <c:v>35.818515091239988</c:v>
                </c:pt>
                <c:pt idx="5">
                  <c:v>25.61132890326644</c:v>
                </c:pt>
                <c:pt idx="6">
                  <c:v>42.157108570017954</c:v>
                </c:pt>
                <c:pt idx="7">
                  <c:v>29.18436185335031</c:v>
                </c:pt>
                <c:pt idx="8">
                  <c:v>-47.878310219641662</c:v>
                </c:pt>
                <c:pt idx="9">
                  <c:v>23.75151464573446</c:v>
                </c:pt>
                <c:pt idx="10">
                  <c:v>-29.247533045722776</c:v>
                </c:pt>
                <c:pt idx="11">
                  <c:v>-51.308335095911843</c:v>
                </c:pt>
                <c:pt idx="12">
                  <c:v>-23.677528788954533</c:v>
                </c:pt>
                <c:pt idx="13">
                  <c:v>3.1167136268941249</c:v>
                </c:pt>
                <c:pt idx="14">
                  <c:v>8.5535077133399682</c:v>
                </c:pt>
                <c:pt idx="15">
                  <c:v>36.883150110343649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D3-4539-B338-ADE8A2FB0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54496"/>
        <c:axId val="2019298240"/>
      </c:scatterChart>
      <c:valAx>
        <c:axId val="20453544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19298240"/>
        <c:crosses val="autoZero"/>
        <c:crossBetween val="midCat"/>
      </c:valAx>
      <c:valAx>
        <c:axId val="20192982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453544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3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2'!$E$7:$E$22</c:f>
              <c:numCache>
                <c:formatCode>0.0</c:formatCode>
                <c:ptCount val="16"/>
                <c:pt idx="0">
                  <c:v>15</c:v>
                </c:pt>
                <c:pt idx="1">
                  <c:v>14.8</c:v>
                </c:pt>
                <c:pt idx="2">
                  <c:v>15.2</c:v>
                </c:pt>
                <c:pt idx="3">
                  <c:v>15.5</c:v>
                </c:pt>
                <c:pt idx="4">
                  <c:v>15.5</c:v>
                </c:pt>
                <c:pt idx="5">
                  <c:v>16</c:v>
                </c:pt>
                <c:pt idx="6">
                  <c:v>18.100000000000001</c:v>
                </c:pt>
                <c:pt idx="7">
                  <c:v>13</c:v>
                </c:pt>
                <c:pt idx="8">
                  <c:v>15.8</c:v>
                </c:pt>
                <c:pt idx="9">
                  <c:v>16.899999999999999</c:v>
                </c:pt>
                <c:pt idx="10">
                  <c:v>16.3</c:v>
                </c:pt>
                <c:pt idx="11">
                  <c:v>16.100000000000001</c:v>
                </c:pt>
                <c:pt idx="12">
                  <c:v>15.4</c:v>
                </c:pt>
                <c:pt idx="13">
                  <c:v>15.7</c:v>
                </c:pt>
                <c:pt idx="14">
                  <c:v>16</c:v>
                </c:pt>
                <c:pt idx="15">
                  <c:v>15.1</c:v>
                </c:pt>
              </c:numCache>
            </c:numRef>
          </c:xVal>
          <c:yVal>
            <c:numRef>
              <c:f>'Задание 2'!$C$87:$C$102</c:f>
              <c:numCache>
                <c:formatCode>0.0</c:formatCode>
                <c:ptCount val="16"/>
                <c:pt idx="0">
                  <c:v>-28.362205891412941</c:v>
                </c:pt>
                <c:pt idx="1">
                  <c:v>34.513988897611398</c:v>
                </c:pt>
                <c:pt idx="2">
                  <c:v>-11.017526071659177</c:v>
                </c:pt>
                <c:pt idx="3">
                  <c:v>-48.098750298501272</c:v>
                </c:pt>
                <c:pt idx="4">
                  <c:v>35.818515091239988</c:v>
                </c:pt>
                <c:pt idx="5">
                  <c:v>25.61132890326644</c:v>
                </c:pt>
                <c:pt idx="6">
                  <c:v>42.157108570017954</c:v>
                </c:pt>
                <c:pt idx="7">
                  <c:v>29.18436185335031</c:v>
                </c:pt>
                <c:pt idx="8">
                  <c:v>-47.878310219641662</c:v>
                </c:pt>
                <c:pt idx="9">
                  <c:v>23.75151464573446</c:v>
                </c:pt>
                <c:pt idx="10">
                  <c:v>-29.247533045722776</c:v>
                </c:pt>
                <c:pt idx="11">
                  <c:v>-51.308335095911843</c:v>
                </c:pt>
                <c:pt idx="12">
                  <c:v>-23.677528788954533</c:v>
                </c:pt>
                <c:pt idx="13">
                  <c:v>3.1167136268941249</c:v>
                </c:pt>
                <c:pt idx="14">
                  <c:v>8.5535077133399682</c:v>
                </c:pt>
                <c:pt idx="15">
                  <c:v>36.883150110343649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A9-4F1E-8125-F0343CB2F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57696"/>
        <c:axId val="2019295744"/>
      </c:scatterChart>
      <c:valAx>
        <c:axId val="204535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3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19295744"/>
        <c:crosses val="autoZero"/>
        <c:crossBetween val="midCat"/>
      </c:valAx>
      <c:valAx>
        <c:axId val="2019295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45357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4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2'!$F$7:$F$22</c:f>
              <c:numCache>
                <c:formatCode>0.0</c:formatCode>
                <c:ptCount val="16"/>
                <c:pt idx="0">
                  <c:v>17</c:v>
                </c:pt>
                <c:pt idx="1">
                  <c:v>17.3</c:v>
                </c:pt>
                <c:pt idx="2">
                  <c:v>16.8</c:v>
                </c:pt>
                <c:pt idx="3">
                  <c:v>16.2</c:v>
                </c:pt>
                <c:pt idx="4">
                  <c:v>16</c:v>
                </c:pt>
                <c:pt idx="5">
                  <c:v>18</c:v>
                </c:pt>
                <c:pt idx="6">
                  <c:v>20.2</c:v>
                </c:pt>
                <c:pt idx="7">
                  <c:v>15.8</c:v>
                </c:pt>
                <c:pt idx="8">
                  <c:v>18.2</c:v>
                </c:pt>
                <c:pt idx="9">
                  <c:v>16.8</c:v>
                </c:pt>
                <c:pt idx="10">
                  <c:v>17</c:v>
                </c:pt>
                <c:pt idx="11">
                  <c:v>18.3</c:v>
                </c:pt>
                <c:pt idx="12">
                  <c:v>16.399999999999999</c:v>
                </c:pt>
                <c:pt idx="13">
                  <c:v>16.2</c:v>
                </c:pt>
                <c:pt idx="14">
                  <c:v>17.7</c:v>
                </c:pt>
                <c:pt idx="15">
                  <c:v>16.2</c:v>
                </c:pt>
              </c:numCache>
            </c:numRef>
          </c:xVal>
          <c:yVal>
            <c:numRef>
              <c:f>'Задание 2'!$C$87:$C$102</c:f>
              <c:numCache>
                <c:formatCode>0.0</c:formatCode>
                <c:ptCount val="16"/>
                <c:pt idx="0">
                  <c:v>-28.362205891412941</c:v>
                </c:pt>
                <c:pt idx="1">
                  <c:v>34.513988897611398</c:v>
                </c:pt>
                <c:pt idx="2">
                  <c:v>-11.017526071659177</c:v>
                </c:pt>
                <c:pt idx="3">
                  <c:v>-48.098750298501272</c:v>
                </c:pt>
                <c:pt idx="4">
                  <c:v>35.818515091239988</c:v>
                </c:pt>
                <c:pt idx="5">
                  <c:v>25.61132890326644</c:v>
                </c:pt>
                <c:pt idx="6">
                  <c:v>42.157108570017954</c:v>
                </c:pt>
                <c:pt idx="7">
                  <c:v>29.18436185335031</c:v>
                </c:pt>
                <c:pt idx="8">
                  <c:v>-47.878310219641662</c:v>
                </c:pt>
                <c:pt idx="9">
                  <c:v>23.75151464573446</c:v>
                </c:pt>
                <c:pt idx="10">
                  <c:v>-29.247533045722776</c:v>
                </c:pt>
                <c:pt idx="11">
                  <c:v>-51.308335095911843</c:v>
                </c:pt>
                <c:pt idx="12">
                  <c:v>-23.677528788954533</c:v>
                </c:pt>
                <c:pt idx="13">
                  <c:v>3.1167136268941249</c:v>
                </c:pt>
                <c:pt idx="14">
                  <c:v>8.5535077133399682</c:v>
                </c:pt>
                <c:pt idx="15">
                  <c:v>36.883150110343649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31-4F5E-816D-B6F7ACD1C0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55296"/>
        <c:axId val="75790144"/>
      </c:scatterChart>
      <c:valAx>
        <c:axId val="2045355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4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5790144"/>
        <c:crosses val="autoZero"/>
        <c:crossBetween val="midCat"/>
      </c:valAx>
      <c:valAx>
        <c:axId val="75790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453552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5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'Задание 2'!$G$7:$G$22</c:f>
              <c:numCache>
                <c:formatCode>0.0</c:formatCode>
                <c:ptCount val="16"/>
                <c:pt idx="0">
                  <c:v>100</c:v>
                </c:pt>
                <c:pt idx="1">
                  <c:v>98.4</c:v>
                </c:pt>
                <c:pt idx="2">
                  <c:v>101.2</c:v>
                </c:pt>
                <c:pt idx="3">
                  <c:v>103.5</c:v>
                </c:pt>
                <c:pt idx="4">
                  <c:v>104.1</c:v>
                </c:pt>
                <c:pt idx="5">
                  <c:v>107</c:v>
                </c:pt>
                <c:pt idx="6">
                  <c:v>107.4</c:v>
                </c:pt>
                <c:pt idx="7">
                  <c:v>108.5</c:v>
                </c:pt>
                <c:pt idx="8">
                  <c:v>108.3</c:v>
                </c:pt>
                <c:pt idx="9">
                  <c:v>109.2</c:v>
                </c:pt>
                <c:pt idx="10">
                  <c:v>110.1</c:v>
                </c:pt>
                <c:pt idx="11">
                  <c:v>110.7</c:v>
                </c:pt>
                <c:pt idx="12">
                  <c:v>110.3</c:v>
                </c:pt>
                <c:pt idx="13">
                  <c:v>111.8</c:v>
                </c:pt>
                <c:pt idx="14">
                  <c:v>112.3</c:v>
                </c:pt>
                <c:pt idx="15">
                  <c:v>112.9</c:v>
                </c:pt>
              </c:numCache>
            </c:numRef>
          </c:xVal>
          <c:yVal>
            <c:numRef>
              <c:f>'Задание 2'!$C$87:$C$102</c:f>
              <c:numCache>
                <c:formatCode>0.0</c:formatCode>
                <c:ptCount val="16"/>
                <c:pt idx="0">
                  <c:v>-28.362205891412941</c:v>
                </c:pt>
                <c:pt idx="1">
                  <c:v>34.513988897611398</c:v>
                </c:pt>
                <c:pt idx="2">
                  <c:v>-11.017526071659177</c:v>
                </c:pt>
                <c:pt idx="3">
                  <c:v>-48.098750298501272</c:v>
                </c:pt>
                <c:pt idx="4">
                  <c:v>35.818515091239988</c:v>
                </c:pt>
                <c:pt idx="5">
                  <c:v>25.61132890326644</c:v>
                </c:pt>
                <c:pt idx="6">
                  <c:v>42.157108570017954</c:v>
                </c:pt>
                <c:pt idx="7">
                  <c:v>29.18436185335031</c:v>
                </c:pt>
                <c:pt idx="8">
                  <c:v>-47.878310219641662</c:v>
                </c:pt>
                <c:pt idx="9">
                  <c:v>23.75151464573446</c:v>
                </c:pt>
                <c:pt idx="10">
                  <c:v>-29.247533045722776</c:v>
                </c:pt>
                <c:pt idx="11">
                  <c:v>-51.308335095911843</c:v>
                </c:pt>
                <c:pt idx="12">
                  <c:v>-23.677528788954533</c:v>
                </c:pt>
                <c:pt idx="13">
                  <c:v>3.1167136268941249</c:v>
                </c:pt>
                <c:pt idx="14">
                  <c:v>8.5535077133399682</c:v>
                </c:pt>
                <c:pt idx="15">
                  <c:v>36.883150110343649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F-47E3-B4CE-BF13D03E5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361696"/>
        <c:axId val="75785152"/>
      </c:scatterChart>
      <c:valAx>
        <c:axId val="204536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5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75785152"/>
        <c:crosses val="autoZero"/>
        <c:crossBetween val="midCat"/>
      </c:valAx>
      <c:valAx>
        <c:axId val="75785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4536169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776287</xdr:colOff>
      <xdr:row>10</xdr:row>
      <xdr:rowOff>238125</xdr:rowOff>
    </xdr:from>
    <xdr:ext cx="3729038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E7B8751-E274-41CD-B795-B7C4F47B5AE2}"/>
                </a:ext>
              </a:extLst>
            </xdr:cNvPr>
            <xdr:cNvSpPr txBox="1"/>
          </xdr:nvSpPr>
          <xdr:spPr>
            <a:xfrm>
              <a:off x="8853487" y="3181350"/>
              <a:ext cx="37290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ru-RU" sz="1600" i="1">
                        <a:latin typeface="Cambria Math" panose="02040503050406030204" pitchFamily="18" charset="0"/>
                      </a:rPr>
                      <m:t>=−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1687,7</m:t>
                    </m:r>
                    <m:r>
                      <a:rPr lang="ru-RU" sz="1600" i="1">
                        <a:latin typeface="Cambria Math" panose="02040503050406030204" pitchFamily="18" charset="0"/>
                      </a:rPr>
                      <m:t>5+</m:t>
                    </m:r>
                    <m:r>
                      <a:rPr lang="en-US" sz="1600" b="0" i="1">
                        <a:latin typeface="Cambria Math" panose="02040503050406030204" pitchFamily="18" charset="0"/>
                      </a:rPr>
                      <m:t>18,601</m:t>
                    </m:r>
                    <m:r>
                      <a:rPr lang="ru-RU" sz="160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ru-RU" sz="160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ru-RU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ru-RU" sz="16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ru-RU" sz="16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E7B8751-E274-41CD-B795-B7C4F47B5AE2}"/>
                </a:ext>
              </a:extLst>
            </xdr:cNvPr>
            <xdr:cNvSpPr txBox="1"/>
          </xdr:nvSpPr>
          <xdr:spPr>
            <a:xfrm>
              <a:off x="8853487" y="3181350"/>
              <a:ext cx="3729038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600" i="0">
                  <a:latin typeface="Cambria Math" panose="02040503050406030204" pitchFamily="18" charset="0"/>
                </a:rPr>
                <a:t>𝑦_𝑡=−</a:t>
              </a:r>
              <a:r>
                <a:rPr lang="en-US" sz="1600" b="0" i="0">
                  <a:latin typeface="Cambria Math" panose="02040503050406030204" pitchFamily="18" charset="0"/>
                </a:rPr>
                <a:t>1687,7</a:t>
              </a:r>
              <a:r>
                <a:rPr lang="ru-RU" sz="1600" i="0">
                  <a:latin typeface="Cambria Math" panose="02040503050406030204" pitchFamily="18" charset="0"/>
                </a:rPr>
                <a:t>5+</a:t>
              </a:r>
              <a:r>
                <a:rPr lang="en-US" sz="1600" b="0" i="0">
                  <a:latin typeface="Cambria Math" panose="02040503050406030204" pitchFamily="18" charset="0"/>
                </a:rPr>
                <a:t>18,601</a:t>
              </a:r>
              <a:r>
                <a:rPr lang="ru-RU" sz="1600" i="0">
                  <a:latin typeface="Cambria Math" panose="02040503050406030204" pitchFamily="18" charset="0"/>
                </a:rPr>
                <a:t>𝑋+𝜀_𝑡</a:t>
              </a:r>
              <a:endParaRPr lang="ru-RU" sz="1600"/>
            </a:p>
          </xdr:txBody>
        </xdr:sp>
      </mc:Fallback>
    </mc:AlternateContent>
    <xdr:clientData/>
  </xdr:oneCellAnchor>
  <xdr:twoCellAnchor>
    <xdr:from>
      <xdr:col>0</xdr:col>
      <xdr:colOff>9525</xdr:colOff>
      <xdr:row>23</xdr:row>
      <xdr:rowOff>0</xdr:rowOff>
    </xdr:from>
    <xdr:to>
      <xdr:col>5</xdr:col>
      <xdr:colOff>666750</xdr:colOff>
      <xdr:row>42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35A91D-3FC4-452A-A3A8-E64E034657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600075</xdr:colOff>
      <xdr:row>23</xdr:row>
      <xdr:rowOff>0</xdr:rowOff>
    </xdr:from>
    <xdr:to>
      <xdr:col>10</xdr:col>
      <xdr:colOff>2295525</xdr:colOff>
      <xdr:row>42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10E65BA-B519-4152-ACE2-6312A5A77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981075</xdr:colOff>
      <xdr:row>8</xdr:row>
      <xdr:rowOff>142875</xdr:rowOff>
    </xdr:from>
    <xdr:to>
      <xdr:col>9</xdr:col>
      <xdr:colOff>1095375</xdr:colOff>
      <xdr:row>21</xdr:row>
      <xdr:rowOff>0</xdr:rowOff>
    </xdr:to>
    <xdr:cxnSp macro="">
      <xdr:nvCxnSpPr>
        <xdr:cNvPr id="8" name="Соединитель: изогнутый 7">
          <a:extLst>
            <a:ext uri="{FF2B5EF4-FFF2-40B4-BE49-F238E27FC236}">
              <a16:creationId xmlns:a16="http://schemas.microsoft.com/office/drawing/2014/main" id="{AA9371E0-DE29-4649-830E-62C093229EC0}"/>
            </a:ext>
          </a:extLst>
        </xdr:cNvPr>
        <xdr:cNvCxnSpPr/>
      </xdr:nvCxnSpPr>
      <xdr:spPr>
        <a:xfrm flipV="1">
          <a:off x="6477000" y="2590800"/>
          <a:ext cx="7591425" cy="3076575"/>
        </a:xfrm>
        <a:prstGeom prst="curvedConnector3">
          <a:avLst>
            <a:gd name="adj1" fmla="val 129297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1190625</xdr:colOff>
      <xdr:row>8</xdr:row>
      <xdr:rowOff>28575</xdr:rowOff>
    </xdr:from>
    <xdr:to>
      <xdr:col>8</xdr:col>
      <xdr:colOff>19050</xdr:colOff>
      <xdr:row>19</xdr:row>
      <xdr:rowOff>133350</xdr:rowOff>
    </xdr:to>
    <xdr:cxnSp macro="">
      <xdr:nvCxnSpPr>
        <xdr:cNvPr id="13" name="Соединитель: изогнутый 12">
          <a:extLst>
            <a:ext uri="{FF2B5EF4-FFF2-40B4-BE49-F238E27FC236}">
              <a16:creationId xmlns:a16="http://schemas.microsoft.com/office/drawing/2014/main" id="{D9800188-5C8D-4C99-87D3-873EBDB5E980}"/>
            </a:ext>
          </a:extLst>
        </xdr:cNvPr>
        <xdr:cNvCxnSpPr/>
      </xdr:nvCxnSpPr>
      <xdr:spPr>
        <a:xfrm flipV="1">
          <a:off x="7934325" y="2476500"/>
          <a:ext cx="4162425" cy="282892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104</xdr:row>
      <xdr:rowOff>0</xdr:rowOff>
    </xdr:from>
    <xdr:to>
      <xdr:col>2</xdr:col>
      <xdr:colOff>1657350</xdr:colOff>
      <xdr:row>114</xdr:row>
      <xdr:rowOff>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A80BFDC7-9738-42CD-A4A7-E8EEF2F411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642937</xdr:colOff>
      <xdr:row>12</xdr:row>
      <xdr:rowOff>38100</xdr:rowOff>
    </xdr:from>
    <xdr:ext cx="422628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7DC42A-DA7E-43C6-904B-EEAF1C2DF000}"/>
                </a:ext>
              </a:extLst>
            </xdr:cNvPr>
            <xdr:cNvSpPr txBox="1"/>
          </xdr:nvSpPr>
          <xdr:spPr>
            <a:xfrm>
              <a:off x="9701212" y="3848100"/>
              <a:ext cx="422628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y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t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=−3017 −13,42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+6,67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−6,48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+12,29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en-US" sz="12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200" b="0" i="0">
                        <a:latin typeface="Cambria Math" panose="02040503050406030204" pitchFamily="18" charset="0"/>
                      </a:rPr>
                      <m:t>+30,48</m:t>
                    </m:r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2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  <m:sub>
                        <m:r>
                          <a:rPr lang="ru-RU" sz="1200" b="0" i="0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</m:oMath>
                </m:oMathPara>
              </a14:m>
              <a:endParaRPr lang="ru-RU" sz="1200" b="0" i="0">
                <a:latin typeface="+mj-lt"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7DC42A-DA7E-43C6-904B-EEAF1C2DF000}"/>
                </a:ext>
              </a:extLst>
            </xdr:cNvPr>
            <xdr:cNvSpPr txBox="1"/>
          </xdr:nvSpPr>
          <xdr:spPr>
            <a:xfrm>
              <a:off x="9701212" y="3848100"/>
              <a:ext cx="422628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200" b="0" i="0">
                  <a:latin typeface="+mj-lt"/>
                </a:rPr>
                <a:t>y</a:t>
              </a:r>
              <a:r>
                <a:rPr lang="ru-RU" sz="1200" b="0" i="0">
                  <a:latin typeface="+mj-lt"/>
                </a:rPr>
                <a:t>_</a:t>
              </a:r>
              <a:r>
                <a:rPr lang="en-US" sz="1200" b="0" i="0">
                  <a:latin typeface="+mj-lt"/>
                </a:rPr>
                <a:t>t=−3017 −13,42x_1+6,67x_2−6,48x_3+12,29x_4+30,48x_</a:t>
              </a:r>
              <a:r>
                <a:rPr lang="ru-RU" sz="1200" b="0" i="0">
                  <a:latin typeface="Cambria Math" panose="02040503050406030204" pitchFamily="18" charset="0"/>
                </a:rPr>
                <a:t>5</a:t>
              </a:r>
              <a:endParaRPr lang="ru-RU" sz="1200" b="0" i="0">
                <a:latin typeface="+mj-lt"/>
              </a:endParaRPr>
            </a:p>
          </xdr:txBody>
        </xdr:sp>
      </mc:Fallback>
    </mc:AlternateContent>
    <xdr:clientData/>
  </xdr:oneCellAnchor>
  <xdr:twoCellAnchor>
    <xdr:from>
      <xdr:col>11</xdr:col>
      <xdr:colOff>0</xdr:colOff>
      <xdr:row>59</xdr:row>
      <xdr:rowOff>0</xdr:rowOff>
    </xdr:from>
    <xdr:to>
      <xdr:col>17</xdr:col>
      <xdr:colOff>0</xdr:colOff>
      <xdr:row>69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1854D11-D4A8-4A4D-A712-F4896D1919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61</xdr:row>
      <xdr:rowOff>0</xdr:rowOff>
    </xdr:from>
    <xdr:to>
      <xdr:col>18</xdr:col>
      <xdr:colOff>0</xdr:colOff>
      <xdr:row>71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C405648-5975-442C-914A-EB3C3F5582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63</xdr:row>
      <xdr:rowOff>0</xdr:rowOff>
    </xdr:from>
    <xdr:to>
      <xdr:col>19</xdr:col>
      <xdr:colOff>0</xdr:colOff>
      <xdr:row>72</xdr:row>
      <xdr:rowOff>238125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99111DC-0074-4658-9C26-8A6E1BC9D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65</xdr:row>
      <xdr:rowOff>0</xdr:rowOff>
    </xdr:from>
    <xdr:to>
      <xdr:col>20</xdr:col>
      <xdr:colOff>0</xdr:colOff>
      <xdr:row>75</xdr:row>
      <xdr:rowOff>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B3FF758-02F4-413E-8496-43F78DA06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67</xdr:row>
      <xdr:rowOff>0</xdr:rowOff>
    </xdr:from>
    <xdr:to>
      <xdr:col>21</xdr:col>
      <xdr:colOff>0</xdr:colOff>
      <xdr:row>77</xdr:row>
      <xdr:rowOff>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F1BDA2EA-F5A8-46D1-AF5E-3548D6B4AD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409E-23FE-4774-B56A-5D85F7B51484}">
  <dimension ref="A1:K101"/>
  <sheetViews>
    <sheetView topLeftCell="A42" zoomScale="60" zoomScaleNormal="60" workbookViewId="0">
      <selection activeCell="A60" sqref="A60:E60"/>
    </sheetView>
  </sheetViews>
  <sheetFormatPr defaultColWidth="9" defaultRowHeight="19.899999999999999" customHeight="1" x14ac:dyDescent="0.35"/>
  <cols>
    <col min="1" max="1" width="38.25" style="2" bestFit="1" customWidth="1"/>
    <col min="2" max="2" width="22.75" style="2" customWidth="1"/>
    <col min="3" max="3" width="22.08203125" style="2" customWidth="1"/>
    <col min="4" max="4" width="18.25" style="2" bestFit="1" customWidth="1"/>
    <col min="5" max="5" width="16.33203125" style="2" customWidth="1"/>
    <col min="6" max="6" width="17.5" style="2" bestFit="1" customWidth="1"/>
    <col min="7" max="7" width="16.33203125" style="2" customWidth="1"/>
    <col min="8" max="8" width="36.08203125" style="2" bestFit="1" customWidth="1"/>
    <col min="9" max="9" width="11.75" style="2" bestFit="1" customWidth="1"/>
    <col min="10" max="10" width="16.5" style="2" customWidth="1"/>
    <col min="11" max="11" width="30.25" style="2" bestFit="1" customWidth="1"/>
    <col min="12" max="16384" width="9" style="2"/>
  </cols>
  <sheetData>
    <row r="1" spans="1:11" ht="19.899999999999999" customHeight="1" x14ac:dyDescent="0.35">
      <c r="A1" s="50" t="s">
        <v>30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ht="19.899999999999999" customHeight="1" x14ac:dyDescent="0.35">
      <c r="A2" s="46" t="s">
        <v>25</v>
      </c>
      <c r="B2" s="46"/>
      <c r="C2" s="46"/>
      <c r="D2" s="46" t="s">
        <v>0</v>
      </c>
      <c r="E2" s="46"/>
      <c r="F2" s="46"/>
    </row>
    <row r="3" spans="1:11" ht="55.5" x14ac:dyDescent="0.35">
      <c r="A3" s="2" t="s">
        <v>21</v>
      </c>
      <c r="B3" s="5" t="s">
        <v>8</v>
      </c>
      <c r="C3" s="5" t="s">
        <v>9</v>
      </c>
      <c r="D3" s="2" t="s">
        <v>26</v>
      </c>
      <c r="E3" s="2" t="s">
        <v>27</v>
      </c>
      <c r="F3" s="2" t="s">
        <v>28</v>
      </c>
      <c r="H3" s="46" t="s">
        <v>20</v>
      </c>
      <c r="I3" s="46"/>
      <c r="J3" s="46"/>
      <c r="K3" s="46"/>
    </row>
    <row r="4" spans="1:11" ht="19.899999999999999" customHeight="1" x14ac:dyDescent="0.35">
      <c r="A4" s="10">
        <v>1</v>
      </c>
      <c r="B4" s="9">
        <v>100</v>
      </c>
      <c r="C4" s="11">
        <v>126</v>
      </c>
      <c r="D4" s="10">
        <f t="shared" ref="D4:D19" si="0">$J$5 +$I$5*B4</f>
        <v>172.307216849204</v>
      </c>
      <c r="E4" s="10">
        <f>(D4-C4)^2</f>
        <v>2144.3583323192024</v>
      </c>
      <c r="F4" s="10">
        <f>(D4-$C$20)^2</f>
        <v>18091.671195475807</v>
      </c>
      <c r="I4" s="4" t="s">
        <v>12</v>
      </c>
      <c r="J4" s="4" t="s">
        <v>13</v>
      </c>
    </row>
    <row r="5" spans="1:11" ht="19.899999999999999" customHeight="1" x14ac:dyDescent="0.35">
      <c r="A5" s="10">
        <v>2</v>
      </c>
      <c r="B5" s="9">
        <v>98.4</v>
      </c>
      <c r="C5" s="11">
        <v>137</v>
      </c>
      <c r="D5" s="10">
        <f t="shared" si="0"/>
        <v>142.54632446665983</v>
      </c>
      <c r="E5" s="10">
        <f t="shared" ref="E5:E19" si="1">(D5-C5)^2</f>
        <v>30.761715089469401</v>
      </c>
      <c r="F5" s="10">
        <f t="shared" ref="F5:F19" si="2">(D5-$C$20)^2</f>
        <v>26983.376424350125</v>
      </c>
      <c r="H5" s="2" t="s">
        <v>14</v>
      </c>
      <c r="I5" s="14">
        <f t="array" ref="I5:J9">LINEST(C4:C19, B4:B19, TRUE, TRUE)</f>
        <v>18.600557739090227</v>
      </c>
      <c r="J5" s="14">
        <v>-1687.7485570598187</v>
      </c>
      <c r="K5" s="2" t="s">
        <v>14</v>
      </c>
    </row>
    <row r="6" spans="1:11" ht="19.899999999999999" customHeight="1" x14ac:dyDescent="0.35">
      <c r="A6" s="10">
        <v>3</v>
      </c>
      <c r="B6" s="9">
        <v>101.2</v>
      </c>
      <c r="C6" s="11">
        <v>148</v>
      </c>
      <c r="D6" s="10">
        <f t="shared" si="0"/>
        <v>194.62788613611224</v>
      </c>
      <c r="E6" s="10">
        <f t="shared" si="1"/>
        <v>2174.1597655222477</v>
      </c>
      <c r="F6" s="10">
        <f t="shared" si="2"/>
        <v>12585.387587789599</v>
      </c>
      <c r="H6" s="2" t="s">
        <v>22</v>
      </c>
      <c r="I6" s="14">
        <v>3.5213578336697857</v>
      </c>
      <c r="J6" s="14">
        <v>377.91295489672916</v>
      </c>
      <c r="K6" s="2" t="s">
        <v>22</v>
      </c>
    </row>
    <row r="7" spans="1:11" ht="19.899999999999999" customHeight="1" x14ac:dyDescent="0.35">
      <c r="A7" s="10">
        <v>4</v>
      </c>
      <c r="B7" s="9">
        <v>103.5</v>
      </c>
      <c r="C7" s="11">
        <v>191</v>
      </c>
      <c r="D7" s="10">
        <f t="shared" si="0"/>
        <v>237.4091689360198</v>
      </c>
      <c r="E7" s="10">
        <f t="shared" si="1"/>
        <v>2153.8109613320248</v>
      </c>
      <c r="F7" s="10">
        <f t="shared" si="2"/>
        <v>4816.8223627764391</v>
      </c>
      <c r="H7" s="2" t="s">
        <v>24</v>
      </c>
      <c r="I7" s="14">
        <v>0.66588516422375199</v>
      </c>
      <c r="J7" s="14">
        <v>61.545676812298851</v>
      </c>
      <c r="K7" s="2" t="s">
        <v>23</v>
      </c>
    </row>
    <row r="8" spans="1:11" ht="19.899999999999999" customHeight="1" x14ac:dyDescent="0.35">
      <c r="A8" s="10">
        <v>5</v>
      </c>
      <c r="B8" s="9">
        <v>104.1</v>
      </c>
      <c r="C8" s="11">
        <v>274</v>
      </c>
      <c r="D8" s="10">
        <f t="shared" si="0"/>
        <v>248.5695035794738</v>
      </c>
      <c r="E8" s="10">
        <f t="shared" si="1"/>
        <v>646.71014819439574</v>
      </c>
      <c r="F8" s="10">
        <f t="shared" si="2"/>
        <v>3392.2466320414273</v>
      </c>
      <c r="H8" s="2" t="s">
        <v>15</v>
      </c>
      <c r="I8" s="14">
        <v>27.901761014214898</v>
      </c>
      <c r="J8" s="14">
        <v>14</v>
      </c>
      <c r="K8" s="2" t="s">
        <v>16</v>
      </c>
    </row>
    <row r="9" spans="1:11" ht="19.899999999999999" customHeight="1" x14ac:dyDescent="0.35">
      <c r="A9" s="10">
        <v>6</v>
      </c>
      <c r="B9" s="9">
        <v>107</v>
      </c>
      <c r="C9" s="11">
        <v>370</v>
      </c>
      <c r="D9" s="10">
        <f t="shared" si="0"/>
        <v>302.5111210228356</v>
      </c>
      <c r="E9" s="10">
        <f t="shared" si="1"/>
        <v>4554.7487855943436</v>
      </c>
      <c r="F9" s="10">
        <f t="shared" si="2"/>
        <v>18.501861105191896</v>
      </c>
      <c r="H9" s="2" t="s">
        <v>17</v>
      </c>
      <c r="I9" s="15">
        <v>105688.25282002482</v>
      </c>
      <c r="J9" s="15">
        <v>53030.184679975173</v>
      </c>
      <c r="K9" s="2" t="s">
        <v>29</v>
      </c>
    </row>
    <row r="10" spans="1:11" ht="19.899999999999999" customHeight="1" x14ac:dyDescent="0.35">
      <c r="A10" s="10">
        <v>7</v>
      </c>
      <c r="B10" s="9">
        <v>107.4</v>
      </c>
      <c r="C10" s="11">
        <v>432</v>
      </c>
      <c r="D10" s="10">
        <f t="shared" si="0"/>
        <v>309.95134411847175</v>
      </c>
      <c r="E10" s="10">
        <f t="shared" si="1"/>
        <v>14895.8744024877</v>
      </c>
      <c r="F10" s="10">
        <f t="shared" si="2"/>
        <v>9.8523424000647104</v>
      </c>
    </row>
    <row r="11" spans="1:11" ht="19.899999999999999" customHeight="1" x14ac:dyDescent="0.35">
      <c r="A11" s="10">
        <v>8</v>
      </c>
      <c r="B11" s="9">
        <v>108.5</v>
      </c>
      <c r="C11" s="11">
        <v>445</v>
      </c>
      <c r="D11" s="10">
        <f t="shared" si="0"/>
        <v>330.41195763147107</v>
      </c>
      <c r="E11" s="10">
        <f t="shared" si="1"/>
        <v>13130.419453851782</v>
      </c>
      <c r="F11" s="10">
        <f t="shared" si="2"/>
        <v>556.93440049959804</v>
      </c>
      <c r="H11" s="3"/>
      <c r="I11" s="3"/>
      <c r="J11" s="3"/>
    </row>
    <row r="12" spans="1:11" ht="19.899999999999999" customHeight="1" x14ac:dyDescent="0.35">
      <c r="A12" s="10">
        <v>9</v>
      </c>
      <c r="B12" s="9">
        <v>108.3</v>
      </c>
      <c r="C12" s="11">
        <v>367</v>
      </c>
      <c r="D12" s="10">
        <f t="shared" si="0"/>
        <v>326.69184608365276</v>
      </c>
      <c r="E12" s="10">
        <f t="shared" si="1"/>
        <v>1624.7472721439392</v>
      </c>
      <c r="F12" s="10">
        <f t="shared" si="2"/>
        <v>395.18840071364042</v>
      </c>
    </row>
    <row r="13" spans="1:11" ht="19.899999999999999" customHeight="1" x14ac:dyDescent="0.35">
      <c r="A13" s="10">
        <v>10</v>
      </c>
      <c r="B13" s="9">
        <v>109.2</v>
      </c>
      <c r="C13" s="11">
        <v>367</v>
      </c>
      <c r="D13" s="10">
        <f t="shared" si="0"/>
        <v>343.43234804883423</v>
      </c>
      <c r="E13" s="10">
        <f t="shared" si="1"/>
        <v>555.43421849128777</v>
      </c>
      <c r="F13" s="10">
        <f t="shared" si="2"/>
        <v>1341.013271119708</v>
      </c>
    </row>
    <row r="14" spans="1:11" ht="19.899999999999999" customHeight="1" x14ac:dyDescent="0.35">
      <c r="A14" s="10">
        <v>11</v>
      </c>
      <c r="B14" s="9">
        <v>110.1</v>
      </c>
      <c r="C14" s="11">
        <v>321</v>
      </c>
      <c r="D14" s="10">
        <f t="shared" si="0"/>
        <v>360.17285001401524</v>
      </c>
      <c r="E14" s="10">
        <f t="shared" si="1"/>
        <v>1534.5121782205338</v>
      </c>
      <c r="F14" s="10">
        <f t="shared" si="2"/>
        <v>2847.3269536182161</v>
      </c>
    </row>
    <row r="15" spans="1:11" ht="19.899999999999999" customHeight="1" x14ac:dyDescent="0.35">
      <c r="A15" s="10">
        <v>12</v>
      </c>
      <c r="B15" s="9">
        <v>110.7</v>
      </c>
      <c r="C15" s="11">
        <v>307</v>
      </c>
      <c r="D15" s="10">
        <f t="shared" si="0"/>
        <v>371.3331846574697</v>
      </c>
      <c r="E15" s="10">
        <f t="shared" si="1"/>
        <v>4138.7586481720946</v>
      </c>
      <c r="F15" s="10">
        <f t="shared" si="2"/>
        <v>4162.918748668646</v>
      </c>
    </row>
    <row r="16" spans="1:11" ht="19.899999999999999" customHeight="1" x14ac:dyDescent="0.35">
      <c r="A16" s="10">
        <v>13</v>
      </c>
      <c r="B16" s="9">
        <v>110.3</v>
      </c>
      <c r="C16" s="11">
        <v>331</v>
      </c>
      <c r="D16" s="10">
        <f t="shared" si="0"/>
        <v>363.89296156183309</v>
      </c>
      <c r="E16" s="10">
        <f t="shared" si="1"/>
        <v>1081.9469203082292</v>
      </c>
      <c r="F16" s="10">
        <f t="shared" si="2"/>
        <v>3258.179092111905</v>
      </c>
    </row>
    <row r="17" spans="1:7" ht="19.899999999999999" customHeight="1" x14ac:dyDescent="0.35">
      <c r="A17" s="10">
        <v>14</v>
      </c>
      <c r="B17" s="9">
        <v>111.8</v>
      </c>
      <c r="C17" s="11">
        <v>345</v>
      </c>
      <c r="D17" s="10">
        <f t="shared" si="0"/>
        <v>391.79379817046856</v>
      </c>
      <c r="E17" s="10">
        <f t="shared" si="1"/>
        <v>2189.6595472185468</v>
      </c>
      <c r="F17" s="10">
        <f t="shared" si="2"/>
        <v>7221.8210387380832</v>
      </c>
    </row>
    <row r="18" spans="1:7" ht="19.899999999999999" customHeight="1" x14ac:dyDescent="0.35">
      <c r="A18" s="10">
        <v>15</v>
      </c>
      <c r="B18" s="9">
        <v>112.3</v>
      </c>
      <c r="C18" s="11">
        <v>364</v>
      </c>
      <c r="D18" s="10">
        <f t="shared" si="0"/>
        <v>401.09407704001387</v>
      </c>
      <c r="E18" s="10">
        <f t="shared" si="1"/>
        <v>1375.9705514504842</v>
      </c>
      <c r="F18" s="10">
        <f t="shared" si="2"/>
        <v>8889.0157691520708</v>
      </c>
    </row>
    <row r="19" spans="1:7" ht="19.899999999999999" customHeight="1" x14ac:dyDescent="0.35">
      <c r="A19" s="10">
        <v>16</v>
      </c>
      <c r="B19" s="9">
        <v>112.9</v>
      </c>
      <c r="C19" s="11">
        <v>384</v>
      </c>
      <c r="D19" s="10">
        <f t="shared" si="0"/>
        <v>412.25441168346788</v>
      </c>
      <c r="E19" s="10">
        <f t="shared" si="1"/>
        <v>798.31177957888622</v>
      </c>
      <c r="F19" s="10">
        <f t="shared" si="2"/>
        <v>11117.996739464241</v>
      </c>
    </row>
    <row r="20" spans="1:7" ht="19.899999999999999" customHeight="1" x14ac:dyDescent="0.35">
      <c r="C20" s="12">
        <f>AVERAGE(C4:C19)</f>
        <v>306.8125</v>
      </c>
      <c r="E20" s="12">
        <f>SUM(E4:E19)</f>
        <v>53030.184679975158</v>
      </c>
      <c r="F20" s="12">
        <f>SUM(F4:F19)</f>
        <v>105688.25282002476</v>
      </c>
    </row>
    <row r="21" spans="1:7" ht="19.899999999999999" customHeight="1" x14ac:dyDescent="0.35">
      <c r="C21" s="2" t="s">
        <v>19</v>
      </c>
      <c r="E21" s="2" t="s">
        <v>18</v>
      </c>
      <c r="F21" s="2" t="s">
        <v>17</v>
      </c>
    </row>
    <row r="23" spans="1:7" ht="19.899999999999999" customHeight="1" x14ac:dyDescent="0.35">
      <c r="B23" s="3"/>
      <c r="C23" s="3"/>
      <c r="D23" s="3"/>
      <c r="E23" s="3"/>
    </row>
    <row r="24" spans="1:7" ht="19.899999999999999" customHeight="1" x14ac:dyDescent="0.35">
      <c r="B24" s="3"/>
      <c r="C24" s="3"/>
      <c r="D24" s="3"/>
      <c r="E24" s="3"/>
    </row>
    <row r="25" spans="1:7" ht="19.899999999999999" customHeight="1" x14ac:dyDescent="0.35">
      <c r="B25" s="3"/>
      <c r="C25" s="3"/>
      <c r="D25" s="3"/>
      <c r="E25" s="3"/>
    </row>
    <row r="26" spans="1:7" ht="19.899999999999999" customHeight="1" x14ac:dyDescent="0.35">
      <c r="B26" s="3"/>
      <c r="C26" s="3"/>
      <c r="D26" s="3"/>
      <c r="E26" s="3"/>
      <c r="F26" s="3"/>
      <c r="G26" s="3"/>
    </row>
    <row r="44" spans="1:5" s="17" customFormat="1" ht="19.899999999999999" customHeight="1" x14ac:dyDescent="0.35">
      <c r="A44" s="47" t="s">
        <v>33</v>
      </c>
      <c r="B44" s="47"/>
      <c r="C44" s="47"/>
      <c r="D44" s="47"/>
      <c r="E44" s="47"/>
    </row>
    <row r="45" spans="1:5" ht="19.899999999999999" customHeight="1" x14ac:dyDescent="0.35">
      <c r="A45" s="2" t="s">
        <v>31</v>
      </c>
      <c r="B45" s="2" t="s">
        <v>32</v>
      </c>
    </row>
    <row r="46" spans="1:5" ht="19.899999999999999" customHeight="1" x14ac:dyDescent="0.35">
      <c r="A46" s="8">
        <f>ABS(I5/I6)</f>
        <v>5.2822117540112767</v>
      </c>
      <c r="B46" s="8">
        <f>ABS(J5/J6)</f>
        <v>4.4659716879010496</v>
      </c>
      <c r="C46" s="46" t="s">
        <v>39</v>
      </c>
      <c r="D46" s="46"/>
      <c r="E46" s="46"/>
    </row>
    <row r="47" spans="1:5" ht="19.899999999999999" customHeight="1" x14ac:dyDescent="0.35">
      <c r="A47" s="6" t="s">
        <v>34</v>
      </c>
      <c r="B47" s="6" t="s">
        <v>34</v>
      </c>
    </row>
    <row r="49" spans="1:5" ht="19.899999999999999" customHeight="1" x14ac:dyDescent="0.35">
      <c r="A49" s="8">
        <f>_xlfn.T.INV.2T(0.05, 14)</f>
        <v>2.1447866879178044</v>
      </c>
      <c r="B49" s="48" t="s">
        <v>98</v>
      </c>
      <c r="C49" s="48"/>
      <c r="D49" s="48"/>
      <c r="E49" s="48"/>
    </row>
    <row r="52" spans="1:5" s="18" customFormat="1" ht="19.899999999999999" customHeight="1" x14ac:dyDescent="0.35">
      <c r="A52" s="48" t="s">
        <v>35</v>
      </c>
      <c r="B52" s="48"/>
      <c r="C52" s="48"/>
      <c r="D52" s="48"/>
      <c r="E52" s="48"/>
    </row>
    <row r="53" spans="1:5" ht="19.899999999999999" customHeight="1" x14ac:dyDescent="0.35">
      <c r="A53" s="7"/>
      <c r="B53" s="7"/>
      <c r="C53" s="7"/>
      <c r="D53" s="7"/>
      <c r="E53" s="7"/>
    </row>
    <row r="56" spans="1:5" s="17" customFormat="1" ht="19.899999999999999" customHeight="1" x14ac:dyDescent="0.35">
      <c r="A56" s="47" t="s">
        <v>36</v>
      </c>
      <c r="B56" s="47"/>
      <c r="C56" s="47"/>
      <c r="D56" s="47"/>
      <c r="E56" s="47"/>
    </row>
    <row r="57" spans="1:5" ht="19.899999999999999" customHeight="1" x14ac:dyDescent="0.35">
      <c r="A57" s="8">
        <f>_xlfn.F.INV.RT(0.05, 1, 14)</f>
        <v>4.6001099366694227</v>
      </c>
    </row>
    <row r="58" spans="1:5" ht="19.899999999999999" customHeight="1" x14ac:dyDescent="0.35">
      <c r="A58" s="46" t="s">
        <v>37</v>
      </c>
      <c r="B58" s="46"/>
      <c r="C58" s="46"/>
      <c r="D58" s="46"/>
      <c r="E58" s="46"/>
    </row>
    <row r="60" spans="1:5" s="18" customFormat="1" ht="19.899999999999999" customHeight="1" x14ac:dyDescent="0.35">
      <c r="A60" s="48" t="s">
        <v>38</v>
      </c>
      <c r="B60" s="48"/>
      <c r="C60" s="48"/>
      <c r="D60" s="48"/>
      <c r="E60" s="48"/>
    </row>
    <row r="61" spans="1:5" ht="19.899999999999999" customHeight="1" x14ac:dyDescent="0.35">
      <c r="A61" s="13">
        <f>I8</f>
        <v>27.901761014214898</v>
      </c>
      <c r="B61" s="6" t="s">
        <v>34</v>
      </c>
      <c r="C61" s="13">
        <f>A57</f>
        <v>4.6001099366694227</v>
      </c>
    </row>
    <row r="64" spans="1:5" s="16" customFormat="1" ht="19.899999999999999" customHeight="1" x14ac:dyDescent="0.35">
      <c r="A64" s="17" t="s">
        <v>90</v>
      </c>
    </row>
    <row r="65" spans="1:9" ht="19.899999999999999" customHeight="1" thickBot="1" x14ac:dyDescent="0.4">
      <c r="A65" s="19"/>
      <c r="B65" s="19"/>
      <c r="C65" s="19"/>
      <c r="D65" s="19"/>
      <c r="E65" s="19"/>
      <c r="F65" s="19"/>
      <c r="G65" s="19"/>
      <c r="H65" s="19"/>
      <c r="I65" s="19"/>
    </row>
    <row r="66" spans="1:9" ht="19.899999999999999" customHeight="1" x14ac:dyDescent="0.35">
      <c r="A66" s="49" t="s">
        <v>62</v>
      </c>
      <c r="B66" s="49"/>
      <c r="C66" s="20"/>
      <c r="D66" s="20"/>
      <c r="E66" s="20"/>
      <c r="F66" s="20"/>
      <c r="G66" s="20"/>
      <c r="H66" s="20"/>
      <c r="I66" s="20"/>
    </row>
    <row r="67" spans="1:9" ht="19.899999999999999" customHeight="1" x14ac:dyDescent="0.35">
      <c r="A67" s="36" t="s">
        <v>63</v>
      </c>
      <c r="B67" s="36">
        <v>0.81601787003946913</v>
      </c>
      <c r="C67" s="20"/>
      <c r="D67" s="20"/>
      <c r="E67" s="20"/>
      <c r="F67" s="20"/>
      <c r="G67" s="20"/>
      <c r="H67" s="20"/>
      <c r="I67" s="20"/>
    </row>
    <row r="68" spans="1:9" ht="19.899999999999999" customHeight="1" x14ac:dyDescent="0.35">
      <c r="A68" s="36" t="s">
        <v>64</v>
      </c>
      <c r="B68" s="36">
        <v>0.66588516422375199</v>
      </c>
      <c r="C68" s="20"/>
      <c r="D68" s="20"/>
      <c r="E68" s="20"/>
      <c r="F68" s="20"/>
      <c r="G68" s="20"/>
      <c r="H68" s="20"/>
      <c r="I68" s="20"/>
    </row>
    <row r="69" spans="1:9" ht="19.899999999999999" customHeight="1" x14ac:dyDescent="0.35">
      <c r="A69" s="36" t="s">
        <v>65</v>
      </c>
      <c r="B69" s="36">
        <v>0.64201981881116288</v>
      </c>
      <c r="C69" s="20"/>
      <c r="D69" s="20"/>
      <c r="E69" s="20"/>
      <c r="F69" s="20"/>
      <c r="G69" s="20"/>
      <c r="H69" s="20"/>
      <c r="I69" s="20"/>
    </row>
    <row r="70" spans="1:9" ht="19.899999999999999" customHeight="1" x14ac:dyDescent="0.35">
      <c r="A70" s="36" t="s">
        <v>66</v>
      </c>
      <c r="B70" s="36">
        <v>61.545676812298851</v>
      </c>
      <c r="C70" s="20"/>
      <c r="D70" s="20"/>
      <c r="E70" s="20"/>
      <c r="F70" s="20"/>
      <c r="G70" s="20"/>
      <c r="H70" s="20"/>
      <c r="I70" s="20"/>
    </row>
    <row r="71" spans="1:9" ht="19.899999999999999" customHeight="1" thickBot="1" x14ac:dyDescent="0.4">
      <c r="A71" s="37" t="s">
        <v>67</v>
      </c>
      <c r="B71" s="37">
        <v>16</v>
      </c>
      <c r="C71" s="20"/>
      <c r="D71" s="20"/>
      <c r="E71" s="20"/>
      <c r="F71" s="20"/>
      <c r="G71" s="20"/>
      <c r="H71" s="20"/>
      <c r="I71" s="20"/>
    </row>
    <row r="72" spans="1:9" ht="19.899999999999999" customHeight="1" x14ac:dyDescent="0.35">
      <c r="A72" s="20"/>
      <c r="B72" s="20"/>
      <c r="C72" s="20"/>
      <c r="D72" s="20"/>
      <c r="E72" s="20"/>
      <c r="F72" s="20"/>
      <c r="G72" s="20"/>
      <c r="H72" s="20"/>
      <c r="I72" s="20"/>
    </row>
    <row r="73" spans="1:9" ht="19.899999999999999" customHeight="1" thickBot="1" x14ac:dyDescent="0.4">
      <c r="A73" s="20" t="s">
        <v>68</v>
      </c>
      <c r="B73" s="20"/>
      <c r="C73" s="20"/>
      <c r="D73" s="20"/>
      <c r="E73" s="20"/>
      <c r="F73" s="20"/>
      <c r="G73" s="20"/>
      <c r="H73" s="20"/>
      <c r="I73" s="20"/>
    </row>
    <row r="74" spans="1:9" ht="19.899999999999999" customHeight="1" x14ac:dyDescent="0.35">
      <c r="A74" s="35"/>
      <c r="B74" s="35" t="s">
        <v>73</v>
      </c>
      <c r="C74" s="35" t="s">
        <v>74</v>
      </c>
      <c r="D74" s="35" t="s">
        <v>75</v>
      </c>
      <c r="E74" s="35" t="s">
        <v>76</v>
      </c>
      <c r="F74" s="35" t="s">
        <v>77</v>
      </c>
      <c r="G74" s="20"/>
      <c r="H74" s="20"/>
      <c r="I74" s="20"/>
    </row>
    <row r="75" spans="1:9" s="16" customFormat="1" ht="19.899999999999999" customHeight="1" x14ac:dyDescent="0.35">
      <c r="A75" s="36" t="s">
        <v>69</v>
      </c>
      <c r="B75" s="36">
        <v>1</v>
      </c>
      <c r="C75" s="36">
        <v>105688.25282002482</v>
      </c>
      <c r="D75" s="36">
        <v>105688.25282002482</v>
      </c>
      <c r="E75" s="36">
        <v>27.901761014214898</v>
      </c>
      <c r="F75" s="36">
        <v>1.1585301184839621E-4</v>
      </c>
      <c r="G75" s="20"/>
      <c r="H75" s="20">
        <f>C75/C77</f>
        <v>0.66588516422375199</v>
      </c>
      <c r="I75" s="38" t="s">
        <v>91</v>
      </c>
    </row>
    <row r="76" spans="1:9" ht="19.899999999999999" customHeight="1" x14ac:dyDescent="0.35">
      <c r="A76" s="36" t="s">
        <v>70</v>
      </c>
      <c r="B76" s="36">
        <v>14</v>
      </c>
      <c r="C76" s="36">
        <v>53030.184679975173</v>
      </c>
      <c r="D76" s="36">
        <v>3787.8703342839408</v>
      </c>
      <c r="E76" s="36"/>
      <c r="F76" s="36"/>
      <c r="G76" s="20"/>
      <c r="H76" s="20"/>
      <c r="I76" s="20"/>
    </row>
    <row r="77" spans="1:9" ht="19.899999999999999" customHeight="1" thickBot="1" x14ac:dyDescent="0.4">
      <c r="A77" s="37" t="s">
        <v>71</v>
      </c>
      <c r="B77" s="37">
        <v>15</v>
      </c>
      <c r="C77" s="37">
        <v>158718.4375</v>
      </c>
      <c r="D77" s="37"/>
      <c r="E77" s="37"/>
      <c r="F77" s="37"/>
      <c r="G77" s="20"/>
      <c r="H77" s="20"/>
      <c r="I77" s="20"/>
    </row>
    <row r="78" spans="1:9" ht="19.899999999999999" customHeight="1" thickBot="1" x14ac:dyDescent="0.4">
      <c r="A78" s="20"/>
      <c r="B78" s="20"/>
      <c r="C78" s="20"/>
      <c r="D78" s="20"/>
      <c r="E78" s="20"/>
      <c r="F78" s="20"/>
      <c r="G78" s="20"/>
      <c r="H78" s="20"/>
      <c r="I78" s="20"/>
    </row>
    <row r="79" spans="1:9" ht="19.899999999999999" customHeight="1" x14ac:dyDescent="0.35">
      <c r="A79" s="35"/>
      <c r="B79" s="35" t="s">
        <v>78</v>
      </c>
      <c r="C79" s="35" t="s">
        <v>66</v>
      </c>
      <c r="D79" s="35" t="s">
        <v>79</v>
      </c>
      <c r="E79" s="35" t="s">
        <v>80</v>
      </c>
      <c r="F79" s="35" t="s">
        <v>81</v>
      </c>
      <c r="G79" s="35" t="s">
        <v>82</v>
      </c>
      <c r="H79" s="35" t="s">
        <v>83</v>
      </c>
      <c r="I79" s="35" t="s">
        <v>84</v>
      </c>
    </row>
    <row r="80" spans="1:9" ht="19.899999999999999" customHeight="1" x14ac:dyDescent="0.35">
      <c r="A80" s="36" t="s">
        <v>72</v>
      </c>
      <c r="B80" s="36">
        <v>-1687.7485570598187</v>
      </c>
      <c r="C80" s="36">
        <v>377.91295489672916</v>
      </c>
      <c r="D80" s="36">
        <v>-4.4659716879010496</v>
      </c>
      <c r="E80" s="36">
        <v>5.3281907976834874E-4</v>
      </c>
      <c r="F80" s="36">
        <v>-2498.291231914005</v>
      </c>
      <c r="G80" s="36">
        <v>-877.20588220563241</v>
      </c>
      <c r="H80" s="36">
        <v>-2498.291231914005</v>
      </c>
      <c r="I80" s="36">
        <v>-877.20588220563241</v>
      </c>
    </row>
    <row r="81" spans="1:9" ht="19.899999999999999" customHeight="1" thickBot="1" x14ac:dyDescent="0.4">
      <c r="A81" s="37" t="s">
        <v>85</v>
      </c>
      <c r="B81" s="37">
        <v>18.600557739090227</v>
      </c>
      <c r="C81" s="37">
        <v>3.5213578336697857</v>
      </c>
      <c r="D81" s="37">
        <v>5.2822117540112767</v>
      </c>
      <c r="E81" s="37">
        <v>1.1585301184839663E-4</v>
      </c>
      <c r="F81" s="37">
        <v>11.047996334040192</v>
      </c>
      <c r="G81" s="37">
        <v>26.153119144140263</v>
      </c>
      <c r="H81" s="37">
        <v>11.047996334040192</v>
      </c>
      <c r="I81" s="37">
        <v>26.153119144140263</v>
      </c>
    </row>
    <row r="82" spans="1:9" ht="19.899999999999999" customHeight="1" x14ac:dyDescent="0.35">
      <c r="A82" s="20"/>
      <c r="B82" s="20"/>
      <c r="C82" s="20"/>
      <c r="D82" s="20"/>
      <c r="E82" s="20"/>
      <c r="F82" s="20"/>
      <c r="G82" s="20"/>
      <c r="H82" s="20"/>
      <c r="I82" s="20"/>
    </row>
    <row r="83" spans="1:9" ht="19.899999999999999" customHeight="1" x14ac:dyDescent="0.35">
      <c r="A83" s="20" t="s">
        <v>86</v>
      </c>
      <c r="B83" s="20"/>
      <c r="C83" s="20"/>
      <c r="D83" s="20"/>
      <c r="E83" s="20"/>
      <c r="F83" s="20"/>
      <c r="G83" s="20"/>
      <c r="H83" s="20"/>
      <c r="I83" s="20"/>
    </row>
    <row r="84" spans="1:9" ht="19.899999999999999" customHeight="1" thickBot="1" x14ac:dyDescent="0.4">
      <c r="A84" s="20"/>
      <c r="B84" s="20"/>
      <c r="C84" s="20"/>
      <c r="D84" s="20"/>
      <c r="E84" s="20"/>
      <c r="F84" s="20"/>
      <c r="G84" s="20"/>
      <c r="H84" s="20"/>
      <c r="I84" s="20"/>
    </row>
    <row r="85" spans="1:9" ht="19.899999999999999" customHeight="1" x14ac:dyDescent="0.35">
      <c r="A85" s="35" t="s">
        <v>87</v>
      </c>
      <c r="B85" s="35" t="s">
        <v>88</v>
      </c>
      <c r="C85" s="35" t="s">
        <v>89</v>
      </c>
      <c r="D85" s="20"/>
      <c r="E85" s="20"/>
      <c r="F85" s="20"/>
      <c r="G85" s="20"/>
      <c r="H85" s="20"/>
      <c r="I85" s="20"/>
    </row>
    <row r="86" spans="1:9" ht="19.899999999999999" customHeight="1" x14ac:dyDescent="0.35">
      <c r="A86" s="36">
        <v>1</v>
      </c>
      <c r="B86" s="36">
        <v>172.307216849204</v>
      </c>
      <c r="C86" s="36">
        <v>-46.307216849203996</v>
      </c>
      <c r="D86" s="20"/>
      <c r="E86" s="20"/>
      <c r="F86" s="20"/>
      <c r="G86" s="20"/>
      <c r="H86" s="20"/>
      <c r="I86" s="20"/>
    </row>
    <row r="87" spans="1:9" ht="19.899999999999999" customHeight="1" x14ac:dyDescent="0.35">
      <c r="A87" s="36">
        <v>2</v>
      </c>
      <c r="B87" s="36">
        <v>142.54632446665983</v>
      </c>
      <c r="C87" s="36">
        <v>-5.5463244666598257</v>
      </c>
      <c r="D87" s="20"/>
      <c r="E87" s="20"/>
      <c r="F87" s="20"/>
      <c r="G87" s="20"/>
      <c r="H87" s="20"/>
      <c r="I87" s="20"/>
    </row>
    <row r="88" spans="1:9" ht="19.899999999999999" customHeight="1" x14ac:dyDescent="0.35">
      <c r="A88" s="36">
        <v>3</v>
      </c>
      <c r="B88" s="36">
        <v>194.62788613611224</v>
      </c>
      <c r="C88" s="36">
        <v>-46.627886136112238</v>
      </c>
      <c r="D88" s="20"/>
      <c r="E88" s="20"/>
      <c r="F88" s="20"/>
      <c r="G88" s="20"/>
      <c r="H88" s="20"/>
      <c r="I88" s="20"/>
    </row>
    <row r="89" spans="1:9" ht="19.899999999999999" customHeight="1" x14ac:dyDescent="0.35">
      <c r="A89" s="36">
        <v>4</v>
      </c>
      <c r="B89" s="36">
        <v>237.4091689360198</v>
      </c>
      <c r="C89" s="36">
        <v>-46.409168936019796</v>
      </c>
      <c r="D89" s="20"/>
      <c r="E89" s="20"/>
      <c r="F89" s="20"/>
      <c r="G89" s="20"/>
      <c r="H89" s="20"/>
      <c r="I89" s="20"/>
    </row>
    <row r="90" spans="1:9" ht="19.899999999999999" customHeight="1" x14ac:dyDescent="0.35">
      <c r="A90" s="36">
        <v>5</v>
      </c>
      <c r="B90" s="36">
        <v>248.5695035794738</v>
      </c>
      <c r="C90" s="36">
        <v>25.430496420526197</v>
      </c>
      <c r="D90" s="20"/>
      <c r="E90" s="20"/>
      <c r="F90" s="20"/>
      <c r="G90" s="20"/>
      <c r="H90" s="20"/>
      <c r="I90" s="20"/>
    </row>
    <row r="91" spans="1:9" ht="19.899999999999999" customHeight="1" x14ac:dyDescent="0.35">
      <c r="A91" s="36">
        <v>6</v>
      </c>
      <c r="B91" s="36">
        <v>302.5111210228356</v>
      </c>
      <c r="C91" s="36">
        <v>67.488878977164404</v>
      </c>
      <c r="D91" s="20"/>
      <c r="E91" s="20"/>
      <c r="F91" s="20"/>
      <c r="G91" s="20"/>
      <c r="H91" s="20"/>
      <c r="I91" s="20"/>
    </row>
    <row r="92" spans="1:9" ht="19.899999999999999" customHeight="1" x14ac:dyDescent="0.35">
      <c r="A92" s="36">
        <v>7</v>
      </c>
      <c r="B92" s="36">
        <v>309.95134411847175</v>
      </c>
      <c r="C92" s="36">
        <v>122.04865588152825</v>
      </c>
      <c r="D92" s="20"/>
      <c r="E92" s="20"/>
      <c r="F92" s="20"/>
      <c r="G92" s="20"/>
      <c r="H92" s="20"/>
      <c r="I92" s="20"/>
    </row>
    <row r="93" spans="1:9" ht="19.899999999999999" customHeight="1" x14ac:dyDescent="0.35">
      <c r="A93" s="36">
        <v>8</v>
      </c>
      <c r="B93" s="36">
        <v>330.41195763147107</v>
      </c>
      <c r="C93" s="36">
        <v>114.58804236852893</v>
      </c>
      <c r="D93" s="20"/>
      <c r="E93" s="20"/>
      <c r="F93" s="20"/>
      <c r="G93" s="20"/>
      <c r="H93" s="20"/>
      <c r="I93" s="20"/>
    </row>
    <row r="94" spans="1:9" ht="19.899999999999999" customHeight="1" x14ac:dyDescent="0.35">
      <c r="A94" s="36">
        <v>9</v>
      </c>
      <c r="B94" s="36">
        <v>326.69184608365276</v>
      </c>
      <c r="C94" s="36">
        <v>40.308153916347237</v>
      </c>
      <c r="D94" s="20"/>
      <c r="E94" s="20"/>
      <c r="F94" s="20"/>
      <c r="G94" s="20"/>
      <c r="H94" s="20"/>
      <c r="I94" s="20"/>
    </row>
    <row r="95" spans="1:9" ht="19.899999999999999" customHeight="1" x14ac:dyDescent="0.35">
      <c r="A95" s="36">
        <v>10</v>
      </c>
      <c r="B95" s="36">
        <v>343.43234804883423</v>
      </c>
      <c r="C95" s="36">
        <v>23.567651951165772</v>
      </c>
      <c r="D95" s="20"/>
      <c r="E95" s="20"/>
      <c r="F95" s="20"/>
      <c r="G95" s="20"/>
      <c r="H95" s="20"/>
      <c r="I95" s="20"/>
    </row>
    <row r="96" spans="1:9" ht="19.899999999999999" customHeight="1" x14ac:dyDescent="0.35">
      <c r="A96" s="36">
        <v>11</v>
      </c>
      <c r="B96" s="36">
        <v>360.17285001401524</v>
      </c>
      <c r="C96" s="36">
        <v>-39.172850014015239</v>
      </c>
      <c r="D96" s="20"/>
      <c r="E96" s="20"/>
      <c r="F96" s="20"/>
      <c r="G96" s="20"/>
      <c r="H96" s="20"/>
      <c r="I96" s="20"/>
    </row>
    <row r="97" spans="1:9" ht="19.899999999999999" customHeight="1" x14ac:dyDescent="0.35">
      <c r="A97" s="36">
        <v>12</v>
      </c>
      <c r="B97" s="36">
        <v>371.3331846574697</v>
      </c>
      <c r="C97" s="36">
        <v>-64.333184657469701</v>
      </c>
      <c r="D97" s="20"/>
      <c r="E97" s="20"/>
      <c r="F97" s="20"/>
      <c r="G97" s="20"/>
      <c r="H97" s="20"/>
      <c r="I97" s="20"/>
    </row>
    <row r="98" spans="1:9" ht="19.899999999999999" customHeight="1" x14ac:dyDescent="0.35">
      <c r="A98" s="36">
        <v>13</v>
      </c>
      <c r="B98" s="36">
        <v>363.89296156183309</v>
      </c>
      <c r="C98" s="36">
        <v>-32.89296156183309</v>
      </c>
      <c r="D98" s="20"/>
      <c r="E98" s="20"/>
      <c r="F98" s="20"/>
      <c r="G98" s="20"/>
      <c r="H98" s="20"/>
      <c r="I98" s="20"/>
    </row>
    <row r="99" spans="1:9" ht="19.899999999999999" customHeight="1" x14ac:dyDescent="0.35">
      <c r="A99" s="36">
        <v>14</v>
      </c>
      <c r="B99" s="36">
        <v>391.79379817046856</v>
      </c>
      <c r="C99" s="36">
        <v>-46.793798170468563</v>
      </c>
      <c r="D99" s="20"/>
      <c r="E99" s="20"/>
      <c r="F99" s="20"/>
      <c r="G99" s="20"/>
      <c r="H99" s="20"/>
      <c r="I99" s="20"/>
    </row>
    <row r="100" spans="1:9" ht="19.899999999999999" customHeight="1" x14ac:dyDescent="0.35">
      <c r="A100" s="36">
        <v>15</v>
      </c>
      <c r="B100" s="36">
        <v>401.09407704001387</v>
      </c>
      <c r="C100" s="36">
        <v>-37.094077040013872</v>
      </c>
      <c r="D100" s="20"/>
      <c r="E100" s="20"/>
      <c r="F100" s="20"/>
      <c r="G100" s="20"/>
      <c r="H100" s="20"/>
      <c r="I100" s="20"/>
    </row>
    <row r="101" spans="1:9" ht="19.899999999999999" customHeight="1" thickBot="1" x14ac:dyDescent="0.4">
      <c r="A101" s="37">
        <v>16</v>
      </c>
      <c r="B101" s="37">
        <v>412.25441168346788</v>
      </c>
      <c r="C101" s="37">
        <v>-28.254411683467879</v>
      </c>
      <c r="D101" s="20"/>
      <c r="E101" s="20"/>
      <c r="F101" s="20"/>
      <c r="G101" s="20"/>
      <c r="H101" s="20"/>
      <c r="I101" s="20"/>
    </row>
  </sheetData>
  <mergeCells count="12">
    <mergeCell ref="H3:K3"/>
    <mergeCell ref="A2:C2"/>
    <mergeCell ref="D2:F2"/>
    <mergeCell ref="A1:K1"/>
    <mergeCell ref="C46:E46"/>
    <mergeCell ref="A58:E58"/>
    <mergeCell ref="A44:E44"/>
    <mergeCell ref="A60:E60"/>
    <mergeCell ref="A66:B66"/>
    <mergeCell ref="B49:E49"/>
    <mergeCell ref="A52:E52"/>
    <mergeCell ref="A56:E5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59E4-97D9-4847-BC5C-6B789E3571C3}">
  <dimension ref="A1:P102"/>
  <sheetViews>
    <sheetView tabSelected="1" topLeftCell="A43" zoomScale="67" workbookViewId="0">
      <selection activeCell="D107" sqref="D107"/>
    </sheetView>
  </sheetViews>
  <sheetFormatPr defaultColWidth="9" defaultRowHeight="18.5" x14ac:dyDescent="0.35"/>
  <cols>
    <col min="1" max="1" width="19.83203125" style="21" customWidth="1"/>
    <col min="2" max="2" width="21.33203125" style="21" customWidth="1"/>
    <col min="3" max="3" width="21.5" style="21" customWidth="1"/>
    <col min="4" max="4" width="16.58203125" style="21" customWidth="1"/>
    <col min="5" max="5" width="16.08203125" style="21" customWidth="1"/>
    <col min="6" max="6" width="14" style="21" bestFit="1" customWidth="1"/>
    <col min="7" max="7" width="29.58203125" style="21" customWidth="1"/>
    <col min="8" max="8" width="15.33203125" style="21" customWidth="1"/>
    <col min="9" max="9" width="16.58203125" style="21" customWidth="1"/>
    <col min="10" max="16384" width="9" style="21"/>
  </cols>
  <sheetData>
    <row r="1" spans="1:16" s="26" customFormat="1" x14ac:dyDescent="0.35">
      <c r="B1" s="25" t="s">
        <v>2</v>
      </c>
      <c r="C1" s="25"/>
      <c r="D1" s="25"/>
    </row>
    <row r="2" spans="1:16" s="26" customFormat="1" x14ac:dyDescent="0.35">
      <c r="B2" s="27" t="s">
        <v>3</v>
      </c>
    </row>
    <row r="3" spans="1:16" s="26" customFormat="1" x14ac:dyDescent="0.35">
      <c r="B3" s="27" t="s">
        <v>40</v>
      </c>
    </row>
    <row r="6" spans="1:16" ht="92.5" x14ac:dyDescent="0.35">
      <c r="A6" s="21" t="s">
        <v>21</v>
      </c>
      <c r="B6" s="22" t="s">
        <v>52</v>
      </c>
      <c r="C6" s="22" t="s">
        <v>51</v>
      </c>
      <c r="D6" s="22" t="s">
        <v>50</v>
      </c>
      <c r="E6" s="22" t="s">
        <v>49</v>
      </c>
      <c r="F6" s="22" t="s">
        <v>48</v>
      </c>
      <c r="G6" s="22" t="s">
        <v>47</v>
      </c>
      <c r="H6" s="21" t="s">
        <v>26</v>
      </c>
      <c r="K6" s="21" t="s">
        <v>46</v>
      </c>
      <c r="L6" s="21" t="s">
        <v>45</v>
      </c>
      <c r="M6" s="21" t="s">
        <v>44</v>
      </c>
      <c r="N6" s="21" t="s">
        <v>43</v>
      </c>
      <c r="O6" s="21" t="s">
        <v>42</v>
      </c>
      <c r="P6" s="21" t="s">
        <v>41</v>
      </c>
    </row>
    <row r="7" spans="1:16" x14ac:dyDescent="0.35">
      <c r="A7" s="21">
        <v>1</v>
      </c>
      <c r="B7" s="28">
        <v>126</v>
      </c>
      <c r="C7" s="28">
        <v>1</v>
      </c>
      <c r="D7" s="28">
        <v>4</v>
      </c>
      <c r="E7" s="28">
        <v>15</v>
      </c>
      <c r="F7" s="28">
        <v>17</v>
      </c>
      <c r="G7" s="28">
        <v>100</v>
      </c>
      <c r="H7" s="29">
        <f t="shared" ref="H7:H22" si="0">$P$7+$O$7*C7+$N$7*D7+$M$7*E7+$L$7*F7+$K$7*G7</f>
        <v>154.36220589141294</v>
      </c>
      <c r="K7" s="21">
        <f t="array" ref="K7:P11">LINEST(B7:B22,C7:G22,TRUE,TRUE)</f>
        <v>30.475842754604514</v>
      </c>
      <c r="L7" s="21">
        <v>12.238462260471492</v>
      </c>
      <c r="M7" s="21">
        <v>-6.4765446775327202</v>
      </c>
      <c r="N7" s="21">
        <v>6.6718343039268984</v>
      </c>
      <c r="O7" s="21">
        <v>-13.419161438446745</v>
      </c>
      <c r="P7" s="21">
        <v>-3017.3959336113235</v>
      </c>
    </row>
    <row r="8" spans="1:16" x14ac:dyDescent="0.35">
      <c r="A8" s="21">
        <v>2</v>
      </c>
      <c r="B8" s="28">
        <v>137</v>
      </c>
      <c r="C8" s="28">
        <v>2</v>
      </c>
      <c r="D8" s="28">
        <v>4.8</v>
      </c>
      <c r="E8" s="28">
        <v>14.8</v>
      </c>
      <c r="F8" s="28">
        <v>17.3</v>
      </c>
      <c r="G8" s="28">
        <v>98.4</v>
      </c>
      <c r="H8" s="29">
        <f t="shared" si="0"/>
        <v>102.4860111023886</v>
      </c>
      <c r="K8" s="21">
        <v>11.524701012549592</v>
      </c>
      <c r="L8" s="21">
        <v>14.409534242708212</v>
      </c>
      <c r="M8" s="21">
        <v>15.778735090544492</v>
      </c>
      <c r="N8" s="21">
        <v>3.0086628811473428</v>
      </c>
      <c r="O8" s="21">
        <v>10.378482286580633</v>
      </c>
      <c r="P8" s="21">
        <v>1094.4851474393017</v>
      </c>
    </row>
    <row r="9" spans="1:16" x14ac:dyDescent="0.35">
      <c r="A9" s="21">
        <v>3</v>
      </c>
      <c r="B9" s="28">
        <v>148</v>
      </c>
      <c r="C9" s="28">
        <v>3</v>
      </c>
      <c r="D9" s="28">
        <v>3.8</v>
      </c>
      <c r="E9" s="28">
        <v>15.2</v>
      </c>
      <c r="F9" s="28">
        <v>16.8</v>
      </c>
      <c r="G9" s="28">
        <v>101.2</v>
      </c>
      <c r="H9" s="29">
        <f t="shared" si="0"/>
        <v>159.01752607165918</v>
      </c>
      <c r="K9" s="21">
        <v>0.89070797277946434</v>
      </c>
      <c r="L9" s="21">
        <v>41.649321473045511</v>
      </c>
      <c r="M9" s="21" t="e">
        <v>#N/A</v>
      </c>
      <c r="N9" s="21" t="e">
        <v>#N/A</v>
      </c>
      <c r="O9" s="21" t="e">
        <v>#N/A</v>
      </c>
      <c r="P9" s="21" t="e">
        <v>#N/A</v>
      </c>
    </row>
    <row r="10" spans="1:16" x14ac:dyDescent="0.35">
      <c r="A10" s="21">
        <v>4</v>
      </c>
      <c r="B10" s="28">
        <v>191</v>
      </c>
      <c r="C10" s="28">
        <v>4</v>
      </c>
      <c r="D10" s="28">
        <v>8.6999999999999993</v>
      </c>
      <c r="E10" s="28">
        <v>15.5</v>
      </c>
      <c r="F10" s="28">
        <v>16.2</v>
      </c>
      <c r="G10" s="28">
        <v>103.5</v>
      </c>
      <c r="H10" s="29">
        <f t="shared" si="0"/>
        <v>239.09875029850127</v>
      </c>
      <c r="K10" s="21">
        <v>16.299596510953954</v>
      </c>
      <c r="L10" s="21">
        <v>10</v>
      </c>
      <c r="M10" s="21" t="e">
        <v>#N/A</v>
      </c>
      <c r="N10" s="21" t="e">
        <v>#N/A</v>
      </c>
      <c r="O10" s="21" t="e">
        <v>#N/A</v>
      </c>
      <c r="P10" s="21" t="e">
        <v>#N/A</v>
      </c>
    </row>
    <row r="11" spans="1:16" x14ac:dyDescent="0.35">
      <c r="A11" s="21">
        <v>5</v>
      </c>
      <c r="B11" s="28">
        <v>274</v>
      </c>
      <c r="C11" s="28">
        <v>5</v>
      </c>
      <c r="D11" s="28">
        <v>8.1999999999999993</v>
      </c>
      <c r="E11" s="28">
        <v>15.5</v>
      </c>
      <c r="F11" s="28">
        <v>16</v>
      </c>
      <c r="G11" s="28">
        <v>104.1</v>
      </c>
      <c r="H11" s="29">
        <f t="shared" si="0"/>
        <v>238.18148490876001</v>
      </c>
      <c r="K11" s="21">
        <v>141371.77770834911</v>
      </c>
      <c r="L11" s="21">
        <v>17346.659791650898</v>
      </c>
      <c r="M11" s="21" t="e">
        <v>#N/A</v>
      </c>
      <c r="N11" s="21" t="e">
        <v>#N/A</v>
      </c>
      <c r="O11" s="21" t="e">
        <v>#N/A</v>
      </c>
      <c r="P11" s="21" t="e">
        <v>#N/A</v>
      </c>
    </row>
    <row r="12" spans="1:16" x14ac:dyDescent="0.35">
      <c r="A12" s="21">
        <v>6</v>
      </c>
      <c r="B12" s="28">
        <v>370</v>
      </c>
      <c r="C12" s="28">
        <v>6</v>
      </c>
      <c r="D12" s="28">
        <v>9.6999999999999993</v>
      </c>
      <c r="E12" s="28">
        <v>16</v>
      </c>
      <c r="F12" s="28">
        <v>18</v>
      </c>
      <c r="G12" s="28">
        <v>107</v>
      </c>
      <c r="H12" s="29">
        <f t="shared" si="0"/>
        <v>344.38867109673356</v>
      </c>
    </row>
    <row r="13" spans="1:16" x14ac:dyDescent="0.35">
      <c r="A13" s="21">
        <v>7</v>
      </c>
      <c r="B13" s="28">
        <v>432</v>
      </c>
      <c r="C13" s="28">
        <v>7</v>
      </c>
      <c r="D13" s="28">
        <v>14.7</v>
      </c>
      <c r="E13" s="28">
        <v>18.100000000000001</v>
      </c>
      <c r="F13" s="28">
        <v>20.2</v>
      </c>
      <c r="G13" s="28">
        <v>107.4</v>
      </c>
      <c r="H13" s="29">
        <f t="shared" si="0"/>
        <v>389.84289142998205</v>
      </c>
      <c r="K13" s="51"/>
      <c r="L13" s="51"/>
      <c r="M13" s="51"/>
      <c r="N13" s="51"/>
      <c r="O13" s="51"/>
      <c r="P13" s="51"/>
    </row>
    <row r="14" spans="1:16" x14ac:dyDescent="0.35">
      <c r="A14" s="21">
        <v>8</v>
      </c>
      <c r="B14" s="28">
        <v>445</v>
      </c>
      <c r="C14" s="28">
        <v>8</v>
      </c>
      <c r="D14" s="28">
        <v>18.7</v>
      </c>
      <c r="E14" s="28">
        <v>13</v>
      </c>
      <c r="F14" s="28">
        <v>15.8</v>
      </c>
      <c r="G14" s="28">
        <v>108.5</v>
      </c>
      <c r="H14" s="29">
        <f t="shared" si="0"/>
        <v>415.81563814664969</v>
      </c>
    </row>
    <row r="15" spans="1:16" x14ac:dyDescent="0.35">
      <c r="A15" s="21">
        <v>9</v>
      </c>
      <c r="B15" s="28">
        <v>367</v>
      </c>
      <c r="C15" s="28">
        <v>9</v>
      </c>
      <c r="D15" s="28">
        <v>19.8</v>
      </c>
      <c r="E15" s="28">
        <v>15.8</v>
      </c>
      <c r="F15" s="28">
        <v>18.2</v>
      </c>
      <c r="G15" s="28">
        <v>108.3</v>
      </c>
      <c r="H15" s="29">
        <f t="shared" si="0"/>
        <v>414.87831021964166</v>
      </c>
    </row>
    <row r="16" spans="1:16" x14ac:dyDescent="0.35">
      <c r="A16" s="21">
        <v>10</v>
      </c>
      <c r="B16" s="28">
        <v>367</v>
      </c>
      <c r="C16" s="28">
        <v>10</v>
      </c>
      <c r="D16" s="28">
        <v>10.6</v>
      </c>
      <c r="E16" s="28">
        <v>16.899999999999999</v>
      </c>
      <c r="F16" s="28">
        <v>16.8</v>
      </c>
      <c r="G16" s="28">
        <v>109.2</v>
      </c>
      <c r="H16" s="29">
        <f t="shared" si="0"/>
        <v>343.24848535426554</v>
      </c>
    </row>
    <row r="17" spans="1:8" x14ac:dyDescent="0.35">
      <c r="A17" s="21">
        <v>11</v>
      </c>
      <c r="B17" s="28">
        <v>321</v>
      </c>
      <c r="C17" s="28">
        <v>11</v>
      </c>
      <c r="D17" s="28">
        <v>8.6</v>
      </c>
      <c r="E17" s="28">
        <v>16.3</v>
      </c>
      <c r="F17" s="28">
        <v>17</v>
      </c>
      <c r="G17" s="28">
        <v>110.1</v>
      </c>
      <c r="H17" s="29">
        <f t="shared" si="0"/>
        <v>350.24753304572278</v>
      </c>
    </row>
    <row r="18" spans="1:8" x14ac:dyDescent="0.35">
      <c r="A18" s="21">
        <v>12</v>
      </c>
      <c r="B18" s="28">
        <v>307</v>
      </c>
      <c r="C18" s="28">
        <v>12</v>
      </c>
      <c r="D18" s="28">
        <v>6.5</v>
      </c>
      <c r="E18" s="28">
        <v>16.100000000000001</v>
      </c>
      <c r="F18" s="28">
        <v>18.3</v>
      </c>
      <c r="G18" s="28">
        <v>110.7</v>
      </c>
      <c r="H18" s="29">
        <f t="shared" si="0"/>
        <v>358.30833509591184</v>
      </c>
    </row>
    <row r="19" spans="1:8" x14ac:dyDescent="0.35">
      <c r="A19" s="21">
        <v>13</v>
      </c>
      <c r="B19" s="28">
        <v>331</v>
      </c>
      <c r="C19" s="28">
        <v>13</v>
      </c>
      <c r="D19" s="28">
        <v>12.6</v>
      </c>
      <c r="E19" s="28">
        <v>15.4</v>
      </c>
      <c r="F19" s="28">
        <v>16.399999999999999</v>
      </c>
      <c r="G19" s="28">
        <v>110.3</v>
      </c>
      <c r="H19" s="29">
        <f t="shared" si="0"/>
        <v>354.67752878895453</v>
      </c>
    </row>
    <row r="20" spans="1:8" x14ac:dyDescent="0.35">
      <c r="A20" s="21">
        <v>14</v>
      </c>
      <c r="B20" s="28">
        <v>345</v>
      </c>
      <c r="C20" s="28">
        <v>14</v>
      </c>
      <c r="D20" s="28">
        <v>6.5</v>
      </c>
      <c r="E20" s="28">
        <v>15.7</v>
      </c>
      <c r="F20" s="28">
        <v>16.2</v>
      </c>
      <c r="G20" s="28">
        <v>111.8</v>
      </c>
      <c r="H20" s="29">
        <f t="shared" si="0"/>
        <v>341.88328637310588</v>
      </c>
    </row>
    <row r="21" spans="1:8" x14ac:dyDescent="0.35">
      <c r="A21" s="21">
        <v>15</v>
      </c>
      <c r="B21" s="28">
        <v>364</v>
      </c>
      <c r="C21" s="28">
        <v>15</v>
      </c>
      <c r="D21" s="28">
        <v>5.8</v>
      </c>
      <c r="E21" s="28">
        <v>16</v>
      </c>
      <c r="F21" s="28">
        <v>17.7</v>
      </c>
      <c r="G21" s="28">
        <v>112.3</v>
      </c>
      <c r="H21" s="29">
        <f t="shared" si="0"/>
        <v>355.44649228666003</v>
      </c>
    </row>
    <row r="22" spans="1:8" x14ac:dyDescent="0.35">
      <c r="A22" s="21">
        <v>16</v>
      </c>
      <c r="B22" s="28">
        <v>384</v>
      </c>
      <c r="C22" s="28">
        <v>16</v>
      </c>
      <c r="D22" s="28">
        <v>5.7</v>
      </c>
      <c r="E22" s="28">
        <v>15.1</v>
      </c>
      <c r="F22" s="28">
        <v>16.2</v>
      </c>
      <c r="G22" s="28">
        <v>112.9</v>
      </c>
      <c r="H22" s="29">
        <f t="shared" si="0"/>
        <v>347.11684988965635</v>
      </c>
    </row>
    <row r="23" spans="1:8" x14ac:dyDescent="0.35">
      <c r="B23" s="22"/>
      <c r="C23" s="22"/>
      <c r="D23" s="22"/>
      <c r="E23" s="22"/>
      <c r="F23" s="22"/>
      <c r="G23" s="22"/>
    </row>
    <row r="25" spans="1:8" x14ac:dyDescent="0.35">
      <c r="A25" s="23" t="s">
        <v>1</v>
      </c>
    </row>
    <row r="26" spans="1:8" x14ac:dyDescent="0.35">
      <c r="A26" s="23" t="s">
        <v>4</v>
      </c>
      <c r="B26" s="23" t="s">
        <v>5</v>
      </c>
    </row>
    <row r="27" spans="1:8" x14ac:dyDescent="0.35">
      <c r="A27" s="23"/>
      <c r="B27" s="23"/>
      <c r="C27" s="21" t="s">
        <v>6</v>
      </c>
    </row>
    <row r="28" spans="1:8" x14ac:dyDescent="0.35">
      <c r="A28" s="24" t="s">
        <v>53</v>
      </c>
      <c r="B28" s="23" t="s">
        <v>11</v>
      </c>
    </row>
    <row r="29" spans="1:8" x14ac:dyDescent="0.35">
      <c r="A29" s="23" t="s">
        <v>54</v>
      </c>
      <c r="B29" s="23" t="s">
        <v>10</v>
      </c>
    </row>
    <row r="30" spans="1:8" x14ac:dyDescent="0.35">
      <c r="A30" s="23" t="s">
        <v>7</v>
      </c>
      <c r="B30" s="23"/>
    </row>
    <row r="33" spans="1:6" s="26" customFormat="1" x14ac:dyDescent="0.35">
      <c r="A33" s="27" t="s">
        <v>55</v>
      </c>
    </row>
    <row r="35" spans="1:6" x14ac:dyDescent="0.35">
      <c r="A35" s="21" t="s">
        <v>46</v>
      </c>
      <c r="B35" s="21" t="s">
        <v>45</v>
      </c>
      <c r="C35" s="21" t="s">
        <v>44</v>
      </c>
      <c r="D35" s="21" t="s">
        <v>43</v>
      </c>
      <c r="E35" s="21" t="s">
        <v>42</v>
      </c>
      <c r="F35" s="21" t="s">
        <v>41</v>
      </c>
    </row>
    <row r="36" spans="1:6" x14ac:dyDescent="0.35">
      <c r="A36" s="29">
        <f>ABS(K7/K8)</f>
        <v>2.6443933531480304</v>
      </c>
      <c r="B36" s="29">
        <f t="shared" ref="B36:F36" si="1">ABS(L7/L8)</f>
        <v>0.84933087040371436</v>
      </c>
      <c r="C36" s="29">
        <f t="shared" si="1"/>
        <v>0.41046032146225908</v>
      </c>
      <c r="D36" s="29">
        <f t="shared" si="1"/>
        <v>2.2175413356323319</v>
      </c>
      <c r="E36" s="29">
        <f t="shared" si="1"/>
        <v>1.292979172474737</v>
      </c>
      <c r="F36" s="29">
        <f t="shared" si="1"/>
        <v>2.7569089819728805</v>
      </c>
    </row>
    <row r="38" spans="1:6" s="27" customFormat="1" x14ac:dyDescent="0.35">
      <c r="A38" s="27" t="s">
        <v>56</v>
      </c>
    </row>
    <row r="40" spans="1:6" x14ac:dyDescent="0.35">
      <c r="A40" s="21">
        <f>_xlfn.T.INV.2T(0.05,10)</f>
        <v>2.2281388519862744</v>
      </c>
    </row>
    <row r="42" spans="1:6" x14ac:dyDescent="0.35">
      <c r="A42" s="21" t="s">
        <v>46</v>
      </c>
      <c r="B42" s="21" t="s">
        <v>45</v>
      </c>
      <c r="C42" s="21" t="s">
        <v>44</v>
      </c>
      <c r="D42" s="21" t="s">
        <v>43</v>
      </c>
      <c r="E42" s="21" t="s">
        <v>42</v>
      </c>
      <c r="F42" s="21" t="s">
        <v>41</v>
      </c>
    </row>
    <row r="43" spans="1:6" x14ac:dyDescent="0.35">
      <c r="A43" s="29">
        <v>2.6443933531480304</v>
      </c>
      <c r="B43" s="29">
        <v>0.84933087040371436</v>
      </c>
      <c r="C43" s="29">
        <v>0.41046032146225908</v>
      </c>
      <c r="D43" s="29">
        <v>2.2175413356323319</v>
      </c>
      <c r="E43" s="29">
        <v>1.292979172474737</v>
      </c>
      <c r="F43" s="29">
        <v>2.7569089819728805</v>
      </c>
    </row>
    <row r="44" spans="1:6" x14ac:dyDescent="0.35">
      <c r="A44" s="30" t="s">
        <v>34</v>
      </c>
      <c r="B44" s="31" t="s">
        <v>57</v>
      </c>
      <c r="C44" s="31" t="s">
        <v>57</v>
      </c>
      <c r="D44" s="31" t="s">
        <v>57</v>
      </c>
      <c r="E44" s="31" t="s">
        <v>57</v>
      </c>
      <c r="F44" s="30" t="s">
        <v>34</v>
      </c>
    </row>
    <row r="46" spans="1:6" x14ac:dyDescent="0.35">
      <c r="A46" s="23" t="s">
        <v>59</v>
      </c>
    </row>
    <row r="47" spans="1:6" x14ac:dyDescent="0.35">
      <c r="A47" s="23" t="s">
        <v>60</v>
      </c>
    </row>
    <row r="50" spans="1:9" s="26" customFormat="1" x14ac:dyDescent="0.35">
      <c r="A50" s="27" t="s">
        <v>58</v>
      </c>
    </row>
    <row r="52" spans="1:9" x14ac:dyDescent="0.35">
      <c r="A52" s="29">
        <f>_xlfn.F.INV.RT(0.05,5,10)</f>
        <v>3.325834530413013</v>
      </c>
    </row>
    <row r="53" spans="1:9" x14ac:dyDescent="0.35">
      <c r="A53" s="29">
        <f>K10</f>
        <v>16.299596510953954</v>
      </c>
      <c r="B53" s="21" t="s">
        <v>34</v>
      </c>
      <c r="C53" s="29">
        <f>A52</f>
        <v>3.325834530413013</v>
      </c>
    </row>
    <row r="55" spans="1:9" x14ac:dyDescent="0.35">
      <c r="A55" s="23" t="s">
        <v>92</v>
      </c>
    </row>
    <row r="57" spans="1:9" s="26" customFormat="1" x14ac:dyDescent="0.35">
      <c r="A57" s="27" t="s">
        <v>69</v>
      </c>
    </row>
    <row r="59" spans="1:9" x14ac:dyDescent="0.35">
      <c r="A59" t="s">
        <v>61</v>
      </c>
      <c r="B59"/>
      <c r="C59"/>
      <c r="D59"/>
      <c r="E59"/>
      <c r="F59"/>
      <c r="G59"/>
      <c r="H59"/>
      <c r="I59"/>
    </row>
    <row r="60" spans="1:9" ht="19" thickBot="1" x14ac:dyDescent="0.4">
      <c r="A60"/>
      <c r="B60"/>
      <c r="C60"/>
      <c r="D60"/>
      <c r="E60"/>
      <c r="F60"/>
      <c r="G60"/>
      <c r="H60"/>
      <c r="I60"/>
    </row>
    <row r="61" spans="1:9" x14ac:dyDescent="0.45">
      <c r="A61" s="39" t="s">
        <v>62</v>
      </c>
      <c r="B61" s="39"/>
      <c r="C61" s="1"/>
      <c r="D61" s="1"/>
      <c r="E61" s="1"/>
      <c r="F61" s="1"/>
      <c r="G61" s="1"/>
      <c r="H61" s="1"/>
      <c r="I61" s="1"/>
    </row>
    <row r="62" spans="1:9" x14ac:dyDescent="0.45">
      <c r="A62" s="40" t="s">
        <v>63</v>
      </c>
      <c r="B62" s="42">
        <v>0.94377326343749768</v>
      </c>
      <c r="C62" s="1"/>
      <c r="D62" s="1"/>
      <c r="E62" s="1"/>
      <c r="F62" s="1"/>
      <c r="G62" s="1"/>
      <c r="H62" s="1"/>
      <c r="I62" s="1"/>
    </row>
    <row r="63" spans="1:9" x14ac:dyDescent="0.45">
      <c r="A63" s="40" t="s">
        <v>64</v>
      </c>
      <c r="B63" s="42">
        <v>0.89070797277946434</v>
      </c>
      <c r="C63" s="1"/>
      <c r="D63" s="1"/>
      <c r="E63" s="1"/>
      <c r="F63" s="1"/>
      <c r="G63" s="1"/>
      <c r="H63" s="1"/>
      <c r="I63" s="1"/>
    </row>
    <row r="64" spans="1:9" ht="37" x14ac:dyDescent="0.45">
      <c r="A64" s="40" t="s">
        <v>65</v>
      </c>
      <c r="B64" s="42">
        <v>0.83606195916919646</v>
      </c>
      <c r="C64" s="1"/>
      <c r="D64" s="1"/>
      <c r="E64" s="1"/>
      <c r="F64" s="1"/>
      <c r="G64" s="1"/>
      <c r="H64" s="1"/>
      <c r="I64" s="1"/>
    </row>
    <row r="65" spans="1:9" ht="37" x14ac:dyDescent="0.45">
      <c r="A65" s="40" t="s">
        <v>66</v>
      </c>
      <c r="B65" s="42">
        <v>41.649321473045511</v>
      </c>
      <c r="C65" s="1"/>
      <c r="D65" s="1"/>
      <c r="E65" s="1"/>
      <c r="F65" s="1"/>
      <c r="G65" s="1"/>
      <c r="H65" s="1"/>
      <c r="I65" s="1"/>
    </row>
    <row r="66" spans="1:9" ht="19" thickBot="1" x14ac:dyDescent="0.5">
      <c r="A66" s="41" t="s">
        <v>67</v>
      </c>
      <c r="B66" s="43">
        <v>16</v>
      </c>
      <c r="C66" s="1"/>
      <c r="D66" s="1"/>
      <c r="E66" s="1"/>
      <c r="F66" s="1"/>
      <c r="G66" s="1"/>
      <c r="H66" s="1"/>
      <c r="I66" s="1"/>
    </row>
    <row r="67" spans="1:9" x14ac:dyDescent="0.45">
      <c r="A67" s="1"/>
      <c r="B67" s="1"/>
      <c r="C67" s="1"/>
      <c r="D67" s="1"/>
      <c r="E67" s="1"/>
      <c r="F67" s="1"/>
      <c r="G67" s="1"/>
      <c r="H67" s="1"/>
      <c r="I67" s="1"/>
    </row>
    <row r="68" spans="1:9" ht="19" thickBot="1" x14ac:dyDescent="0.5">
      <c r="A68" s="1" t="s">
        <v>68</v>
      </c>
      <c r="B68" s="1"/>
      <c r="C68" s="1"/>
      <c r="D68" s="1"/>
      <c r="E68" s="1"/>
      <c r="F68" s="1"/>
      <c r="G68" s="1"/>
      <c r="H68" s="1"/>
      <c r="I68" s="1"/>
    </row>
    <row r="69" spans="1:9" x14ac:dyDescent="0.45">
      <c r="A69" s="34"/>
      <c r="B69" s="34" t="s">
        <v>73</v>
      </c>
      <c r="C69" s="34" t="s">
        <v>74</v>
      </c>
      <c r="D69" s="34" t="s">
        <v>75</v>
      </c>
      <c r="E69" s="34" t="s">
        <v>76</v>
      </c>
      <c r="F69" s="34" t="s">
        <v>77</v>
      </c>
      <c r="G69" s="1"/>
      <c r="H69" s="1"/>
      <c r="I69" s="1"/>
    </row>
    <row r="70" spans="1:9" x14ac:dyDescent="0.45">
      <c r="A70" s="32" t="s">
        <v>69</v>
      </c>
      <c r="B70" s="32">
        <v>5</v>
      </c>
      <c r="C70" s="42">
        <v>141371.77770834911</v>
      </c>
      <c r="D70" s="42">
        <v>28274.355541669822</v>
      </c>
      <c r="E70" s="42">
        <v>16.299596510953954</v>
      </c>
      <c r="F70" s="42">
        <v>1.5852406593082528E-4</v>
      </c>
      <c r="G70" s="1"/>
      <c r="H70" s="1"/>
      <c r="I70" s="1"/>
    </row>
    <row r="71" spans="1:9" x14ac:dyDescent="0.45">
      <c r="A71" s="32" t="s">
        <v>70</v>
      </c>
      <c r="B71" s="32">
        <v>10</v>
      </c>
      <c r="C71" s="42">
        <v>17346.659791650898</v>
      </c>
      <c r="D71" s="42">
        <v>1734.6659791650898</v>
      </c>
      <c r="E71" s="42"/>
      <c r="F71" s="42"/>
      <c r="G71" s="1"/>
      <c r="H71" s="1"/>
      <c r="I71" s="1"/>
    </row>
    <row r="72" spans="1:9" ht="19" thickBot="1" x14ac:dyDescent="0.5">
      <c r="A72" s="33" t="s">
        <v>71</v>
      </c>
      <c r="B72" s="33">
        <v>15</v>
      </c>
      <c r="C72" s="43">
        <v>158718.4375</v>
      </c>
      <c r="D72" s="43"/>
      <c r="E72" s="43"/>
      <c r="F72" s="43"/>
      <c r="G72" s="1"/>
      <c r="H72" s="1"/>
      <c r="I72" s="1"/>
    </row>
    <row r="73" spans="1:9" ht="19" thickBot="1" x14ac:dyDescent="0.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45">
      <c r="A74" s="34"/>
      <c r="B74" s="34" t="s">
        <v>78</v>
      </c>
      <c r="C74" s="34" t="s">
        <v>66</v>
      </c>
      <c r="D74" s="34" t="s">
        <v>79</v>
      </c>
      <c r="E74" s="34" t="s">
        <v>80</v>
      </c>
      <c r="F74" s="34" t="s">
        <v>81</v>
      </c>
      <c r="G74" s="34" t="s">
        <v>82</v>
      </c>
      <c r="H74" s="34" t="s">
        <v>83</v>
      </c>
      <c r="I74" s="34" t="s">
        <v>84</v>
      </c>
    </row>
    <row r="75" spans="1:9" x14ac:dyDescent="0.45">
      <c r="A75" s="32" t="s">
        <v>72</v>
      </c>
      <c r="B75" s="42">
        <v>-3017.3959336113235</v>
      </c>
      <c r="C75" s="42">
        <v>1094.4851474393017</v>
      </c>
      <c r="D75" s="42">
        <v>-2.7569089819728805</v>
      </c>
      <c r="E75" s="44">
        <v>2.0236862507810056E-2</v>
      </c>
      <c r="F75" s="42">
        <v>-5456.0608135427574</v>
      </c>
      <c r="G75" s="42">
        <v>-578.73105367988956</v>
      </c>
      <c r="H75" s="42">
        <v>-5456.0608135427574</v>
      </c>
      <c r="I75" s="42">
        <v>-578.73105367988956</v>
      </c>
    </row>
    <row r="76" spans="1:9" x14ac:dyDescent="0.45">
      <c r="A76" s="32" t="s">
        <v>85</v>
      </c>
      <c r="B76" s="42">
        <v>-13.419161438446745</v>
      </c>
      <c r="C76" s="42">
        <v>10.378482286580633</v>
      </c>
      <c r="D76" s="42">
        <v>-1.292979172474737</v>
      </c>
      <c r="E76" s="44">
        <v>0.22509054952809129</v>
      </c>
      <c r="F76" s="42">
        <v>-36.5438610458284</v>
      </c>
      <c r="G76" s="42">
        <v>9.7055381689349094</v>
      </c>
      <c r="H76" s="42">
        <v>-36.5438610458284</v>
      </c>
      <c r="I76" s="42">
        <v>9.7055381689349094</v>
      </c>
    </row>
    <row r="77" spans="1:9" x14ac:dyDescent="0.45">
      <c r="A77" s="32" t="s">
        <v>93</v>
      </c>
      <c r="B77" s="42">
        <v>6.6718343039268984</v>
      </c>
      <c r="C77" s="42">
        <v>3.0086628811473428</v>
      </c>
      <c r="D77" s="42">
        <v>2.2175413356323319</v>
      </c>
      <c r="E77" s="44">
        <v>5.0906188535043508E-2</v>
      </c>
      <c r="F77" s="42">
        <v>-3.1884354086458622E-2</v>
      </c>
      <c r="G77" s="42">
        <v>13.375552961940254</v>
      </c>
      <c r="H77" s="42">
        <v>-3.1884354086458622E-2</v>
      </c>
      <c r="I77" s="42">
        <v>13.375552961940254</v>
      </c>
    </row>
    <row r="78" spans="1:9" x14ac:dyDescent="0.45">
      <c r="A78" s="32" t="s">
        <v>94</v>
      </c>
      <c r="B78" s="42">
        <v>-6.4765446775327202</v>
      </c>
      <c r="C78" s="42">
        <v>15.778735090544492</v>
      </c>
      <c r="D78" s="42">
        <v>-0.41046032146225908</v>
      </c>
      <c r="E78" s="44">
        <v>0.69012457086003942</v>
      </c>
      <c r="F78" s="42">
        <v>-41.63375736797407</v>
      </c>
      <c r="G78" s="42">
        <v>28.680668012908626</v>
      </c>
      <c r="H78" s="42">
        <v>-41.63375736797407</v>
      </c>
      <c r="I78" s="42">
        <v>28.680668012908626</v>
      </c>
    </row>
    <row r="79" spans="1:9" x14ac:dyDescent="0.45">
      <c r="A79" s="32" t="s">
        <v>95</v>
      </c>
      <c r="B79" s="42">
        <v>12.238462260471492</v>
      </c>
      <c r="C79" s="42">
        <v>14.409534242708212</v>
      </c>
      <c r="D79" s="42">
        <v>0.84933087040371436</v>
      </c>
      <c r="E79" s="44">
        <v>0.41556707341415544</v>
      </c>
      <c r="F79" s="42">
        <v>-19.867980824733287</v>
      </c>
      <c r="G79" s="42">
        <v>44.344905345676274</v>
      </c>
      <c r="H79" s="42">
        <v>-19.867980824733287</v>
      </c>
      <c r="I79" s="42">
        <v>44.344905345676274</v>
      </c>
    </row>
    <row r="80" spans="1:9" ht="19" thickBot="1" x14ac:dyDescent="0.5">
      <c r="A80" s="33" t="s">
        <v>96</v>
      </c>
      <c r="B80" s="43">
        <v>30.475842754604514</v>
      </c>
      <c r="C80" s="43">
        <v>11.524701012549592</v>
      </c>
      <c r="D80" s="43">
        <v>2.6443933531480304</v>
      </c>
      <c r="E80" s="45">
        <v>2.4548160890990503E-2</v>
      </c>
      <c r="F80" s="43">
        <v>4.7972086710172128</v>
      </c>
      <c r="G80" s="43">
        <v>56.154476838191812</v>
      </c>
      <c r="H80" s="43">
        <v>4.7972086710172128</v>
      </c>
      <c r="I80" s="43">
        <v>56.154476838191812</v>
      </c>
    </row>
    <row r="81" spans="1:9" x14ac:dyDescent="0.45">
      <c r="A81" s="1"/>
      <c r="B81" s="1"/>
      <c r="C81" s="1"/>
      <c r="D81" s="1"/>
      <c r="E81" s="1" t="s">
        <v>97</v>
      </c>
      <c r="F81" s="1"/>
      <c r="G81" s="1"/>
      <c r="H81" s="1"/>
      <c r="I81" s="1"/>
    </row>
    <row r="82" spans="1:9" x14ac:dyDescent="0.4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4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45">
      <c r="A84" s="1" t="s">
        <v>86</v>
      </c>
      <c r="B84" s="1"/>
      <c r="C84" s="1"/>
      <c r="D84" s="1"/>
      <c r="E84" s="1"/>
      <c r="F84" s="1"/>
      <c r="G84" s="1"/>
      <c r="H84" s="1"/>
      <c r="I84" s="1"/>
    </row>
    <row r="85" spans="1:9" ht="19" thickBot="1" x14ac:dyDescent="0.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45">
      <c r="A86" s="34" t="s">
        <v>87</v>
      </c>
      <c r="B86" s="34" t="s">
        <v>88</v>
      </c>
      <c r="C86" s="34" t="s">
        <v>89</v>
      </c>
      <c r="D86" s="1"/>
      <c r="E86" s="1"/>
      <c r="F86" s="1"/>
      <c r="G86" s="1"/>
      <c r="H86" s="1"/>
      <c r="I86" s="1"/>
    </row>
    <row r="87" spans="1:9" x14ac:dyDescent="0.45">
      <c r="A87" s="32">
        <v>1</v>
      </c>
      <c r="B87" s="42">
        <v>154.36220589141294</v>
      </c>
      <c r="C87" s="42">
        <v>-28.362205891412941</v>
      </c>
      <c r="D87" s="1"/>
      <c r="E87" s="1"/>
      <c r="F87" s="1"/>
      <c r="G87" s="1"/>
      <c r="H87" s="1"/>
      <c r="I87" s="1"/>
    </row>
    <row r="88" spans="1:9" x14ac:dyDescent="0.45">
      <c r="A88" s="32">
        <v>2</v>
      </c>
      <c r="B88" s="42">
        <v>102.4860111023886</v>
      </c>
      <c r="C88" s="42">
        <v>34.513988897611398</v>
      </c>
      <c r="D88" s="1"/>
      <c r="E88" s="1"/>
      <c r="F88" s="1"/>
      <c r="G88" s="1"/>
      <c r="H88" s="1"/>
      <c r="I88" s="1"/>
    </row>
    <row r="89" spans="1:9" x14ac:dyDescent="0.45">
      <c r="A89" s="32">
        <v>3</v>
      </c>
      <c r="B89" s="42">
        <v>159.01752607165918</v>
      </c>
      <c r="C89" s="42">
        <v>-11.017526071659177</v>
      </c>
      <c r="D89" s="1"/>
      <c r="E89" s="1"/>
      <c r="F89" s="1"/>
      <c r="G89" s="1"/>
      <c r="H89" s="1"/>
      <c r="I89" s="1"/>
    </row>
    <row r="90" spans="1:9" x14ac:dyDescent="0.45">
      <c r="A90" s="32">
        <v>4</v>
      </c>
      <c r="B90" s="42">
        <v>239.09875029850127</v>
      </c>
      <c r="C90" s="42">
        <v>-48.098750298501272</v>
      </c>
      <c r="D90" s="1"/>
      <c r="E90" s="1"/>
      <c r="F90" s="1"/>
      <c r="G90" s="1"/>
      <c r="H90" s="1"/>
      <c r="I90" s="1"/>
    </row>
    <row r="91" spans="1:9" x14ac:dyDescent="0.45">
      <c r="A91" s="32">
        <v>5</v>
      </c>
      <c r="B91" s="42">
        <v>238.18148490876001</v>
      </c>
      <c r="C91" s="42">
        <v>35.818515091239988</v>
      </c>
      <c r="D91" s="1"/>
      <c r="E91" s="1"/>
      <c r="F91" s="1"/>
      <c r="G91" s="1"/>
      <c r="H91" s="1"/>
      <c r="I91" s="1"/>
    </row>
    <row r="92" spans="1:9" x14ac:dyDescent="0.45">
      <c r="A92" s="32">
        <v>6</v>
      </c>
      <c r="B92" s="42">
        <v>344.38867109673356</v>
      </c>
      <c r="C92" s="42">
        <v>25.61132890326644</v>
      </c>
      <c r="D92" s="1"/>
      <c r="E92" s="1"/>
      <c r="F92" s="1"/>
      <c r="G92" s="1"/>
      <c r="H92" s="1"/>
      <c r="I92" s="1"/>
    </row>
    <row r="93" spans="1:9" x14ac:dyDescent="0.45">
      <c r="A93" s="32">
        <v>7</v>
      </c>
      <c r="B93" s="42">
        <v>389.84289142998205</v>
      </c>
      <c r="C93" s="42">
        <v>42.157108570017954</v>
      </c>
      <c r="D93" s="1"/>
      <c r="E93" s="1"/>
      <c r="F93" s="1"/>
      <c r="G93" s="1"/>
      <c r="H93" s="1"/>
      <c r="I93" s="1"/>
    </row>
    <row r="94" spans="1:9" x14ac:dyDescent="0.45">
      <c r="A94" s="32">
        <v>8</v>
      </c>
      <c r="B94" s="42">
        <v>415.81563814664969</v>
      </c>
      <c r="C94" s="42">
        <v>29.18436185335031</v>
      </c>
      <c r="D94" s="1"/>
      <c r="E94" s="1"/>
      <c r="F94" s="1"/>
      <c r="G94" s="1"/>
      <c r="H94" s="1"/>
      <c r="I94" s="1"/>
    </row>
    <row r="95" spans="1:9" x14ac:dyDescent="0.45">
      <c r="A95" s="32">
        <v>9</v>
      </c>
      <c r="B95" s="42">
        <v>414.87831021964166</v>
      </c>
      <c r="C95" s="42">
        <v>-47.878310219641662</v>
      </c>
      <c r="D95" s="1"/>
      <c r="E95" s="1"/>
      <c r="F95" s="1"/>
      <c r="G95" s="1"/>
      <c r="H95" s="1"/>
      <c r="I95" s="1"/>
    </row>
    <row r="96" spans="1:9" x14ac:dyDescent="0.45">
      <c r="A96" s="32">
        <v>10</v>
      </c>
      <c r="B96" s="42">
        <v>343.24848535426554</v>
      </c>
      <c r="C96" s="42">
        <v>23.75151464573446</v>
      </c>
      <c r="D96" s="1"/>
      <c r="E96" s="1"/>
      <c r="F96" s="1"/>
      <c r="G96" s="1"/>
      <c r="H96" s="1"/>
      <c r="I96" s="1"/>
    </row>
    <row r="97" spans="1:9" x14ac:dyDescent="0.45">
      <c r="A97" s="32">
        <v>11</v>
      </c>
      <c r="B97" s="42">
        <v>350.24753304572278</v>
      </c>
      <c r="C97" s="42">
        <v>-29.247533045722776</v>
      </c>
      <c r="D97" s="1"/>
      <c r="E97" s="1"/>
      <c r="F97" s="1"/>
      <c r="G97" s="1"/>
      <c r="H97" s="1"/>
      <c r="I97" s="1"/>
    </row>
    <row r="98" spans="1:9" x14ac:dyDescent="0.45">
      <c r="A98" s="32">
        <v>12</v>
      </c>
      <c r="B98" s="42">
        <v>358.30833509591184</v>
      </c>
      <c r="C98" s="42">
        <v>-51.308335095911843</v>
      </c>
      <c r="D98" s="1"/>
      <c r="E98" s="1"/>
      <c r="F98" s="1"/>
      <c r="G98" s="1"/>
      <c r="H98" s="1"/>
      <c r="I98" s="1"/>
    </row>
    <row r="99" spans="1:9" x14ac:dyDescent="0.45">
      <c r="A99" s="32">
        <v>13</v>
      </c>
      <c r="B99" s="42">
        <v>354.67752878895453</v>
      </c>
      <c r="C99" s="42">
        <v>-23.677528788954533</v>
      </c>
      <c r="D99" s="1"/>
      <c r="E99" s="1"/>
      <c r="F99" s="1"/>
      <c r="G99" s="1"/>
      <c r="H99" s="1"/>
      <c r="I99" s="1"/>
    </row>
    <row r="100" spans="1:9" x14ac:dyDescent="0.45">
      <c r="A100" s="32">
        <v>14</v>
      </c>
      <c r="B100" s="42">
        <v>341.88328637310588</v>
      </c>
      <c r="C100" s="42">
        <v>3.1167136268941249</v>
      </c>
      <c r="D100" s="1"/>
      <c r="E100" s="1"/>
      <c r="F100" s="1"/>
      <c r="G100" s="1"/>
      <c r="H100" s="1"/>
      <c r="I100" s="1"/>
    </row>
    <row r="101" spans="1:9" x14ac:dyDescent="0.45">
      <c r="A101" s="32">
        <v>15</v>
      </c>
      <c r="B101" s="42">
        <v>355.44649228666003</v>
      </c>
      <c r="C101" s="42">
        <v>8.5535077133399682</v>
      </c>
      <c r="D101" s="1"/>
      <c r="E101" s="1"/>
      <c r="F101" s="1"/>
      <c r="G101" s="1"/>
      <c r="H101" s="1"/>
      <c r="I101" s="1"/>
    </row>
    <row r="102" spans="1:9" ht="19" thickBot="1" x14ac:dyDescent="0.5">
      <c r="A102" s="33">
        <v>16</v>
      </c>
      <c r="B102" s="43">
        <v>347.11684988965635</v>
      </c>
      <c r="C102" s="43">
        <v>36.883150110343649</v>
      </c>
      <c r="D102" s="1"/>
      <c r="E102" s="1"/>
      <c r="F102" s="1"/>
      <c r="G102" s="1"/>
      <c r="H102" s="1"/>
      <c r="I102" s="1"/>
    </row>
  </sheetData>
  <mergeCells count="1">
    <mergeCell ref="K13:P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Екатерина</cp:lastModifiedBy>
  <cp:lastPrinted>2020-08-29T18:35:16Z</cp:lastPrinted>
  <dcterms:created xsi:type="dcterms:W3CDTF">2017-09-04T19:07:09Z</dcterms:created>
  <dcterms:modified xsi:type="dcterms:W3CDTF">2023-10-31T13:51:25Z</dcterms:modified>
</cp:coreProperties>
</file>