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CE1076B1-E720-4CE3-AB24-D0E5C4B45BDE}" xr6:coauthVersionLast="47" xr6:coauthVersionMax="47" xr10:uidLastSave="{00000000-0000-0000-0000-000000000000}"/>
  <bookViews>
    <workbookView xWindow="1480" yWindow="1070" windowWidth="9600" windowHeight="10070" activeTab="2" xr2:uid="{00000000-000D-0000-FFFF-FFFF00000000}"/>
  </bookViews>
  <sheets>
    <sheet name="Sheet1" sheetId="1" r:id="rId1"/>
    <sheet name="Задача 1" sheetId="2" r:id="rId2"/>
    <sheet name="Задача 2" sheetId="4" r:id="rId3"/>
    <sheet name="Задача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4" l="1"/>
  <c r="K26" i="5"/>
  <c r="M26" i="5" s="1"/>
  <c r="J29" i="5"/>
  <c r="K29" i="5" s="1"/>
  <c r="Q12" i="5" a="1"/>
  <c r="Q13" i="5" s="1"/>
  <c r="J7" i="5" a="1"/>
  <c r="J7" i="5" s="1"/>
  <c r="G10" i="5"/>
  <c r="G11" i="5"/>
  <c r="G12" i="5"/>
  <c r="G13" i="5"/>
  <c r="G14" i="5"/>
  <c r="G15" i="5"/>
  <c r="F10" i="5"/>
  <c r="F11" i="5"/>
  <c r="F12" i="5"/>
  <c r="F13" i="5"/>
  <c r="F14" i="5"/>
  <c r="F15" i="5"/>
  <c r="E10" i="5"/>
  <c r="E11" i="5"/>
  <c r="E12" i="5"/>
  <c r="E13" i="5"/>
  <c r="E14" i="5"/>
  <c r="E15" i="5"/>
  <c r="G9" i="5"/>
  <c r="F9" i="5"/>
  <c r="E9" i="5"/>
  <c r="K35" i="4" a="1"/>
  <c r="N35" i="4" s="1"/>
  <c r="S35" i="4" s="1"/>
  <c r="K60" i="4" s="1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35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35" i="4"/>
  <c r="K28" i="5" l="1"/>
  <c r="M28" i="5" s="1"/>
  <c r="K27" i="5"/>
  <c r="M27" i="5" s="1"/>
  <c r="K25" i="5"/>
  <c r="M25" i="5" s="1"/>
  <c r="Q16" i="5"/>
  <c r="Q12" i="5"/>
  <c r="Q15" i="5"/>
  <c r="Q14" i="5"/>
  <c r="M11" i="5"/>
  <c r="M9" i="5"/>
  <c r="M7" i="5"/>
  <c r="L11" i="5"/>
  <c r="L9" i="5"/>
  <c r="L8" i="5"/>
  <c r="K11" i="5"/>
  <c r="K10" i="5"/>
  <c r="K9" i="5"/>
  <c r="K8" i="5"/>
  <c r="K7" i="5"/>
  <c r="M10" i="5"/>
  <c r="M8" i="5"/>
  <c r="L10" i="5"/>
  <c r="L7" i="5"/>
  <c r="J11" i="5"/>
  <c r="J10" i="5"/>
  <c r="J9" i="5"/>
  <c r="J8" i="5"/>
  <c r="M39" i="4"/>
  <c r="M38" i="4"/>
  <c r="M37" i="4"/>
  <c r="M36" i="4"/>
  <c r="M35" i="4"/>
  <c r="T35" i="4" s="1"/>
  <c r="K61" i="4" s="1"/>
  <c r="N60" i="4" s="1" a="1"/>
  <c r="L39" i="4"/>
  <c r="L38" i="4"/>
  <c r="L37" i="4"/>
  <c r="L36" i="4"/>
  <c r="L35" i="4"/>
  <c r="U35" i="4" s="1"/>
  <c r="K62" i="4" s="1"/>
  <c r="K39" i="4"/>
  <c r="K38" i="4"/>
  <c r="K37" i="4"/>
  <c r="K36" i="4"/>
  <c r="K35" i="4"/>
  <c r="V35" i="4" s="1"/>
  <c r="K63" i="4" s="1"/>
  <c r="N39" i="4"/>
  <c r="N38" i="4"/>
  <c r="N37" i="4"/>
  <c r="N36" i="4"/>
  <c r="M69" i="2"/>
  <c r="P65" i="2"/>
  <c r="K69" i="2"/>
  <c r="M42" i="2"/>
  <c r="N42" i="2"/>
  <c r="Q65" i="2"/>
  <c r="N60" i="4" l="1"/>
  <c r="N61" i="4"/>
  <c r="F68" i="4" s="1"/>
  <c r="N63" i="4"/>
  <c r="F70" i="4" s="1"/>
  <c r="N64" i="4"/>
  <c r="F71" i="4" s="1"/>
  <c r="N62" i="4"/>
  <c r="F69" i="4" s="1"/>
  <c r="M29" i="5"/>
  <c r="M13" i="2"/>
  <c r="N13" i="2" s="1"/>
  <c r="M14" i="2"/>
  <c r="N14" i="2" s="1"/>
  <c r="O14" i="2" s="1"/>
  <c r="M15" i="2"/>
  <c r="N15" i="2" s="1"/>
  <c r="M16" i="2"/>
  <c r="N16" i="2" s="1"/>
  <c r="O16" i="2" s="1"/>
  <c r="M17" i="2"/>
  <c r="N17" i="2" s="1"/>
  <c r="M18" i="2"/>
  <c r="N18" i="2" s="1"/>
  <c r="O18" i="2" s="1"/>
  <c r="M19" i="2"/>
  <c r="N19" i="2" s="1"/>
  <c r="O19" i="2" s="1"/>
  <c r="M20" i="2"/>
  <c r="N20" i="2" s="1"/>
  <c r="O20" i="2" s="1"/>
  <c r="M21" i="2"/>
  <c r="N21" i="2" s="1"/>
  <c r="M22" i="2"/>
  <c r="N22" i="2" s="1"/>
  <c r="M23" i="2"/>
  <c r="N23" i="2" s="1"/>
  <c r="M24" i="2"/>
  <c r="N24" i="2" s="1"/>
  <c r="O24" i="2" s="1"/>
  <c r="M25" i="2"/>
  <c r="N25" i="2" s="1"/>
  <c r="M26" i="2"/>
  <c r="N26" i="2" s="1"/>
  <c r="M27" i="2"/>
  <c r="N27" i="2" s="1"/>
  <c r="O27" i="2" s="1"/>
  <c r="M12" i="2"/>
  <c r="N12" i="2" s="1"/>
  <c r="M11" i="2"/>
  <c r="N11" i="2" s="1"/>
  <c r="F72" i="4" l="1"/>
  <c r="G72" i="4" s="1"/>
  <c r="I68" i="4"/>
  <c r="O23" i="2"/>
  <c r="O15" i="2"/>
  <c r="O26" i="2"/>
  <c r="O22" i="2"/>
  <c r="O25" i="2"/>
  <c r="O21" i="2"/>
  <c r="O17" i="2"/>
  <c r="O12" i="2"/>
  <c r="O13" i="2"/>
  <c r="G69" i="4" l="1"/>
  <c r="I69" i="4" s="1"/>
  <c r="I72" i="4" s="1"/>
  <c r="G70" i="4"/>
  <c r="I70" i="4" s="1"/>
  <c r="G71" i="4"/>
  <c r="I71" i="4" s="1"/>
  <c r="O28" i="2"/>
</calcChain>
</file>

<file path=xl/sharedStrings.xml><?xml version="1.0" encoding="utf-8"?>
<sst xmlns="http://schemas.openxmlformats.org/spreadsheetml/2006/main" count="75" uniqueCount="38">
  <si>
    <t>Y(t)</t>
  </si>
  <si>
    <t>X(t)</t>
  </si>
  <si>
    <t>Yt</t>
  </si>
  <si>
    <t>Xt</t>
  </si>
  <si>
    <t>Yt-1</t>
  </si>
  <si>
    <t>Ŷ</t>
  </si>
  <si>
    <t>et</t>
  </si>
  <si>
    <t>(et-et-1)^2</t>
  </si>
  <si>
    <t>DW</t>
  </si>
  <si>
    <t>e(t)</t>
  </si>
  <si>
    <t>Y(t-1)</t>
  </si>
  <si>
    <t>e(t-1)</t>
  </si>
  <si>
    <t>a</t>
  </si>
  <si>
    <t>x(t)</t>
  </si>
  <si>
    <t>Y</t>
  </si>
  <si>
    <t>№</t>
  </si>
  <si>
    <t>X</t>
  </si>
  <si>
    <t>-</t>
  </si>
  <si>
    <t>Z0t</t>
  </si>
  <si>
    <t>Z1t</t>
  </si>
  <si>
    <t>Z2t</t>
  </si>
  <si>
    <t>Вычисление среднего лага</t>
  </si>
  <si>
    <t>b</t>
  </si>
  <si>
    <t>i</t>
  </si>
  <si>
    <t>i*b</t>
  </si>
  <si>
    <t>Если H</t>
  </si>
  <si>
    <t>&gt;</t>
  </si>
  <si>
    <t>Hкр</t>
  </si>
  <si>
    <t>то нулевая гипотеза об отсутствии автокорреляии отклоняется</t>
  </si>
  <si>
    <t>то нулевая гипотеза об отсутствии автокорреляии  не отклоняется</t>
  </si>
  <si>
    <t>&lt;</t>
  </si>
  <si>
    <t>P&gt;=1</t>
  </si>
  <si>
    <t>Перемножаем матрицы</t>
  </si>
  <si>
    <t>строк = лаг +2</t>
  </si>
  <si>
    <t>колонок = лаг +1</t>
  </si>
  <si>
    <t>средний лаг</t>
  </si>
  <si>
    <t>у нас убыток</t>
  </si>
  <si>
    <t>все плохо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</si>
</sst>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/>
    <xf numFmtId="2" fontId="0" fillId="5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5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/>
    <xf numFmtId="2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/>
    <xf numFmtId="0" fontId="5" fillId="7" borderId="0" xfId="0" applyFont="1" applyFill="1"/>
    <xf numFmtId="0" fontId="5" fillId="8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9" fontId="5" fillId="0" borderId="1" xfId="1" applyFont="1" applyBorder="1"/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561975</xdr:colOff>
      <xdr:row>28</xdr:row>
      <xdr:rowOff>85725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338ECB-9E0C-C94E-CA08-BE12DC31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3877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66676</xdr:colOff>
      <xdr:row>29</xdr:row>
      <xdr:rowOff>171450</xdr:rowOff>
    </xdr:from>
    <xdr:to>
      <xdr:col>7</xdr:col>
      <xdr:colOff>407166</xdr:colOff>
      <xdr:row>57</xdr:row>
      <xdr:rowOff>104775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C9D85FB-7C62-94F9-D936-BEEC919F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6" y="5695950"/>
          <a:ext cx="3998090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585107</xdr:colOff>
      <xdr:row>59</xdr:row>
      <xdr:rowOff>13607</xdr:rowOff>
    </xdr:from>
    <xdr:to>
      <xdr:col>7</xdr:col>
      <xdr:colOff>306161</xdr:colOff>
      <xdr:row>81</xdr:row>
      <xdr:rowOff>118382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E2C3C8D-B737-37FB-0E49-5639F29C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" y="11253107"/>
          <a:ext cx="4007304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209676</xdr:colOff>
      <xdr:row>7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2364D5F-BDE9-CF1D-D6B1-7F6F065A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67276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313267</xdr:colOff>
      <xdr:row>8</xdr:row>
      <xdr:rowOff>112183</xdr:rowOff>
    </xdr:from>
    <xdr:to>
      <xdr:col>22</xdr:col>
      <xdr:colOff>484717</xdr:colOff>
      <xdr:row>14</xdr:row>
      <xdr:rowOff>178858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6F89A47-86C2-91EC-A282-38A12DDA5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636183"/>
          <a:ext cx="38544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169333</xdr:colOff>
      <xdr:row>34</xdr:row>
      <xdr:rowOff>116416</xdr:rowOff>
    </xdr:from>
    <xdr:to>
      <xdr:col>15</xdr:col>
      <xdr:colOff>105833</xdr:colOff>
      <xdr:row>40</xdr:row>
      <xdr:rowOff>2116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EA30AF5-F165-21D0-2C0B-E756E34C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7666" y="6593416"/>
          <a:ext cx="3450167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18</xdr:col>
      <xdr:colOff>605751</xdr:colOff>
      <xdr:row>51</xdr:row>
      <xdr:rowOff>85725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99B8676-80C8-2EB9-ED2E-54ECA090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8409" y="8572500"/>
          <a:ext cx="10134600" cy="1228725"/>
        </a:xfrm>
        <a:prstGeom prst="rect">
          <a:avLst/>
        </a:prstGeom>
      </xdr:spPr>
    </xdr:pic>
    <xdr:clientData/>
  </xdr:twoCellAnchor>
  <xdr:twoCellAnchor editAs="oneCell">
    <xdr:from>
      <xdr:col>7</xdr:col>
      <xdr:colOff>580160</xdr:colOff>
      <xdr:row>61</xdr:row>
      <xdr:rowOff>168612</xdr:rowOff>
    </xdr:from>
    <xdr:to>
      <xdr:col>14</xdr:col>
      <xdr:colOff>418467</xdr:colOff>
      <xdr:row>67</xdr:row>
      <xdr:rowOff>84667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C1514C9-EC6C-3FC9-6CC6-DE89631B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993" y="11789112"/>
          <a:ext cx="4399724" cy="1059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45508</xdr:colOff>
      <xdr:row>22</xdr:row>
      <xdr:rowOff>121708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2FC11E-047A-5AF1-E605-2AFB0AA2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14775" cy="547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203200</xdr:colOff>
      <xdr:row>41</xdr:row>
      <xdr:rowOff>14816</xdr:rowOff>
    </xdr:from>
    <xdr:to>
      <xdr:col>17</xdr:col>
      <xdr:colOff>170392</xdr:colOff>
      <xdr:row>44</xdr:row>
      <xdr:rowOff>3173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7A4195-46BD-2545-F319-492AFDDF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450" y="9994899"/>
          <a:ext cx="5248275" cy="70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352425</xdr:colOff>
      <xdr:row>46</xdr:row>
      <xdr:rowOff>142875</xdr:rowOff>
    </xdr:from>
    <xdr:to>
      <xdr:col>15</xdr:col>
      <xdr:colOff>29633</xdr:colOff>
      <xdr:row>54</xdr:row>
      <xdr:rowOff>122767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2D0554A-56FE-2316-8DB3-F52A1553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9058275"/>
          <a:ext cx="370522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0</xdr:row>
      <xdr:rowOff>28575</xdr:rowOff>
    </xdr:from>
    <xdr:to>
      <xdr:col>11</xdr:col>
      <xdr:colOff>245534</xdr:colOff>
      <xdr:row>18</xdr:row>
      <xdr:rowOff>19050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7ABB986-B98A-4E81-4EF2-129566E4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8575"/>
          <a:ext cx="3438525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76428</xdr:colOff>
      <xdr:row>56</xdr:row>
      <xdr:rowOff>41956</xdr:rowOff>
    </xdr:from>
    <xdr:to>
      <xdr:col>22</xdr:col>
      <xdr:colOff>181202</xdr:colOff>
      <xdr:row>57</xdr:row>
      <xdr:rowOff>160489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F9AF534-D004-886E-8294-DD2D6B140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7761" y="10911039"/>
          <a:ext cx="3787774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220132</xdr:colOff>
      <xdr:row>65</xdr:row>
      <xdr:rowOff>236008</xdr:rowOff>
    </xdr:from>
    <xdr:ext cx="30903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C8200BC-0DA7-D936-13FB-96678CCFF53D}"/>
                </a:ext>
              </a:extLst>
            </xdr:cNvPr>
            <xdr:cNvSpPr txBox="1"/>
          </xdr:nvSpPr>
          <xdr:spPr>
            <a:xfrm>
              <a:off x="3405715" y="16058091"/>
              <a:ext cx="3090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C8200BC-0DA7-D936-13FB-96678CCFF53D}"/>
                </a:ext>
              </a:extLst>
            </xdr:cNvPr>
            <xdr:cNvSpPr txBox="1"/>
          </xdr:nvSpPr>
          <xdr:spPr>
            <a:xfrm>
              <a:off x="3405715" y="16058091"/>
              <a:ext cx="3090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ru-RU" sz="1600"/>
            </a:p>
          </xdr:txBody>
        </xdr:sp>
      </mc:Fallback>
    </mc:AlternateContent>
    <xdr:clientData/>
  </xdr:oneCellAnchor>
  <xdr:twoCellAnchor editAs="oneCell">
    <xdr:from>
      <xdr:col>11</xdr:col>
      <xdr:colOff>539750</xdr:colOff>
      <xdr:row>65</xdr:row>
      <xdr:rowOff>84669</xdr:rowOff>
    </xdr:from>
    <xdr:to>
      <xdr:col>17</xdr:col>
      <xdr:colOff>456142</xdr:colOff>
      <xdr:row>70</xdr:row>
      <xdr:rowOff>191560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FD76F3B-0A72-A806-22F0-A7A1225F5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1917" y="12668252"/>
          <a:ext cx="3631142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0" zoomScaleNormal="110" workbookViewId="0">
      <selection activeCell="B65" sqref="B6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0C0F-1DD8-46B9-B5EC-4135818D9FA5}">
  <dimension ref="A9:U70"/>
  <sheetViews>
    <sheetView topLeftCell="A5" zoomScale="90" zoomScaleNormal="90" workbookViewId="0">
      <selection activeCell="S61" sqref="S61"/>
    </sheetView>
  </sheetViews>
  <sheetFormatPr defaultRowHeight="14.5" x14ac:dyDescent="0.35"/>
  <cols>
    <col min="14" max="14" width="13.1796875" customWidth="1"/>
    <col min="15" max="15" width="11.81640625" customWidth="1"/>
  </cols>
  <sheetData>
    <row r="9" spans="1:15" x14ac:dyDescent="0.35">
      <c r="A9" s="1"/>
      <c r="B9" s="1" t="s">
        <v>0</v>
      </c>
      <c r="C9" s="1" t="s">
        <v>1</v>
      </c>
      <c r="E9" t="s">
        <v>2</v>
      </c>
      <c r="F9" s="6" t="s">
        <v>3</v>
      </c>
      <c r="G9" s="6" t="s">
        <v>4</v>
      </c>
      <c r="L9" s="8"/>
      <c r="M9" s="8"/>
    </row>
    <row r="10" spans="1:15" x14ac:dyDescent="0.35">
      <c r="A10" s="1">
        <v>1</v>
      </c>
      <c r="B10" s="1">
        <v>1931.3</v>
      </c>
      <c r="C10" s="2">
        <v>296.39999999999998</v>
      </c>
      <c r="E10" s="7"/>
      <c r="F10" s="7"/>
      <c r="G10" s="7"/>
      <c r="M10" s="24" t="s">
        <v>5</v>
      </c>
      <c r="N10" s="13" t="s">
        <v>6</v>
      </c>
      <c r="O10" s="13" t="s">
        <v>7</v>
      </c>
    </row>
    <row r="11" spans="1:15" x14ac:dyDescent="0.35">
      <c r="A11" s="1">
        <v>2</v>
      </c>
      <c r="B11" s="1">
        <v>1973.2</v>
      </c>
      <c r="C11" s="3">
        <v>290.8</v>
      </c>
      <c r="E11" s="1"/>
      <c r="F11" s="1"/>
      <c r="G11" s="1"/>
      <c r="I11" t="s">
        <v>10</v>
      </c>
      <c r="J11" t="s">
        <v>13</v>
      </c>
      <c r="K11" t="s">
        <v>12</v>
      </c>
      <c r="M11" s="13">
        <f>$K$12+$J$12*F11+$I$12*G11</f>
        <v>0</v>
      </c>
      <c r="N11" s="13">
        <f>E11-M11</f>
        <v>0</v>
      </c>
      <c r="O11" s="13"/>
    </row>
    <row r="12" spans="1:15" x14ac:dyDescent="0.35">
      <c r="A12" s="1">
        <v>3</v>
      </c>
      <c r="B12" s="1">
        <v>2025.6</v>
      </c>
      <c r="C12" s="4">
        <v>289.39999999999998</v>
      </c>
      <c r="E12" s="1"/>
      <c r="F12" s="1"/>
      <c r="G12" s="1"/>
      <c r="M12" s="13">
        <f>$K$12+$J$12*F12+$I$12*G12</f>
        <v>0</v>
      </c>
      <c r="N12" s="13">
        <f t="shared" ref="N12:N27" si="0">E12-M12</f>
        <v>0</v>
      </c>
      <c r="O12" s="13">
        <f>(N12-N11)^2</f>
        <v>0</v>
      </c>
    </row>
    <row r="13" spans="1:15" x14ac:dyDescent="0.35">
      <c r="A13" s="1">
        <v>4</v>
      </c>
      <c r="B13" s="1">
        <v>2129.8000000000002</v>
      </c>
      <c r="C13" s="5">
        <v>321.2</v>
      </c>
      <c r="E13" s="1"/>
      <c r="F13" s="1"/>
      <c r="G13" s="1"/>
      <c r="M13" s="13">
        <f t="shared" ref="M13:M27" si="1">$K$12+$J$12*F13+$I$12*G13</f>
        <v>0</v>
      </c>
      <c r="N13" s="13">
        <f t="shared" si="0"/>
        <v>0</v>
      </c>
      <c r="O13" s="13">
        <f t="shared" ref="O13:O27" si="2">(N13-N12)^2</f>
        <v>0</v>
      </c>
    </row>
    <row r="14" spans="1:15" x14ac:dyDescent="0.35">
      <c r="A14" s="1">
        <v>5</v>
      </c>
      <c r="B14" s="1">
        <v>2218</v>
      </c>
      <c r="C14" s="1">
        <v>343.3</v>
      </c>
      <c r="E14" s="1"/>
      <c r="F14" s="1"/>
      <c r="G14" s="1"/>
      <c r="M14" s="13">
        <f t="shared" si="1"/>
        <v>0</v>
      </c>
      <c r="N14" s="13">
        <f t="shared" si="0"/>
        <v>0</v>
      </c>
      <c r="O14" s="13">
        <f t="shared" si="2"/>
        <v>0</v>
      </c>
    </row>
    <row r="15" spans="1:15" x14ac:dyDescent="0.35">
      <c r="A15" s="1">
        <v>6</v>
      </c>
      <c r="B15" s="1">
        <v>2343.3000000000002</v>
      </c>
      <c r="C15" s="1">
        <v>371.8</v>
      </c>
      <c r="E15" s="1"/>
      <c r="F15" s="1"/>
      <c r="G15" s="1"/>
      <c r="M15" s="13">
        <f t="shared" si="1"/>
        <v>0</v>
      </c>
      <c r="N15" s="13">
        <f t="shared" si="0"/>
        <v>0</v>
      </c>
      <c r="O15" s="13">
        <f t="shared" si="2"/>
        <v>0</v>
      </c>
    </row>
    <row r="16" spans="1:15" x14ac:dyDescent="0.35">
      <c r="A16" s="1">
        <v>7</v>
      </c>
      <c r="B16" s="1">
        <v>2473.5</v>
      </c>
      <c r="C16" s="1">
        <v>413</v>
      </c>
      <c r="E16" s="1"/>
      <c r="F16" s="1"/>
      <c r="G16" s="1"/>
      <c r="M16" s="13">
        <f t="shared" si="1"/>
        <v>0</v>
      </c>
      <c r="N16" s="13">
        <f t="shared" si="0"/>
        <v>0</v>
      </c>
      <c r="O16" s="13">
        <f t="shared" si="2"/>
        <v>0</v>
      </c>
    </row>
    <row r="17" spans="1:15" x14ac:dyDescent="0.35">
      <c r="A17" s="1">
        <v>8</v>
      </c>
      <c r="B17" s="1">
        <v>2622.3</v>
      </c>
      <c r="C17" s="1">
        <v>438</v>
      </c>
      <c r="E17" s="1"/>
      <c r="F17" s="1"/>
      <c r="G17" s="1"/>
      <c r="M17" s="13">
        <f t="shared" si="1"/>
        <v>0</v>
      </c>
      <c r="N17" s="13">
        <f t="shared" si="0"/>
        <v>0</v>
      </c>
      <c r="O17" s="13">
        <f t="shared" si="2"/>
        <v>0</v>
      </c>
    </row>
    <row r="18" spans="1:15" x14ac:dyDescent="0.35">
      <c r="A18" s="1">
        <v>9</v>
      </c>
      <c r="B18" s="1">
        <v>2690.3</v>
      </c>
      <c r="C18" s="1">
        <v>418.6</v>
      </c>
      <c r="E18" s="1"/>
      <c r="F18" s="1"/>
      <c r="G18" s="1"/>
      <c r="M18" s="13">
        <f t="shared" si="1"/>
        <v>0</v>
      </c>
      <c r="N18" s="13">
        <f t="shared" si="0"/>
        <v>0</v>
      </c>
      <c r="O18" s="13">
        <f t="shared" si="2"/>
        <v>0</v>
      </c>
    </row>
    <row r="19" spans="1:15" x14ac:dyDescent="0.35">
      <c r="A19" s="1">
        <v>10</v>
      </c>
      <c r="B19" s="1">
        <v>2801</v>
      </c>
      <c r="C19" s="1">
        <v>440.1</v>
      </c>
      <c r="E19" s="1"/>
      <c r="F19" s="1"/>
      <c r="G19" s="1"/>
      <c r="M19" s="13">
        <f t="shared" si="1"/>
        <v>0</v>
      </c>
      <c r="N19" s="13">
        <f t="shared" si="0"/>
        <v>0</v>
      </c>
      <c r="O19" s="13">
        <f t="shared" si="2"/>
        <v>0</v>
      </c>
    </row>
    <row r="20" spans="1:15" x14ac:dyDescent="0.35">
      <c r="A20" s="1">
        <v>11</v>
      </c>
      <c r="B20" s="1">
        <v>2877.1</v>
      </c>
      <c r="C20" s="1">
        <v>461.3</v>
      </c>
      <c r="E20" s="1"/>
      <c r="F20" s="1"/>
      <c r="G20" s="1"/>
      <c r="M20" s="13">
        <f t="shared" si="1"/>
        <v>0</v>
      </c>
      <c r="N20" s="13">
        <f t="shared" si="0"/>
        <v>0</v>
      </c>
      <c r="O20" s="13">
        <f t="shared" si="2"/>
        <v>0</v>
      </c>
    </row>
    <row r="21" spans="1:15" x14ac:dyDescent="0.35">
      <c r="A21" s="1">
        <v>12</v>
      </c>
      <c r="B21" s="1">
        <v>2875.8</v>
      </c>
      <c r="C21" s="1">
        <v>429.7</v>
      </c>
      <c r="E21" s="1"/>
      <c r="F21" s="1"/>
      <c r="G21" s="1"/>
      <c r="M21" s="13">
        <f t="shared" si="1"/>
        <v>0</v>
      </c>
      <c r="N21" s="13">
        <f t="shared" si="0"/>
        <v>0</v>
      </c>
      <c r="O21" s="13">
        <f t="shared" si="2"/>
        <v>0</v>
      </c>
    </row>
    <row r="22" spans="1:15" x14ac:dyDescent="0.35">
      <c r="A22" s="1">
        <v>13</v>
      </c>
      <c r="B22" s="1">
        <v>2965.1</v>
      </c>
      <c r="C22" s="1">
        <v>481.5</v>
      </c>
      <c r="E22" s="1"/>
      <c r="F22" s="1"/>
      <c r="G22" s="1"/>
      <c r="M22" s="13">
        <f t="shared" si="1"/>
        <v>0</v>
      </c>
      <c r="N22" s="13">
        <f t="shared" si="0"/>
        <v>0</v>
      </c>
      <c r="O22" s="13">
        <f t="shared" si="2"/>
        <v>0</v>
      </c>
    </row>
    <row r="23" spans="1:15" x14ac:dyDescent="0.35">
      <c r="A23" s="1">
        <v>14</v>
      </c>
      <c r="B23" s="1">
        <v>3107.1</v>
      </c>
      <c r="C23" s="1">
        <v>532.20000000000005</v>
      </c>
      <c r="E23" s="1"/>
      <c r="F23" s="1"/>
      <c r="G23" s="1"/>
      <c r="M23" s="13">
        <f t="shared" si="1"/>
        <v>0</v>
      </c>
      <c r="N23" s="13">
        <f t="shared" si="0"/>
        <v>0</v>
      </c>
      <c r="O23" s="13">
        <f t="shared" si="2"/>
        <v>0</v>
      </c>
    </row>
    <row r="24" spans="1:15" x14ac:dyDescent="0.35">
      <c r="A24" s="1">
        <v>15</v>
      </c>
      <c r="B24" s="1">
        <v>3268.5</v>
      </c>
      <c r="C24" s="1">
        <v>591.70000000000005</v>
      </c>
      <c r="E24" s="1"/>
      <c r="F24" s="1"/>
      <c r="G24" s="1"/>
      <c r="M24" s="13">
        <f t="shared" si="1"/>
        <v>0</v>
      </c>
      <c r="N24" s="13">
        <f t="shared" si="0"/>
        <v>0</v>
      </c>
      <c r="O24" s="13">
        <f t="shared" si="2"/>
        <v>0</v>
      </c>
    </row>
    <row r="25" spans="1:15" x14ac:dyDescent="0.35">
      <c r="A25" s="1">
        <v>16</v>
      </c>
      <c r="B25" s="1">
        <v>3248.1</v>
      </c>
      <c r="C25" s="1">
        <v>543</v>
      </c>
      <c r="E25" s="1"/>
      <c r="F25" s="1"/>
      <c r="G25" s="1"/>
      <c r="M25" s="13">
        <f t="shared" si="1"/>
        <v>0</v>
      </c>
      <c r="N25" s="13">
        <f t="shared" si="0"/>
        <v>0</v>
      </c>
      <c r="O25" s="13">
        <f t="shared" si="2"/>
        <v>0</v>
      </c>
    </row>
    <row r="26" spans="1:15" x14ac:dyDescent="0.35">
      <c r="A26" s="1">
        <v>17</v>
      </c>
      <c r="B26" s="1">
        <v>3221.7</v>
      </c>
      <c r="C26" s="1">
        <v>437.6</v>
      </c>
      <c r="E26" s="1"/>
      <c r="F26" s="1"/>
      <c r="G26" s="1"/>
      <c r="M26" s="13">
        <f t="shared" si="1"/>
        <v>0</v>
      </c>
      <c r="N26" s="13">
        <f t="shared" si="0"/>
        <v>0</v>
      </c>
      <c r="O26" s="13">
        <f t="shared" si="2"/>
        <v>0</v>
      </c>
    </row>
    <row r="27" spans="1:15" x14ac:dyDescent="0.35">
      <c r="A27" s="1">
        <v>18</v>
      </c>
      <c r="B27" s="1">
        <v>3380.8</v>
      </c>
      <c r="C27" s="1">
        <v>520.6</v>
      </c>
      <c r="E27" s="1"/>
      <c r="F27" s="1"/>
      <c r="G27" s="1"/>
      <c r="M27" s="13">
        <f t="shared" si="1"/>
        <v>0</v>
      </c>
      <c r="N27" s="13">
        <f t="shared" si="0"/>
        <v>0</v>
      </c>
      <c r="O27" s="13">
        <f t="shared" si="2"/>
        <v>0</v>
      </c>
    </row>
    <row r="28" spans="1:15" x14ac:dyDescent="0.35">
      <c r="M28" s="13"/>
      <c r="N28" s="13"/>
      <c r="O28" s="13">
        <f>SUM(O12:O27)</f>
        <v>0</v>
      </c>
    </row>
    <row r="31" spans="1:15" x14ac:dyDescent="0.35">
      <c r="C31" s="8"/>
      <c r="M31" t="s">
        <v>8</v>
      </c>
    </row>
    <row r="32" spans="1:15" x14ac:dyDescent="0.35">
      <c r="B32" s="7"/>
    </row>
    <row r="33" spans="2:21" x14ac:dyDescent="0.35">
      <c r="B33" s="6"/>
    </row>
    <row r="34" spans="2:21" x14ac:dyDescent="0.35">
      <c r="B34" s="6"/>
    </row>
    <row r="35" spans="2:21" x14ac:dyDescent="0.35">
      <c r="B35" s="6"/>
    </row>
    <row r="36" spans="2:21" x14ac:dyDescent="0.35">
      <c r="B36" s="6"/>
    </row>
    <row r="37" spans="2:21" x14ac:dyDescent="0.35">
      <c r="B37" s="6"/>
    </row>
    <row r="38" spans="2:21" x14ac:dyDescent="0.35">
      <c r="B38" s="6"/>
      <c r="R38" t="s">
        <v>25</v>
      </c>
      <c r="S38" t="s">
        <v>26</v>
      </c>
      <c r="T38" t="s">
        <v>27</v>
      </c>
      <c r="U38" t="s">
        <v>28</v>
      </c>
    </row>
    <row r="39" spans="2:21" x14ac:dyDescent="0.35">
      <c r="B39" s="6"/>
    </row>
    <row r="40" spans="2:21" x14ac:dyDescent="0.35">
      <c r="B40" s="6"/>
    </row>
    <row r="41" spans="2:21" x14ac:dyDescent="0.35">
      <c r="B41" s="6"/>
    </row>
    <row r="42" spans="2:21" x14ac:dyDescent="0.35">
      <c r="B42" s="6"/>
      <c r="M42">
        <f>_xlfn.NORM.S.INV(0.95)</f>
        <v>1.6448536269514715</v>
      </c>
      <c r="N42" t="str">
        <f ca="1">_xlfn.FORMULATEXT(M42)</f>
        <v>=НОРМ.СТ.ОБР(0,95)</v>
      </c>
      <c r="P42" t="s">
        <v>29</v>
      </c>
    </row>
    <row r="43" spans="2:21" x14ac:dyDescent="0.35">
      <c r="B43" s="6"/>
    </row>
    <row r="44" spans="2:21" x14ac:dyDescent="0.35">
      <c r="B44" s="6"/>
    </row>
    <row r="45" spans="2:21" x14ac:dyDescent="0.35">
      <c r="B45" s="6"/>
    </row>
    <row r="46" spans="2:21" x14ac:dyDescent="0.35">
      <c r="B46" s="6"/>
    </row>
    <row r="47" spans="2:21" x14ac:dyDescent="0.35">
      <c r="B47" s="6"/>
    </row>
    <row r="48" spans="2:21" x14ac:dyDescent="0.35">
      <c r="B48" s="6"/>
    </row>
    <row r="49" spans="2:13" x14ac:dyDescent="0.35">
      <c r="B49" s="6"/>
    </row>
    <row r="54" spans="2:13" x14ac:dyDescent="0.35">
      <c r="C54" s="9"/>
      <c r="D54" s="10" t="s">
        <v>9</v>
      </c>
      <c r="E54" s="9" t="s">
        <v>3</v>
      </c>
      <c r="F54" s="9" t="s">
        <v>10</v>
      </c>
      <c r="G54" s="9" t="s">
        <v>11</v>
      </c>
      <c r="J54" s="9" t="s">
        <v>11</v>
      </c>
      <c r="K54" s="9" t="s">
        <v>10</v>
      </c>
      <c r="L54" s="9" t="s">
        <v>3</v>
      </c>
      <c r="M54" s="9" t="s">
        <v>12</v>
      </c>
    </row>
    <row r="55" spans="2:13" x14ac:dyDescent="0.35">
      <c r="C55" s="9">
        <v>2</v>
      </c>
      <c r="D55" s="10"/>
      <c r="E55" s="9"/>
      <c r="F55" s="9"/>
      <c r="G55" s="9"/>
    </row>
    <row r="56" spans="2:13" x14ac:dyDescent="0.35">
      <c r="C56" s="9">
        <v>3</v>
      </c>
      <c r="D56" s="10"/>
      <c r="E56" s="9"/>
      <c r="F56" s="9"/>
      <c r="G56" s="9"/>
    </row>
    <row r="57" spans="2:13" x14ac:dyDescent="0.35">
      <c r="C57" s="9">
        <v>4</v>
      </c>
      <c r="D57" s="10"/>
      <c r="E57" s="9"/>
      <c r="F57" s="9"/>
      <c r="G57" s="9"/>
    </row>
    <row r="58" spans="2:13" x14ac:dyDescent="0.35">
      <c r="C58" s="9">
        <v>5</v>
      </c>
      <c r="D58" s="10"/>
      <c r="E58" s="9"/>
      <c r="F58" s="9"/>
      <c r="G58" s="9"/>
    </row>
    <row r="59" spans="2:13" x14ac:dyDescent="0.35">
      <c r="C59" s="9">
        <v>6</v>
      </c>
      <c r="D59" s="10"/>
      <c r="E59" s="9"/>
      <c r="F59" s="9"/>
      <c r="G59" s="9"/>
    </row>
    <row r="60" spans="2:13" x14ac:dyDescent="0.35">
      <c r="C60" s="9">
        <v>7</v>
      </c>
      <c r="D60" s="10"/>
      <c r="E60" s="9"/>
      <c r="F60" s="9"/>
      <c r="G60" s="9"/>
    </row>
    <row r="61" spans="2:13" x14ac:dyDescent="0.35">
      <c r="C61" s="9">
        <v>8</v>
      </c>
      <c r="D61" s="10"/>
      <c r="E61" s="9"/>
      <c r="F61" s="9"/>
      <c r="G61" s="9"/>
    </row>
    <row r="62" spans="2:13" x14ac:dyDescent="0.35">
      <c r="C62" s="9">
        <v>9</v>
      </c>
      <c r="D62" s="10"/>
      <c r="E62" s="9"/>
      <c r="F62" s="9"/>
      <c r="G62" s="9"/>
    </row>
    <row r="63" spans="2:13" x14ac:dyDescent="0.35">
      <c r="C63" s="9">
        <v>10</v>
      </c>
      <c r="D63" s="10"/>
      <c r="E63" s="9"/>
      <c r="F63" s="9"/>
      <c r="G63" s="9"/>
    </row>
    <row r="64" spans="2:13" x14ac:dyDescent="0.35">
      <c r="C64" s="9">
        <v>11</v>
      </c>
      <c r="D64" s="10"/>
      <c r="E64" s="9"/>
      <c r="F64" s="9"/>
      <c r="G64" s="9"/>
    </row>
    <row r="65" spans="3:17" x14ac:dyDescent="0.35">
      <c r="C65" s="9">
        <v>12</v>
      </c>
      <c r="D65" s="10"/>
      <c r="E65" s="9"/>
      <c r="F65" s="9"/>
      <c r="G65" s="9"/>
      <c r="P65">
        <f>_xlfn.CHISQ.INV.RT(0.05,1)</f>
        <v>3.8414588206941236</v>
      </c>
      <c r="Q65" t="str">
        <f ca="1">_xlfn.FORMULATEXT(P65)</f>
        <v>=ХИ2.ОБР.ПХ(0,05;1)</v>
      </c>
    </row>
    <row r="66" spans="3:17" x14ac:dyDescent="0.35">
      <c r="C66" s="9">
        <v>13</v>
      </c>
      <c r="D66" s="10"/>
      <c r="E66" s="9"/>
      <c r="F66" s="9"/>
      <c r="G66" s="9"/>
    </row>
    <row r="67" spans="3:17" x14ac:dyDescent="0.35">
      <c r="C67" s="9">
        <v>14</v>
      </c>
      <c r="D67" s="10"/>
      <c r="E67" s="9"/>
      <c r="F67" s="9"/>
      <c r="G67" s="9"/>
    </row>
    <row r="68" spans="3:17" x14ac:dyDescent="0.35">
      <c r="C68" s="9">
        <v>15</v>
      </c>
      <c r="D68" s="10"/>
      <c r="E68" s="9"/>
      <c r="F68" s="9"/>
      <c r="G68" s="9"/>
    </row>
    <row r="69" spans="3:17" x14ac:dyDescent="0.35">
      <c r="C69" s="9">
        <v>16</v>
      </c>
      <c r="D69" s="10"/>
      <c r="E69" s="9"/>
      <c r="F69" s="9"/>
      <c r="G69" s="9"/>
      <c r="K69">
        <f>J57*16</f>
        <v>0</v>
      </c>
      <c r="L69" t="s">
        <v>30</v>
      </c>
      <c r="M69">
        <f>_xlfn.CHISQ.INV.RT(0.05,1)</f>
        <v>3.8414588206941236</v>
      </c>
      <c r="P69" t="s">
        <v>31</v>
      </c>
    </row>
    <row r="70" spans="3:17" x14ac:dyDescent="0.35">
      <c r="C70" s="9">
        <v>17</v>
      </c>
      <c r="D70" s="10"/>
      <c r="E70" s="9"/>
      <c r="F70" s="9"/>
      <c r="G70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719-4564-448F-81D6-FE363C02B291}">
  <dimension ref="C31:V72"/>
  <sheetViews>
    <sheetView tabSelected="1" zoomScale="90" zoomScaleNormal="90" workbookViewId="0">
      <selection activeCell="D60" sqref="D60"/>
    </sheetView>
  </sheetViews>
  <sheetFormatPr defaultColWidth="9.1796875" defaultRowHeight="18.5" x14ac:dyDescent="0.45"/>
  <cols>
    <col min="1" max="2" width="9.1796875" style="31"/>
    <col min="3" max="3" width="9.26953125" style="31" bestFit="1" customWidth="1"/>
    <col min="4" max="4" width="10.54296875" style="31" bestFit="1" customWidth="1"/>
    <col min="5" max="5" width="9.26953125" style="31" bestFit="1" customWidth="1"/>
    <col min="6" max="8" width="10.54296875" style="31" bestFit="1" customWidth="1"/>
    <col min="9" max="9" width="9.26953125" style="31" bestFit="1" customWidth="1"/>
    <col min="10" max="10" width="9.1796875" style="31"/>
    <col min="11" max="11" width="14.26953125" style="31" bestFit="1" customWidth="1"/>
    <col min="12" max="14" width="9.26953125" style="31" bestFit="1" customWidth="1"/>
    <col min="15" max="16384" width="9.1796875" style="31"/>
  </cols>
  <sheetData>
    <row r="31" spans="3:8" x14ac:dyDescent="0.45">
      <c r="C31" s="30" t="s">
        <v>15</v>
      </c>
      <c r="D31" s="30" t="s">
        <v>14</v>
      </c>
      <c r="E31" s="30" t="s">
        <v>16</v>
      </c>
      <c r="F31" s="30" t="s">
        <v>18</v>
      </c>
      <c r="G31" s="30" t="s">
        <v>19</v>
      </c>
      <c r="H31" s="30" t="s">
        <v>20</v>
      </c>
    </row>
    <row r="32" spans="3:8" x14ac:dyDescent="0.45">
      <c r="C32" s="30">
        <v>1</v>
      </c>
      <c r="D32" s="32">
        <v>1931.3</v>
      </c>
      <c r="E32" s="33">
        <v>296.39999999999998</v>
      </c>
      <c r="F32" s="34" t="s">
        <v>17</v>
      </c>
      <c r="G32" s="34"/>
      <c r="H32" s="34"/>
    </row>
    <row r="33" spans="3:22" x14ac:dyDescent="0.45">
      <c r="C33" s="30">
        <v>2</v>
      </c>
      <c r="D33" s="32">
        <v>1973.2</v>
      </c>
      <c r="E33" s="33">
        <v>290.8</v>
      </c>
      <c r="F33" s="34" t="s">
        <v>17</v>
      </c>
      <c r="G33" s="34"/>
      <c r="H33" s="34"/>
    </row>
    <row r="34" spans="3:22" x14ac:dyDescent="0.45">
      <c r="C34" s="30">
        <v>3</v>
      </c>
      <c r="D34" s="32">
        <v>2025.6</v>
      </c>
      <c r="E34" s="33">
        <v>289.39999999999998</v>
      </c>
      <c r="F34" s="34" t="s">
        <v>17</v>
      </c>
      <c r="G34" s="34"/>
      <c r="H34" s="34"/>
      <c r="J34" s="35"/>
      <c r="K34" s="36" t="s">
        <v>20</v>
      </c>
      <c r="L34" s="36" t="s">
        <v>19</v>
      </c>
      <c r="M34" s="36" t="s">
        <v>18</v>
      </c>
      <c r="N34" s="36" t="s">
        <v>12</v>
      </c>
      <c r="S34" s="36" t="s">
        <v>12</v>
      </c>
      <c r="T34" s="36" t="s">
        <v>18</v>
      </c>
      <c r="U34" s="36" t="s">
        <v>19</v>
      </c>
      <c r="V34" s="36" t="s">
        <v>20</v>
      </c>
    </row>
    <row r="35" spans="3:22" x14ac:dyDescent="0.45">
      <c r="C35" s="30">
        <v>4</v>
      </c>
      <c r="D35" s="37">
        <v>2129.8000000000002</v>
      </c>
      <c r="E35" s="38">
        <v>321.2</v>
      </c>
      <c r="F35" s="37">
        <f>SUM(E32:E35)</f>
        <v>1197.8</v>
      </c>
      <c r="G35" s="39">
        <f>SUM(E35*0+E34*1+E33*2+E32*3)</f>
        <v>1760.1999999999998</v>
      </c>
      <c r="H35" s="39">
        <f>SUM(E35*0^2+E34*1^2+E33*2^2+E32*3^2)</f>
        <v>4120.2</v>
      </c>
      <c r="K35" s="30">
        <f t="array" ref="K35:N39">LINEST(D35:D49,F35:H49,TRUE,TRUE)</f>
        <v>0.60670130486835305</v>
      </c>
      <c r="L35" s="30">
        <v>-1.8430197435525491</v>
      </c>
      <c r="M35" s="30">
        <v>1.9317291542203459</v>
      </c>
      <c r="N35" s="30">
        <v>599.09201726586934</v>
      </c>
      <c r="S35" s="30">
        <f>N35</f>
        <v>599.09201726586934</v>
      </c>
      <c r="T35" s="36">
        <f>M35</f>
        <v>1.9317291542203459</v>
      </c>
      <c r="U35" s="36">
        <f>L35</f>
        <v>-1.8430197435525491</v>
      </c>
      <c r="V35" s="36">
        <f>K35</f>
        <v>0.60670130486835305</v>
      </c>
    </row>
    <row r="36" spans="3:22" x14ac:dyDescent="0.45">
      <c r="C36" s="30">
        <v>5</v>
      </c>
      <c r="D36" s="37">
        <v>2218</v>
      </c>
      <c r="E36" s="38">
        <v>343.3</v>
      </c>
      <c r="F36" s="37">
        <f t="shared" ref="F36:F49" si="0">SUM(E33:E36)</f>
        <v>1244.7</v>
      </c>
      <c r="G36" s="39">
        <f t="shared" ref="G36:G49" si="1">SUM(E36*0+E35*1+E34*2+E33*3)</f>
        <v>1772.4</v>
      </c>
      <c r="H36" s="39">
        <f t="shared" ref="H36:H49" si="2">SUM(E36*0^2+E35*1^2+E34*2^2+E33*3^2)</f>
        <v>4096</v>
      </c>
      <c r="K36" s="30">
        <v>0.12071347846090365</v>
      </c>
      <c r="L36" s="30">
        <v>0.36784798172623084</v>
      </c>
      <c r="M36" s="30">
        <v>0.17711743166705507</v>
      </c>
      <c r="N36" s="30">
        <v>51.839631498620058</v>
      </c>
    </row>
    <row r="37" spans="3:22" x14ac:dyDescent="0.45">
      <c r="C37" s="30">
        <v>6</v>
      </c>
      <c r="D37" s="37">
        <v>2343.3000000000002</v>
      </c>
      <c r="E37" s="38">
        <v>371.8</v>
      </c>
      <c r="F37" s="37">
        <f t="shared" si="0"/>
        <v>1325.6999999999998</v>
      </c>
      <c r="G37" s="39">
        <f t="shared" si="1"/>
        <v>1853.9</v>
      </c>
      <c r="H37" s="39">
        <f t="shared" si="2"/>
        <v>4232.7</v>
      </c>
      <c r="K37" s="30">
        <v>0.99496914843245943</v>
      </c>
      <c r="L37" s="30">
        <v>31.807212201092177</v>
      </c>
      <c r="M37" s="30" t="e">
        <v>#N/A</v>
      </c>
      <c r="N37" s="30" t="e">
        <v>#N/A</v>
      </c>
    </row>
    <row r="38" spans="3:22" x14ac:dyDescent="0.45">
      <c r="C38" s="30">
        <v>7</v>
      </c>
      <c r="D38" s="37">
        <v>2473.5</v>
      </c>
      <c r="E38" s="38">
        <v>413</v>
      </c>
      <c r="F38" s="37">
        <f t="shared" si="0"/>
        <v>1449.3</v>
      </c>
      <c r="G38" s="39">
        <f t="shared" si="1"/>
        <v>2022</v>
      </c>
      <c r="H38" s="39">
        <f t="shared" si="2"/>
        <v>4635.7999999999993</v>
      </c>
      <c r="K38" s="30">
        <v>725.16951890561813</v>
      </c>
      <c r="L38" s="30">
        <v>11</v>
      </c>
      <c r="M38" s="30" t="e">
        <v>#N/A</v>
      </c>
      <c r="N38" s="30" t="e">
        <v>#N/A</v>
      </c>
    </row>
    <row r="39" spans="3:22" x14ac:dyDescent="0.45">
      <c r="C39" s="30">
        <v>8</v>
      </c>
      <c r="D39" s="37">
        <v>2622.3</v>
      </c>
      <c r="E39" s="38">
        <v>438</v>
      </c>
      <c r="F39" s="37">
        <f t="shared" si="0"/>
        <v>1566.1</v>
      </c>
      <c r="G39" s="39">
        <f t="shared" si="1"/>
        <v>2186.5</v>
      </c>
      <c r="H39" s="39">
        <f t="shared" si="2"/>
        <v>4989.9000000000005</v>
      </c>
      <c r="K39" s="30">
        <v>2200959.2831052742</v>
      </c>
      <c r="L39" s="30">
        <v>11128.686228058377</v>
      </c>
      <c r="M39" s="30" t="e">
        <v>#N/A</v>
      </c>
      <c r="N39" s="30" t="e">
        <v>#N/A</v>
      </c>
    </row>
    <row r="40" spans="3:22" x14ac:dyDescent="0.45">
      <c r="C40" s="30">
        <v>9</v>
      </c>
      <c r="D40" s="37">
        <v>2690.3</v>
      </c>
      <c r="E40" s="38">
        <v>418.6</v>
      </c>
      <c r="F40" s="37">
        <f t="shared" si="0"/>
        <v>1641.4</v>
      </c>
      <c r="G40" s="39">
        <f t="shared" si="1"/>
        <v>2379.4</v>
      </c>
      <c r="H40" s="39">
        <f t="shared" si="2"/>
        <v>5436.2000000000007</v>
      </c>
    </row>
    <row r="41" spans="3:22" x14ac:dyDescent="0.45">
      <c r="C41" s="30">
        <v>10</v>
      </c>
      <c r="D41" s="37">
        <v>2801</v>
      </c>
      <c r="E41" s="37">
        <v>440.1</v>
      </c>
      <c r="F41" s="37">
        <f t="shared" si="0"/>
        <v>1709.6999999999998</v>
      </c>
      <c r="G41" s="39">
        <f t="shared" si="1"/>
        <v>2533.6</v>
      </c>
      <c r="H41" s="39">
        <f t="shared" si="2"/>
        <v>5887.6</v>
      </c>
    </row>
    <row r="42" spans="3:22" x14ac:dyDescent="0.45">
      <c r="C42" s="30">
        <v>11</v>
      </c>
      <c r="D42" s="37">
        <v>2877.1</v>
      </c>
      <c r="E42" s="37">
        <v>461.3</v>
      </c>
      <c r="F42" s="37">
        <f t="shared" si="0"/>
        <v>1758</v>
      </c>
      <c r="G42" s="39">
        <f t="shared" si="1"/>
        <v>2591.3000000000002</v>
      </c>
      <c r="H42" s="39">
        <f t="shared" si="2"/>
        <v>6056.5</v>
      </c>
    </row>
    <row r="43" spans="3:22" x14ac:dyDescent="0.45">
      <c r="C43" s="30">
        <v>12</v>
      </c>
      <c r="D43" s="37">
        <v>2875.8</v>
      </c>
      <c r="E43" s="37">
        <v>429.7</v>
      </c>
      <c r="F43" s="37">
        <f t="shared" si="0"/>
        <v>1749.7</v>
      </c>
      <c r="G43" s="39">
        <f t="shared" si="1"/>
        <v>2597.3000000000002</v>
      </c>
      <c r="H43" s="39">
        <f t="shared" si="2"/>
        <v>5989.1</v>
      </c>
    </row>
    <row r="44" spans="3:22" x14ac:dyDescent="0.45">
      <c r="C44" s="30">
        <v>13</v>
      </c>
      <c r="D44" s="37">
        <v>2965.1</v>
      </c>
      <c r="E44" s="37">
        <v>481.5</v>
      </c>
      <c r="F44" s="37">
        <f t="shared" si="0"/>
        <v>1812.6000000000001</v>
      </c>
      <c r="G44" s="39">
        <f t="shared" si="1"/>
        <v>2672.6000000000004</v>
      </c>
      <c r="H44" s="39">
        <f t="shared" si="2"/>
        <v>6235.8</v>
      </c>
    </row>
    <row r="45" spans="3:22" x14ac:dyDescent="0.45">
      <c r="C45" s="30">
        <v>14</v>
      </c>
      <c r="D45" s="37">
        <v>3107.1</v>
      </c>
      <c r="E45" s="37">
        <v>532.20000000000005</v>
      </c>
      <c r="F45" s="37">
        <f t="shared" si="0"/>
        <v>1904.7</v>
      </c>
      <c r="G45" s="39">
        <f t="shared" si="1"/>
        <v>2724.8</v>
      </c>
      <c r="H45" s="39">
        <f t="shared" si="2"/>
        <v>6352</v>
      </c>
    </row>
    <row r="46" spans="3:22" x14ac:dyDescent="0.45">
      <c r="C46" s="30">
        <v>15</v>
      </c>
      <c r="D46" s="37">
        <v>3268.5</v>
      </c>
      <c r="E46" s="37">
        <v>591.70000000000005</v>
      </c>
      <c r="F46" s="37">
        <f t="shared" si="0"/>
        <v>2035.1000000000001</v>
      </c>
      <c r="G46" s="39">
        <f t="shared" si="1"/>
        <v>2784.3</v>
      </c>
      <c r="H46" s="39">
        <f t="shared" si="2"/>
        <v>6325.5</v>
      </c>
    </row>
    <row r="47" spans="3:22" x14ac:dyDescent="0.45">
      <c r="C47" s="30">
        <v>16</v>
      </c>
      <c r="D47" s="37">
        <v>3248.1</v>
      </c>
      <c r="E47" s="37">
        <v>543</v>
      </c>
      <c r="F47" s="37">
        <f t="shared" si="0"/>
        <v>2148.4</v>
      </c>
      <c r="G47" s="39">
        <f t="shared" si="1"/>
        <v>3100.6000000000004</v>
      </c>
      <c r="H47" s="39">
        <f t="shared" si="2"/>
        <v>7054</v>
      </c>
    </row>
    <row r="48" spans="3:22" x14ac:dyDescent="0.45">
      <c r="C48" s="30">
        <v>17</v>
      </c>
      <c r="D48" s="37">
        <v>3221.7</v>
      </c>
      <c r="E48" s="37">
        <v>437.6</v>
      </c>
      <c r="F48" s="37">
        <f t="shared" si="0"/>
        <v>2104.5</v>
      </c>
      <c r="G48" s="39">
        <f t="shared" si="1"/>
        <v>3323</v>
      </c>
      <c r="H48" s="39">
        <f t="shared" si="2"/>
        <v>7699.6</v>
      </c>
    </row>
    <row r="49" spans="3:15" x14ac:dyDescent="0.45">
      <c r="C49" s="30">
        <v>18</v>
      </c>
      <c r="D49" s="37">
        <v>3380.8</v>
      </c>
      <c r="E49" s="37">
        <v>520.6</v>
      </c>
      <c r="F49" s="37">
        <f t="shared" si="0"/>
        <v>2092.9</v>
      </c>
      <c r="G49" s="39">
        <f t="shared" si="1"/>
        <v>3298.7</v>
      </c>
      <c r="H49" s="39">
        <f t="shared" si="2"/>
        <v>7934.9</v>
      </c>
    </row>
    <row r="58" spans="3:15" x14ac:dyDescent="0.45">
      <c r="F58" s="40" t="s">
        <v>32</v>
      </c>
      <c r="G58" s="40"/>
      <c r="H58" s="40"/>
    </row>
    <row r="59" spans="3:15" x14ac:dyDescent="0.45">
      <c r="F59" s="31" t="s">
        <v>34</v>
      </c>
    </row>
    <row r="60" spans="3:15" x14ac:dyDescent="0.45">
      <c r="D60" s="31" t="s">
        <v>33</v>
      </c>
      <c r="F60" s="41">
        <v>1</v>
      </c>
      <c r="G60" s="41">
        <v>0</v>
      </c>
      <c r="H60" s="41">
        <v>0</v>
      </c>
      <c r="I60" s="41">
        <v>0</v>
      </c>
      <c r="K60" s="30">
        <f>S35</f>
        <v>599.09201726586934</v>
      </c>
      <c r="N60" s="30">
        <f t="array" ref="N60:N64">MMULT(F60:I64,K60:K63)</f>
        <v>599.09201726586934</v>
      </c>
      <c r="O60" s="29"/>
    </row>
    <row r="61" spans="3:15" x14ac:dyDescent="0.45">
      <c r="F61" s="41">
        <v>0</v>
      </c>
      <c r="G61" s="42">
        <v>1</v>
      </c>
      <c r="H61" s="42">
        <v>0</v>
      </c>
      <c r="I61" s="42">
        <v>0</v>
      </c>
      <c r="K61" s="30">
        <f>T35</f>
        <v>1.9317291542203459</v>
      </c>
      <c r="N61" s="30">
        <v>1.9317291542203459</v>
      </c>
    </row>
    <row r="62" spans="3:15" x14ac:dyDescent="0.45">
      <c r="F62" s="41">
        <v>0</v>
      </c>
      <c r="G62" s="42">
        <v>1</v>
      </c>
      <c r="H62" s="42">
        <v>1</v>
      </c>
      <c r="I62" s="42">
        <v>1</v>
      </c>
      <c r="K62" s="30">
        <f>U35</f>
        <v>-1.8430197435525491</v>
      </c>
      <c r="N62" s="30">
        <v>0.69541071553614986</v>
      </c>
    </row>
    <row r="63" spans="3:15" x14ac:dyDescent="0.45">
      <c r="F63" s="41">
        <v>0</v>
      </c>
      <c r="G63" s="42">
        <v>1</v>
      </c>
      <c r="H63" s="42">
        <v>2</v>
      </c>
      <c r="I63" s="42">
        <v>4</v>
      </c>
      <c r="K63" s="30">
        <f>V35</f>
        <v>0.60670130486835305</v>
      </c>
      <c r="N63" s="30">
        <v>0.67249488658865997</v>
      </c>
    </row>
    <row r="64" spans="3:15" x14ac:dyDescent="0.45">
      <c r="F64" s="41">
        <v>0</v>
      </c>
      <c r="G64" s="42">
        <v>1</v>
      </c>
      <c r="H64" s="42">
        <v>3</v>
      </c>
      <c r="I64" s="42">
        <v>9</v>
      </c>
      <c r="N64" s="30">
        <v>1.8629816673778761</v>
      </c>
    </row>
    <row r="66" spans="6:10" x14ac:dyDescent="0.45">
      <c r="F66" s="31" t="s">
        <v>21</v>
      </c>
    </row>
    <row r="67" spans="6:10" x14ac:dyDescent="0.45">
      <c r="F67" s="30"/>
      <c r="G67" s="30" t="s">
        <v>22</v>
      </c>
      <c r="H67" s="30" t="s">
        <v>23</v>
      </c>
      <c r="I67" s="30" t="s">
        <v>24</v>
      </c>
    </row>
    <row r="68" spans="6:10" x14ac:dyDescent="0.45">
      <c r="F68" s="30">
        <f>N61</f>
        <v>1.9317291542203459</v>
      </c>
      <c r="G68" s="43">
        <f>F68/$F$72</f>
        <v>0.37417638570701234</v>
      </c>
      <c r="H68" s="30">
        <v>0</v>
      </c>
      <c r="I68" s="43">
        <f>H68*G68</f>
        <v>0</v>
      </c>
    </row>
    <row r="69" spans="6:10" x14ac:dyDescent="0.45">
      <c r="F69" s="30">
        <f t="shared" ref="F69:F71" si="3">N62</f>
        <v>0.69541071553614986</v>
      </c>
      <c r="G69" s="43">
        <f t="shared" ref="G69:G72" si="4">F69/$F$72</f>
        <v>0.13470121706904828</v>
      </c>
      <c r="H69" s="30">
        <v>1</v>
      </c>
      <c r="I69" s="43">
        <f t="shared" ref="I69:I71" si="5">H69*G69</f>
        <v>0.13470121706904828</v>
      </c>
    </row>
    <row r="70" spans="6:10" x14ac:dyDescent="0.45">
      <c r="F70" s="30">
        <f t="shared" si="3"/>
        <v>0.67249488658865997</v>
      </c>
      <c r="G70" s="43">
        <f t="shared" si="4"/>
        <v>0.13026241568101798</v>
      </c>
      <c r="H70" s="30">
        <v>2</v>
      </c>
      <c r="I70" s="43">
        <f t="shared" si="5"/>
        <v>0.26052483136203597</v>
      </c>
    </row>
    <row r="71" spans="6:10" x14ac:dyDescent="0.45">
      <c r="F71" s="30">
        <f t="shared" si="3"/>
        <v>1.8629816673778761</v>
      </c>
      <c r="G71" s="43">
        <f t="shared" si="4"/>
        <v>0.36085998154292137</v>
      </c>
      <c r="H71" s="30">
        <v>3</v>
      </c>
      <c r="I71" s="43">
        <f t="shared" si="5"/>
        <v>1.0825799446287641</v>
      </c>
    </row>
    <row r="72" spans="6:10" x14ac:dyDescent="0.45">
      <c r="F72" s="30">
        <f>SUM(F68:F71)</f>
        <v>5.1626164237230316</v>
      </c>
      <c r="G72" s="43">
        <f t="shared" si="4"/>
        <v>1</v>
      </c>
      <c r="H72" s="30"/>
      <c r="I72" s="43">
        <f>SUM(I68:I71)</f>
        <v>1.4778059930598482</v>
      </c>
      <c r="J72" s="31" t="s">
        <v>35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C533-FA22-4740-8284-59C3D44B70F2}">
  <dimension ref="B5:T32"/>
  <sheetViews>
    <sheetView workbookViewId="0">
      <selection activeCell="M33" sqref="M33"/>
    </sheetView>
  </sheetViews>
  <sheetFormatPr defaultRowHeight="14.5" x14ac:dyDescent="0.35"/>
  <cols>
    <col min="10" max="10" width="10" bestFit="1" customWidth="1"/>
    <col min="11" max="11" width="11" bestFit="1" customWidth="1"/>
    <col min="12" max="13" width="9.26953125" bestFit="1" customWidth="1"/>
  </cols>
  <sheetData>
    <row r="5" spans="2:20" ht="15.5" x14ac:dyDescent="0.35">
      <c r="B5" s="11" t="s">
        <v>15</v>
      </c>
      <c r="C5" s="11" t="s">
        <v>14</v>
      </c>
      <c r="D5" s="11" t="s">
        <v>16</v>
      </c>
      <c r="E5" s="11" t="s">
        <v>18</v>
      </c>
      <c r="F5" s="11" t="s">
        <v>19</v>
      </c>
      <c r="G5" s="11" t="s">
        <v>20</v>
      </c>
    </row>
    <row r="6" spans="2:20" ht="15.5" x14ac:dyDescent="0.35">
      <c r="B6" s="11">
        <v>1</v>
      </c>
      <c r="C6" s="15">
        <v>3131.3</v>
      </c>
      <c r="D6" s="16">
        <v>496</v>
      </c>
      <c r="E6" s="17" t="s">
        <v>17</v>
      </c>
      <c r="F6" s="17"/>
      <c r="G6" s="17"/>
      <c r="J6" s="14" t="s">
        <v>20</v>
      </c>
      <c r="K6" s="14" t="s">
        <v>19</v>
      </c>
      <c r="L6" s="14" t="s">
        <v>18</v>
      </c>
      <c r="M6" s="1" t="s">
        <v>12</v>
      </c>
      <c r="Q6" s="1" t="s">
        <v>12</v>
      </c>
      <c r="R6" s="14" t="s">
        <v>18</v>
      </c>
      <c r="S6" s="14" t="s">
        <v>19</v>
      </c>
      <c r="T6" s="14" t="s">
        <v>20</v>
      </c>
    </row>
    <row r="7" spans="2:20" ht="15.5" x14ac:dyDescent="0.35">
      <c r="B7" s="11">
        <v>2</v>
      </c>
      <c r="C7" s="15">
        <v>3873.2</v>
      </c>
      <c r="D7" s="16">
        <v>490.8</v>
      </c>
      <c r="E7" s="17" t="s">
        <v>17</v>
      </c>
      <c r="F7" s="17"/>
      <c r="G7" s="17"/>
      <c r="J7">
        <f t="array" ref="J7:M11">LINEST(C9:C15,E9:G15,TRUE,TRUE)</f>
        <v>-15.74047387916743</v>
      </c>
      <c r="K7">
        <v>40.742995971129218</v>
      </c>
      <c r="L7">
        <v>-2.6289727498867426</v>
      </c>
      <c r="M7">
        <v>2562.8976978796709</v>
      </c>
    </row>
    <row r="8" spans="2:20" ht="15.5" x14ac:dyDescent="0.35">
      <c r="B8" s="11">
        <v>3</v>
      </c>
      <c r="C8" s="15">
        <v>4025.6</v>
      </c>
      <c r="D8" s="16">
        <v>500.4</v>
      </c>
      <c r="E8" s="17" t="s">
        <v>17</v>
      </c>
      <c r="F8" s="17"/>
      <c r="G8" s="17"/>
      <c r="J8">
        <v>239.02565241914212</v>
      </c>
      <c r="K8">
        <v>756.40941534364526</v>
      </c>
      <c r="L8">
        <v>478.05511883667276</v>
      </c>
      <c r="M8">
        <v>380954.42780462379</v>
      </c>
    </row>
    <row r="9" spans="2:20" ht="15.5" x14ac:dyDescent="0.35">
      <c r="B9" s="11">
        <v>4</v>
      </c>
      <c r="C9" s="19">
        <v>4129.8</v>
      </c>
      <c r="D9" s="16">
        <v>521.20000000000005</v>
      </c>
      <c r="E9" s="19">
        <f>SUM(D6:D9)</f>
        <v>2008.3999999999999</v>
      </c>
      <c r="F9" s="20">
        <f>SUM(D9*0+D8*1+D7*2+D6*3)</f>
        <v>2970</v>
      </c>
      <c r="G9" s="20">
        <f>SUM(D9*0^2+D8*1^2+D7*2^2+D6*3^2)</f>
        <v>6927.6</v>
      </c>
      <c r="J9">
        <v>2.8123141100620478E-3</v>
      </c>
      <c r="K9">
        <v>20492.721607801097</v>
      </c>
      <c r="L9" t="e">
        <v>#N/A</v>
      </c>
      <c r="M9" t="e">
        <v>#N/A</v>
      </c>
    </row>
    <row r="10" spans="2:20" ht="15.5" x14ac:dyDescent="0.35">
      <c r="B10" s="11">
        <v>5</v>
      </c>
      <c r="C10" s="19">
        <v>4218</v>
      </c>
      <c r="D10" s="16">
        <v>543.29999999999995</v>
      </c>
      <c r="E10" s="19">
        <f t="shared" ref="E10:E15" si="0">SUM(D7:D10)</f>
        <v>2055.6999999999998</v>
      </c>
      <c r="F10" s="20">
        <f t="shared" ref="F10:F15" si="1">SUM(D10*0+D9*1+D8*2+D7*3)</f>
        <v>2994.4</v>
      </c>
      <c r="G10" s="20">
        <f t="shared" ref="G10:G15" si="2">SUM(D10*0^2+D9*1^2+D8*2^2+D7*3^2)</f>
        <v>6940</v>
      </c>
      <c r="J10">
        <v>2.8202455263496408E-3</v>
      </c>
      <c r="K10">
        <v>3</v>
      </c>
      <c r="L10" t="e">
        <v>#N/A</v>
      </c>
      <c r="M10" t="e">
        <v>#N/A</v>
      </c>
    </row>
    <row r="11" spans="2:20" ht="15.5" x14ac:dyDescent="0.35">
      <c r="B11" s="11">
        <v>6</v>
      </c>
      <c r="C11" s="19">
        <v>4343.1000000000004</v>
      </c>
      <c r="D11" s="16">
        <v>571.79999999999995</v>
      </c>
      <c r="E11" s="19">
        <f t="shared" si="0"/>
        <v>2136.6999999999998</v>
      </c>
      <c r="F11" s="20">
        <f t="shared" si="1"/>
        <v>3086.8999999999996</v>
      </c>
      <c r="G11" s="20">
        <f t="shared" si="2"/>
        <v>7131.7</v>
      </c>
      <c r="J11">
        <v>3553100.1926290989</v>
      </c>
      <c r="K11">
        <v>1259854916.6845138</v>
      </c>
      <c r="L11" t="e">
        <v>#N/A</v>
      </c>
      <c r="M11" t="e">
        <v>#N/A</v>
      </c>
    </row>
    <row r="12" spans="2:20" ht="15.5" x14ac:dyDescent="0.35">
      <c r="B12" s="11">
        <v>7</v>
      </c>
      <c r="C12" s="19">
        <v>4473.5</v>
      </c>
      <c r="D12" s="16">
        <v>513</v>
      </c>
      <c r="E12" s="19">
        <f t="shared" si="0"/>
        <v>2149.3000000000002</v>
      </c>
      <c r="F12" s="20">
        <f t="shared" si="1"/>
        <v>3222</v>
      </c>
      <c r="G12" s="20">
        <f t="shared" si="2"/>
        <v>7435.8</v>
      </c>
      <c r="J12" s="1">
        <v>1</v>
      </c>
      <c r="K12" s="1">
        <v>0</v>
      </c>
      <c r="L12" s="1">
        <v>0</v>
      </c>
      <c r="M12" s="1">
        <v>0</v>
      </c>
      <c r="O12">
        <v>2562.8976978796709</v>
      </c>
      <c r="Q12" s="12">
        <f t="array" ref="Q12:Q16">MMULT(J12:M16,O12:O15)</f>
        <v>2562.8976978796709</v>
      </c>
    </row>
    <row r="13" spans="2:20" ht="15.5" x14ac:dyDescent="0.35">
      <c r="B13" s="11">
        <v>8</v>
      </c>
      <c r="C13" s="19">
        <v>4622.3</v>
      </c>
      <c r="D13" s="16">
        <v>538.79999999999995</v>
      </c>
      <c r="E13" s="19">
        <f t="shared" si="0"/>
        <v>2166.8999999999996</v>
      </c>
      <c r="F13" s="20">
        <f t="shared" si="1"/>
        <v>3286.5</v>
      </c>
      <c r="G13" s="20">
        <f t="shared" si="2"/>
        <v>7689.9</v>
      </c>
      <c r="J13" s="1">
        <v>0</v>
      </c>
      <c r="K13" s="1">
        <v>1</v>
      </c>
      <c r="L13" s="1">
        <v>0</v>
      </c>
      <c r="M13" s="1">
        <v>0</v>
      </c>
      <c r="O13">
        <v>-2.6289727498867426</v>
      </c>
      <c r="Q13" s="12">
        <v>-2.6289727498867426</v>
      </c>
    </row>
    <row r="14" spans="2:20" ht="15.5" x14ac:dyDescent="0.35">
      <c r="B14" s="11">
        <v>9</v>
      </c>
      <c r="C14" s="19">
        <v>4690.5</v>
      </c>
      <c r="D14" s="16">
        <v>518.66999999999996</v>
      </c>
      <c r="E14" s="19">
        <f t="shared" si="0"/>
        <v>2142.27</v>
      </c>
      <c r="F14" s="20">
        <f t="shared" si="1"/>
        <v>3280.2</v>
      </c>
      <c r="G14" s="20">
        <f t="shared" si="2"/>
        <v>7737</v>
      </c>
      <c r="J14" s="1">
        <v>0</v>
      </c>
      <c r="K14" s="1">
        <v>1</v>
      </c>
      <c r="L14" s="1">
        <v>1</v>
      </c>
      <c r="M14" s="1">
        <v>1</v>
      </c>
      <c r="O14" s="12">
        <v>40.742995971129218</v>
      </c>
      <c r="Q14" s="12">
        <v>22.373549342075044</v>
      </c>
    </row>
    <row r="15" spans="2:20" ht="15.5" x14ac:dyDescent="0.35">
      <c r="B15" s="11">
        <v>10</v>
      </c>
      <c r="C15" s="21">
        <v>42801.5</v>
      </c>
      <c r="D15" s="18">
        <v>540.1</v>
      </c>
      <c r="E15" s="19">
        <f t="shared" si="0"/>
        <v>2110.5699999999997</v>
      </c>
      <c r="F15" s="20">
        <f t="shared" si="1"/>
        <v>3135.27</v>
      </c>
      <c r="G15" s="20">
        <f t="shared" si="2"/>
        <v>7290.87</v>
      </c>
      <c r="J15" s="1">
        <v>0</v>
      </c>
      <c r="K15" s="1">
        <v>1</v>
      </c>
      <c r="L15" s="1">
        <v>2</v>
      </c>
      <c r="M15" s="1">
        <v>4</v>
      </c>
      <c r="O15" s="12">
        <v>-15.74047387916743</v>
      </c>
      <c r="Q15" s="12">
        <v>15.895123675701974</v>
      </c>
    </row>
    <row r="16" spans="2:20" ht="15.5" x14ac:dyDescent="0.35">
      <c r="B16" s="25"/>
      <c r="C16" s="26"/>
      <c r="D16" s="26"/>
      <c r="E16" s="27"/>
      <c r="F16" s="28"/>
      <c r="G16" s="28"/>
      <c r="J16" s="1">
        <v>0</v>
      </c>
      <c r="K16" s="1">
        <v>1</v>
      </c>
      <c r="L16" s="1">
        <v>3</v>
      </c>
      <c r="M16" s="1">
        <v>9</v>
      </c>
      <c r="Q16" s="12">
        <v>-22.064249749005953</v>
      </c>
    </row>
    <row r="17" spans="2:13" ht="15.5" x14ac:dyDescent="0.35">
      <c r="B17" s="25"/>
      <c r="C17" s="26"/>
      <c r="D17" s="26"/>
      <c r="E17" s="27"/>
      <c r="F17" s="28"/>
      <c r="G17" s="28"/>
    </row>
    <row r="18" spans="2:13" ht="15.5" x14ac:dyDescent="0.35">
      <c r="B18" s="25"/>
      <c r="C18" s="26"/>
      <c r="D18" s="26"/>
      <c r="E18" s="27"/>
      <c r="F18" s="28"/>
      <c r="G18" s="28"/>
    </row>
    <row r="19" spans="2:13" ht="15.5" x14ac:dyDescent="0.35">
      <c r="B19" s="25"/>
      <c r="C19" s="26"/>
      <c r="D19" s="26"/>
      <c r="E19" s="27"/>
      <c r="F19" s="28"/>
      <c r="G19" s="28"/>
    </row>
    <row r="20" spans="2:13" ht="15.5" x14ac:dyDescent="0.35">
      <c r="B20" s="25"/>
      <c r="C20" s="26"/>
      <c r="D20" s="26"/>
      <c r="E20" s="27"/>
      <c r="F20" s="28"/>
      <c r="G20" s="28"/>
    </row>
    <row r="21" spans="2:13" ht="15.5" x14ac:dyDescent="0.35">
      <c r="B21" s="25"/>
      <c r="C21" s="26"/>
      <c r="D21" s="26"/>
      <c r="E21" s="27"/>
      <c r="F21" s="28"/>
      <c r="G21" s="28"/>
    </row>
    <row r="22" spans="2:13" ht="15.5" x14ac:dyDescent="0.35">
      <c r="B22" s="25"/>
      <c r="C22" s="26"/>
      <c r="D22" s="26"/>
      <c r="E22" s="27"/>
      <c r="F22" s="28"/>
      <c r="G22" s="28"/>
    </row>
    <row r="23" spans="2:13" ht="15.5" x14ac:dyDescent="0.35">
      <c r="B23" s="25"/>
      <c r="C23" s="26"/>
      <c r="D23" s="26"/>
      <c r="E23" s="27"/>
      <c r="F23" s="28"/>
      <c r="G23" s="28"/>
      <c r="J23" s="44" t="s">
        <v>21</v>
      </c>
      <c r="K23" s="44"/>
      <c r="L23" s="44"/>
      <c r="M23" s="44"/>
    </row>
    <row r="24" spans="2:13" ht="23.5" x14ac:dyDescent="0.55000000000000004">
      <c r="J24" s="23"/>
      <c r="K24" s="23" t="s">
        <v>22</v>
      </c>
      <c r="L24" s="23" t="s">
        <v>23</v>
      </c>
      <c r="M24" s="23" t="s">
        <v>24</v>
      </c>
    </row>
    <row r="25" spans="2:13" x14ac:dyDescent="0.35">
      <c r="J25" s="12">
        <v>-2.6289727498867426</v>
      </c>
      <c r="K25" s="22">
        <f>J25/$J$29</f>
        <v>-0.19365639072012178</v>
      </c>
      <c r="L25" s="12">
        <v>0</v>
      </c>
      <c r="M25" s="22">
        <f>K25*L25</f>
        <v>0</v>
      </c>
    </row>
    <row r="26" spans="2:13" x14ac:dyDescent="0.35">
      <c r="J26" s="12">
        <v>22.373549342075044</v>
      </c>
      <c r="K26" s="22">
        <f t="shared" ref="K26:K29" si="3">J26/$J$29</f>
        <v>1.6480889021658618</v>
      </c>
      <c r="L26" s="12">
        <v>1</v>
      </c>
      <c r="M26" s="22">
        <f t="shared" ref="M26:M28" si="4">K26*L26</f>
        <v>1.6480889021658618</v>
      </c>
    </row>
    <row r="27" spans="2:13" x14ac:dyDescent="0.35">
      <c r="J27" s="12">
        <v>15.895123675701974</v>
      </c>
      <c r="K27" s="22">
        <f t="shared" si="3"/>
        <v>1.1708726464429917</v>
      </c>
      <c r="L27" s="12">
        <v>2</v>
      </c>
      <c r="M27" s="22">
        <f t="shared" si="4"/>
        <v>2.3417452928859834</v>
      </c>
    </row>
    <row r="28" spans="2:13" x14ac:dyDescent="0.35">
      <c r="J28" s="12">
        <v>-22.064249749005953</v>
      </c>
      <c r="K28" s="22">
        <f t="shared" si="3"/>
        <v>-1.6253051578887319</v>
      </c>
      <c r="L28" s="12">
        <v>3</v>
      </c>
      <c r="M28" s="22">
        <f t="shared" si="4"/>
        <v>-4.8759154736661952</v>
      </c>
    </row>
    <row r="29" spans="2:13" x14ac:dyDescent="0.35">
      <c r="J29" s="12">
        <f>SUM(J25:J28)</f>
        <v>13.575450518884324</v>
      </c>
      <c r="K29" s="22">
        <f t="shared" si="3"/>
        <v>1</v>
      </c>
      <c r="L29" s="12"/>
      <c r="M29" s="22">
        <f>SUM(M25:M28)</f>
        <v>-0.88608127861435015</v>
      </c>
    </row>
    <row r="31" spans="2:13" x14ac:dyDescent="0.35">
      <c r="M31" t="s">
        <v>36</v>
      </c>
    </row>
    <row r="32" spans="2:13" x14ac:dyDescent="0.35">
      <c r="M32" t="s">
        <v>37</v>
      </c>
    </row>
  </sheetData>
  <mergeCells count="1">
    <mergeCell ref="J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</cp:lastModifiedBy>
  <dcterms:created xsi:type="dcterms:W3CDTF">2015-06-05T18:17:20Z</dcterms:created>
  <dcterms:modified xsi:type="dcterms:W3CDTF">2023-11-23T08:26:06Z</dcterms:modified>
</cp:coreProperties>
</file>