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Екатерина\Desktop\3 курс\Эконометрика\"/>
    </mc:Choice>
  </mc:AlternateContent>
  <xr:revisionPtr revIDLastSave="0" documentId="13_ncr:1_{B55F6FCA-DF1C-40BA-955E-350746429156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Теория" sheetId="1" r:id="rId1"/>
    <sheet name="Задача" sheetId="2" r:id="rId2"/>
    <sheet name="GRETL " sheetId="8" r:id="rId3"/>
    <sheet name="Задача 2" sheetId="7" r:id="rId4"/>
  </sheets>
  <definedNames>
    <definedName name="solver_adj" localSheetId="1" hidden="1">Задача!$L$233</definedName>
    <definedName name="solver_cvg" localSheetId="1" hidden="1">0.0001</definedName>
    <definedName name="solver_drv" localSheetId="1" hidden="1">2</definedName>
    <definedName name="solver_eng" localSheetId="1" hidden="1">3</definedName>
    <definedName name="solver_est" localSheetId="1" hidden="1">1</definedName>
    <definedName name="solver_itr" localSheetId="1" hidden="1">2147483647</definedName>
    <definedName name="solver_lhs1" localSheetId="1" hidden="1">Задача!$L$233</definedName>
    <definedName name="solver_lhs2" localSheetId="1" hidden="1">Задача!$L$233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2</definedName>
    <definedName name="solver_nwt" localSheetId="1" hidden="1">1</definedName>
    <definedName name="solver_opt" localSheetId="1" hidden="1">Задача!$K$238</definedName>
    <definedName name="solver_pre" localSheetId="1" hidden="1">0.000001</definedName>
    <definedName name="solver_rbv" localSheetId="1" hidden="1">2</definedName>
    <definedName name="solver_rel1" localSheetId="1" hidden="1">1</definedName>
    <definedName name="solver_rel2" localSheetId="1" hidden="1">3</definedName>
    <definedName name="solver_rhs1" localSheetId="1" hidden="1">1</definedName>
    <definedName name="solver_rhs2" localSheetId="1" hidden="1">0</definedName>
    <definedName name="solver_rlx" localSheetId="1" hidden="1">2</definedName>
    <definedName name="solver_rsd" localSheetId="1" hidden="1">0</definedName>
    <definedName name="solver_scl" localSheetId="1" hidden="1">2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65" i="2" l="1"/>
  <c r="D265" i="2"/>
  <c r="E265" i="2"/>
  <c r="I265" i="2"/>
  <c r="H265" i="2"/>
  <c r="G265" i="2"/>
  <c r="F265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39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10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183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30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H22" i="2" a="1"/>
  <c r="I22" i="2" s="1"/>
  <c r="H13" i="7" a="1"/>
  <c r="H13" i="7" s="1"/>
  <c r="G15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K236" i="2" l="1" a="1"/>
  <c r="K236" i="2" s="1"/>
  <c r="J208" i="2" a="1"/>
  <c r="J208" i="2" s="1"/>
  <c r="J183" i="2" a="1"/>
  <c r="J184" i="2" s="1"/>
  <c r="I131" i="2" a="1"/>
  <c r="I132" i="2" s="1"/>
  <c r="H22" i="2"/>
  <c r="H26" i="2"/>
  <c r="I25" i="2"/>
  <c r="H25" i="2"/>
  <c r="I24" i="2"/>
  <c r="H24" i="2"/>
  <c r="I23" i="2"/>
  <c r="H23" i="2"/>
  <c r="I26" i="2"/>
  <c r="E60" i="2"/>
  <c r="F64" i="2" s="1" a="1"/>
  <c r="G64" i="2" s="1"/>
  <c r="K237" i="2" l="1"/>
  <c r="K238" i="2"/>
  <c r="L238" i="2"/>
  <c r="L236" i="2"/>
  <c r="L240" i="2"/>
  <c r="L237" i="2"/>
  <c r="K239" i="2"/>
  <c r="K240" i="2"/>
  <c r="L239" i="2"/>
  <c r="K208" i="2"/>
  <c r="J209" i="2"/>
  <c r="K209" i="2"/>
  <c r="J210" i="2"/>
  <c r="J211" i="2"/>
  <c r="J212" i="2"/>
  <c r="K211" i="2"/>
  <c r="K210" i="2"/>
  <c r="K212" i="2"/>
  <c r="K184" i="2"/>
  <c r="J186" i="2"/>
  <c r="J185" i="2"/>
  <c r="K185" i="2"/>
  <c r="K186" i="2"/>
  <c r="J183" i="2"/>
  <c r="J187" i="2"/>
  <c r="K183" i="2"/>
  <c r="K187" i="2"/>
  <c r="J132" i="2"/>
  <c r="I131" i="2"/>
  <c r="J136" i="2"/>
  <c r="J131" i="2"/>
  <c r="I133" i="2"/>
  <c r="J133" i="2"/>
  <c r="I134" i="2"/>
  <c r="J134" i="2"/>
  <c r="I135" i="2"/>
  <c r="I136" i="2"/>
  <c r="J135" i="2"/>
  <c r="F68" i="2"/>
  <c r="F64" i="2"/>
  <c r="G67" i="2"/>
  <c r="F67" i="2"/>
  <c r="G65" i="2"/>
  <c r="G66" i="2"/>
  <c r="F66" i="2"/>
  <c r="F65" i="2"/>
  <c r="G6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<sst xmlns="http://schemas.openxmlformats.org/spreadsheetml/2006/main" count="58" uniqueCount="30">
  <si>
    <t xml:space="preserve">Валовой внутренний продукт и количество принципиально новых производственных технологий в России с 1999 по 2019 гг.
</t>
  </si>
  <si>
    <t>№</t>
  </si>
  <si>
    <t>год</t>
  </si>
  <si>
    <t>ВВП*, Yt, млрд руб.
(в ценах 1999 г.)</t>
  </si>
  <si>
    <t>Количество принципиально
новых производственных
технологий в области связи
и управления**, Xt, ед.</t>
  </si>
  <si>
    <t>Y(t)</t>
  </si>
  <si>
    <t>X(t)</t>
  </si>
  <si>
    <t>Z(t)</t>
  </si>
  <si>
    <r>
      <rPr>
        <sz val="11"/>
        <color theme="1"/>
        <rFont val="Calibri"/>
        <family val="2"/>
        <charset val="204"/>
      </rPr>
      <t>λ</t>
    </r>
    <r>
      <rPr>
        <sz val="11"/>
        <color theme="1"/>
        <rFont val="Calibri"/>
        <family val="2"/>
        <scheme val="minor"/>
      </rPr>
      <t>(1)=</t>
    </r>
  </si>
  <si>
    <t>Z(t)2</t>
  </si>
  <si>
    <t>Z(t)3</t>
  </si>
  <si>
    <t>Z(t)4</t>
  </si>
  <si>
    <t>Z(t)5</t>
  </si>
  <si>
    <t>λ(3)=</t>
  </si>
  <si>
    <t>λ(4)</t>
  </si>
  <si>
    <t>λ(5)</t>
  </si>
  <si>
    <t>λ(1)=</t>
  </si>
  <si>
    <t>λ(2)</t>
  </si>
  <si>
    <t>λ(2)=</t>
  </si>
  <si>
    <t>Z</t>
  </si>
  <si>
    <t>Данные =&gt; поиск решения =&gt; оптимизируем I133 до максимума, изменяя лямбду 2</t>
  </si>
  <si>
    <t>искомая точность модели достигнута</t>
  </si>
  <si>
    <t>считаем коэффициенты итоговой модели</t>
  </si>
  <si>
    <t>Xt-1</t>
  </si>
  <si>
    <t>Xt-2</t>
  </si>
  <si>
    <t>Xt-3</t>
  </si>
  <si>
    <t>Xt-4</t>
  </si>
  <si>
    <t>Xt-5</t>
  </si>
  <si>
    <t>Xt</t>
  </si>
  <si>
    <t>A0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</si>
</sst>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4"/>
      <color theme="1"/>
      <name val="Calibri Light"/>
      <family val="2"/>
      <charset val="204"/>
      <scheme val="major"/>
    </font>
    <font>
      <b/>
      <sz val="14"/>
      <color theme="1"/>
      <name val="Calibri Light"/>
      <family val="2"/>
      <charset val="204"/>
      <scheme val="major"/>
    </font>
    <font>
      <sz val="14"/>
      <color rgb="FFFF0000"/>
      <name val="Calibri Light"/>
      <family val="2"/>
      <charset val="204"/>
      <scheme val="maj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0" fillId="0" borderId="1" xfId="0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/>
    <xf numFmtId="0" fontId="3" fillId="0" borderId="0" xfId="0" applyFont="1" applyAlignment="1">
      <alignment horizontal="center" vertical="center" wrapText="1"/>
    </xf>
    <xf numFmtId="0" fontId="3" fillId="0" borderId="0" xfId="0" applyFont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164" fontId="3" fillId="2" borderId="0" xfId="0" applyNumberFormat="1" applyFont="1" applyFill="1" applyAlignment="1">
      <alignment horizontal="center"/>
    </xf>
    <xf numFmtId="164" fontId="5" fillId="0" borderId="0" xfId="0" applyNumberFormat="1" applyFont="1"/>
    <xf numFmtId="164" fontId="3" fillId="0" borderId="0" xfId="0" applyNumberFormat="1" applyFont="1"/>
    <xf numFmtId="164" fontId="3" fillId="2" borderId="0" xfId="0" applyNumberFormat="1" applyFont="1" applyFill="1"/>
    <xf numFmtId="0" fontId="3" fillId="0" borderId="1" xfId="0" applyFont="1" applyBorder="1"/>
    <xf numFmtId="1" fontId="3" fillId="0" borderId="1" xfId="0" applyNumberFormat="1" applyFont="1" applyBorder="1" applyAlignment="1">
      <alignment horizontal="center" vertical="center"/>
    </xf>
    <xf numFmtId="165" fontId="3" fillId="2" borderId="1" xfId="0" applyNumberFormat="1" applyFont="1" applyFill="1" applyBorder="1" applyAlignment="1">
      <alignment horizontal="center"/>
    </xf>
    <xf numFmtId="0" fontId="3" fillId="2" borderId="0" xfId="0" applyFont="1" applyFill="1"/>
    <xf numFmtId="0" fontId="5" fillId="0" borderId="0" xfId="0" applyFont="1"/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2" borderId="1" xfId="0" applyFont="1" applyFill="1" applyBorder="1"/>
    <xf numFmtId="0" fontId="3" fillId="0" borderId="1" xfId="0" applyFont="1" applyBorder="1" applyAlignment="1">
      <alignment horizontal="center"/>
    </xf>
    <xf numFmtId="166" fontId="5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152400</xdr:colOff>
      <xdr:row>19</xdr:row>
      <xdr:rowOff>171450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305F7DC-FA5E-0908-F62C-D8B0966A4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10000" cy="3790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1299764</xdr:colOff>
      <xdr:row>7</xdr:row>
      <xdr:rowOff>116914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9A69E8E-1234-974C-0164-50B216AD9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08202" cy="1749062"/>
        </a:xfrm>
        <a:prstGeom prst="rect">
          <a:avLst/>
        </a:prstGeom>
      </xdr:spPr>
    </xdr:pic>
    <xdr:clientData/>
  </xdr:twoCellAnchor>
  <xdr:twoCellAnchor editAs="oneCell">
    <xdr:from>
      <xdr:col>12</xdr:col>
      <xdr:colOff>149412</xdr:colOff>
      <xdr:row>11</xdr:row>
      <xdr:rowOff>149412</xdr:rowOff>
    </xdr:from>
    <xdr:to>
      <xdr:col>19</xdr:col>
      <xdr:colOff>86753</xdr:colOff>
      <xdr:row>18</xdr:row>
      <xdr:rowOff>88855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7A9849C-53C1-C143-7309-7D3A1C5CD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00441" y="3006912"/>
          <a:ext cx="4186238" cy="35063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5</xdr:col>
      <xdr:colOff>1547812</xdr:colOff>
      <xdr:row>50</xdr:row>
      <xdr:rowOff>173037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490913D-505B-C53A-6293-83E8733AA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7610475"/>
          <a:ext cx="436245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36</xdr:row>
      <xdr:rowOff>171450</xdr:rowOff>
    </xdr:from>
    <xdr:to>
      <xdr:col>11</xdr:col>
      <xdr:colOff>441605</xdr:colOff>
      <xdr:row>45</xdr:row>
      <xdr:rowOff>200025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587EE54-CE34-53DF-EE86-04CFB772D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5050" y="7781925"/>
          <a:ext cx="4467225" cy="2266950"/>
        </a:xfrm>
        <a:prstGeom prst="rect">
          <a:avLst/>
        </a:prstGeom>
      </xdr:spPr>
    </xdr:pic>
    <xdr:clientData/>
  </xdr:twoCellAnchor>
  <xdr:twoCellAnchor editAs="oneCell">
    <xdr:from>
      <xdr:col>9</xdr:col>
      <xdr:colOff>542925</xdr:colOff>
      <xdr:row>61</xdr:row>
      <xdr:rowOff>38100</xdr:rowOff>
    </xdr:from>
    <xdr:to>
      <xdr:col>11</xdr:col>
      <xdr:colOff>765456</xdr:colOff>
      <xdr:row>68</xdr:row>
      <xdr:rowOff>100012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F97605D1-3BBB-2C00-2B0C-5F4120FCF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62875" y="12411075"/>
          <a:ext cx="2286000" cy="1800225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86</xdr:row>
      <xdr:rowOff>0</xdr:rowOff>
    </xdr:from>
    <xdr:to>
      <xdr:col>17</xdr:col>
      <xdr:colOff>181442</xdr:colOff>
      <xdr:row>101</xdr:row>
      <xdr:rowOff>222250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A0821859-D8EF-820D-7964-0F5C1B6B9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48600" y="17135475"/>
          <a:ext cx="6105525" cy="3952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6</xdr:col>
      <xdr:colOff>304272</xdr:colOff>
      <xdr:row>120</xdr:row>
      <xdr:rowOff>60325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8BCF3BD-798E-971B-391E-4D612D7E9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1516975"/>
          <a:ext cx="4695825" cy="2790825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238125</xdr:colOff>
      <xdr:row>156</xdr:row>
      <xdr:rowOff>57150</xdr:rowOff>
    </xdr:from>
    <xdr:to>
      <xdr:col>21</xdr:col>
      <xdr:colOff>537322</xdr:colOff>
      <xdr:row>159</xdr:row>
      <xdr:rowOff>149225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4E34D21-D788-B27A-6891-79C86C141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82100" y="30527625"/>
          <a:ext cx="6724650" cy="838200"/>
        </a:xfrm>
        <a:prstGeom prst="rect">
          <a:avLst/>
        </a:prstGeom>
      </xdr:spPr>
    </xdr:pic>
    <xdr:clientData/>
  </xdr:twoCellAnchor>
  <xdr:twoCellAnchor editAs="oneCell">
    <xdr:from>
      <xdr:col>11</xdr:col>
      <xdr:colOff>226219</xdr:colOff>
      <xdr:row>160</xdr:row>
      <xdr:rowOff>40481</xdr:rowOff>
    </xdr:from>
    <xdr:to>
      <xdr:col>15</xdr:col>
      <xdr:colOff>462932</xdr:colOff>
      <xdr:row>167</xdr:row>
      <xdr:rowOff>199231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9EBAB9C1-D3AB-C5BF-ACD9-A71672C04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48875" y="31270575"/>
          <a:ext cx="2992659" cy="190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558334</xdr:colOff>
      <xdr:row>173</xdr:row>
      <xdr:rowOff>108091</xdr:rowOff>
    </xdr:from>
    <xdr:to>
      <xdr:col>20</xdr:col>
      <xdr:colOff>317216</xdr:colOff>
      <xdr:row>181</xdr:row>
      <xdr:rowOff>123173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9EB4B6D8-911A-366F-3DD4-7419758FE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17893" y="42428973"/>
          <a:ext cx="4007779" cy="1882729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199</xdr:row>
      <xdr:rowOff>85725</xdr:rowOff>
    </xdr:from>
    <xdr:to>
      <xdr:col>19</xdr:col>
      <xdr:colOff>600075</xdr:colOff>
      <xdr:row>214</xdr:row>
      <xdr:rowOff>20637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46BEDF55-9FD4-8EA0-7BFD-9F99EFC42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77475" y="38747700"/>
          <a:ext cx="4629150" cy="365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564697</xdr:colOff>
      <xdr:row>228</xdr:row>
      <xdr:rowOff>40822</xdr:rowOff>
    </xdr:from>
    <xdr:to>
      <xdr:col>23</xdr:col>
      <xdr:colOff>332014</xdr:colOff>
      <xdr:row>243</xdr:row>
      <xdr:rowOff>120197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1726E397-4687-5A59-A222-936683AE1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1447" y="44223215"/>
          <a:ext cx="4665888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645484</xdr:colOff>
      <xdr:row>248</xdr:row>
      <xdr:rowOff>97081</xdr:rowOff>
    </xdr:from>
    <xdr:to>
      <xdr:col>16</xdr:col>
      <xdr:colOff>231613</xdr:colOff>
      <xdr:row>261</xdr:row>
      <xdr:rowOff>84382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F43BB338-FF02-83BF-AD5E-DF1EE21CA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2022" y="59579485"/>
          <a:ext cx="5008053" cy="300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190500</xdr:colOff>
      <xdr:row>277</xdr:row>
      <xdr:rowOff>0</xdr:rowOff>
    </xdr:from>
    <xdr:to>
      <xdr:col>6</xdr:col>
      <xdr:colOff>935038</xdr:colOff>
      <xdr:row>293</xdr:row>
      <xdr:rowOff>225425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F930C285-B2E8-2A5C-0BF2-F5CE35A67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" y="53530500"/>
          <a:ext cx="5229225" cy="421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258520</xdr:colOff>
      <xdr:row>242</xdr:row>
      <xdr:rowOff>129369</xdr:rowOff>
    </xdr:from>
    <xdr:ext cx="1652375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87A2EE40-9587-4FE8-A1CA-075AE87082B8}"/>
                </a:ext>
              </a:extLst>
            </xdr:cNvPr>
            <xdr:cNvSpPr txBox="1"/>
          </xdr:nvSpPr>
          <xdr:spPr>
            <a:xfrm>
              <a:off x="10332418" y="59356572"/>
              <a:ext cx="165237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=7799,87+88,64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𝑍</m:t>
                    </m:r>
                    <m:d>
                      <m:d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</m:d>
                    <m:r>
                      <a:rPr lang="en-US" sz="1100" b="0" i="1">
                        <a:latin typeface="Cambria Math" panose="02040503050406030204" pitchFamily="18" charset="0"/>
                      </a:rPr>
                      <m:t>5</m:t>
                    </m:r>
                  </m:oMath>
                </m:oMathPara>
              </a14:m>
              <a:endParaRPr lang="ru-RU" sz="1100"/>
            </a:p>
          </xdr:txBody>
        </xdr:sp>
      </mc:Choice>
      <mc:Fallback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87A2EE40-9587-4FE8-A1CA-075AE87082B8}"/>
                </a:ext>
              </a:extLst>
            </xdr:cNvPr>
            <xdr:cNvSpPr txBox="1"/>
          </xdr:nvSpPr>
          <xdr:spPr>
            <a:xfrm>
              <a:off x="10332418" y="59356572"/>
              <a:ext cx="165237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𝑌=7799,87+88,64𝑍(𝑡)5</a:t>
              </a:r>
              <a:endParaRPr lang="ru-RU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A6F97-2122-42E4-92D8-EA480D9123B2}">
  <dimension ref="B9:M279"/>
  <sheetViews>
    <sheetView tabSelected="1" topLeftCell="C226" zoomScale="52" zoomScaleNormal="80" workbookViewId="0">
      <selection activeCell="C266" sqref="C266"/>
    </sheetView>
  </sheetViews>
  <sheetFormatPr defaultRowHeight="18.5" x14ac:dyDescent="0.45"/>
  <cols>
    <col min="1" max="1" width="8.7265625" style="7"/>
    <col min="2" max="2" width="6.453125" style="7" customWidth="1"/>
    <col min="3" max="3" width="12.26953125" style="7" bestFit="1" customWidth="1"/>
    <col min="4" max="4" width="9.36328125" style="7" bestFit="1" customWidth="1"/>
    <col min="5" max="5" width="20.54296875" style="7" customWidth="1"/>
    <col min="6" max="6" width="23.7265625" style="7" customWidth="1"/>
    <col min="7" max="7" width="17" style="7" bestFit="1" customWidth="1"/>
    <col min="8" max="8" width="16.453125" style="7" customWidth="1"/>
    <col min="9" max="9" width="14.7265625" style="7" customWidth="1"/>
    <col min="10" max="11" width="14.7265625" style="7" bestFit="1" customWidth="1"/>
    <col min="12" max="12" width="13.36328125" style="7" bestFit="1" customWidth="1"/>
    <col min="13" max="16384" width="8.7265625" style="7"/>
  </cols>
  <sheetData>
    <row r="9" spans="2:9" x14ac:dyDescent="0.45">
      <c r="B9" s="6" t="s">
        <v>0</v>
      </c>
      <c r="C9" s="6"/>
      <c r="D9" s="6"/>
      <c r="E9" s="6"/>
      <c r="F9" s="6"/>
      <c r="G9" s="6"/>
      <c r="H9" s="6"/>
    </row>
    <row r="10" spans="2:9" ht="41" customHeight="1" x14ac:dyDescent="0.45">
      <c r="B10" s="6"/>
      <c r="C10" s="6"/>
      <c r="D10" s="6"/>
      <c r="E10" s="6"/>
      <c r="F10" s="6"/>
      <c r="G10" s="6"/>
      <c r="H10" s="6"/>
    </row>
    <row r="12" spans="2:9" ht="171" customHeight="1" x14ac:dyDescent="0.45">
      <c r="C12" s="8" t="s">
        <v>1</v>
      </c>
      <c r="D12" s="8" t="s">
        <v>2</v>
      </c>
      <c r="E12" s="9" t="s">
        <v>3</v>
      </c>
      <c r="F12" s="9" t="s">
        <v>4</v>
      </c>
      <c r="G12" s="7" t="s">
        <v>19</v>
      </c>
    </row>
    <row r="13" spans="2:9" x14ac:dyDescent="0.45">
      <c r="C13" s="8">
        <v>1</v>
      </c>
      <c r="D13" s="8">
        <v>2</v>
      </c>
      <c r="E13" s="8">
        <v>3</v>
      </c>
      <c r="F13" s="8">
        <v>3</v>
      </c>
    </row>
    <row r="14" spans="2:9" x14ac:dyDescent="0.45">
      <c r="C14" s="10">
        <v>1</v>
      </c>
      <c r="D14" s="10">
        <v>1999</v>
      </c>
      <c r="E14" s="10">
        <v>4823.2</v>
      </c>
      <c r="F14" s="10">
        <v>2</v>
      </c>
      <c r="I14" s="7">
        <v>0.01</v>
      </c>
    </row>
    <row r="15" spans="2:9" x14ac:dyDescent="0.45">
      <c r="C15" s="10">
        <v>2</v>
      </c>
      <c r="D15" s="10">
        <v>2000</v>
      </c>
      <c r="E15" s="10">
        <v>5309.3023000000003</v>
      </c>
      <c r="F15" s="10">
        <v>9</v>
      </c>
      <c r="G15" s="7">
        <f>E15/E14*I14</f>
        <v>1.100784188920219E-2</v>
      </c>
    </row>
    <row r="16" spans="2:9" x14ac:dyDescent="0.45">
      <c r="C16" s="10">
        <v>3</v>
      </c>
      <c r="D16" s="10">
        <v>2001</v>
      </c>
      <c r="E16" s="10">
        <v>5579.1495999999997</v>
      </c>
      <c r="F16" s="10">
        <v>4</v>
      </c>
    </row>
    <row r="17" spans="3:9" x14ac:dyDescent="0.45">
      <c r="C17" s="10">
        <v>4</v>
      </c>
      <c r="D17" s="10">
        <v>2002</v>
      </c>
      <c r="E17" s="10">
        <v>5844.4858999999997</v>
      </c>
      <c r="F17" s="10">
        <v>2</v>
      </c>
    </row>
    <row r="18" spans="3:9" x14ac:dyDescent="0.45">
      <c r="C18" s="10">
        <v>5</v>
      </c>
      <c r="D18" s="10">
        <v>2003</v>
      </c>
      <c r="E18" s="10">
        <v>6263.2417999999998</v>
      </c>
      <c r="F18" s="10">
        <v>5</v>
      </c>
    </row>
    <row r="19" spans="3:9" x14ac:dyDescent="0.45">
      <c r="C19" s="10">
        <v>6</v>
      </c>
      <c r="D19" s="10">
        <v>2004</v>
      </c>
      <c r="E19" s="10">
        <v>6711.7096000000001</v>
      </c>
      <c r="F19" s="10">
        <v>2</v>
      </c>
    </row>
    <row r="20" spans="3:9" x14ac:dyDescent="0.45">
      <c r="C20" s="10">
        <v>7</v>
      </c>
      <c r="D20" s="10">
        <v>2005</v>
      </c>
      <c r="E20" s="10">
        <v>7140.0330000000004</v>
      </c>
      <c r="F20" s="10">
        <v>4</v>
      </c>
    </row>
    <row r="21" spans="3:9" x14ac:dyDescent="0.45">
      <c r="C21" s="10">
        <v>8</v>
      </c>
      <c r="D21" s="10">
        <v>2006</v>
      </c>
      <c r="E21" s="10">
        <v>7720.1701999999996</v>
      </c>
      <c r="F21" s="10">
        <v>3</v>
      </c>
    </row>
    <row r="22" spans="3:9" x14ac:dyDescent="0.45">
      <c r="C22" s="10">
        <v>9</v>
      </c>
      <c r="D22" s="10">
        <v>2007</v>
      </c>
      <c r="E22" s="10">
        <v>8379.4154999999992</v>
      </c>
      <c r="F22" s="10">
        <v>12</v>
      </c>
      <c r="H22" s="7">
        <f t="array" ref="H22:I26">LINEST(E14:E34,F14:F34,TRUE,TRUE)</f>
        <v>166.91947302127662</v>
      </c>
      <c r="I22" s="7">
        <v>6648.3147833191479</v>
      </c>
    </row>
    <row r="23" spans="3:9" x14ac:dyDescent="0.45">
      <c r="C23" s="10">
        <v>10</v>
      </c>
      <c r="D23" s="10">
        <v>2008</v>
      </c>
      <c r="E23" s="10">
        <v>8816.1453999999994</v>
      </c>
      <c r="F23" s="10">
        <v>1</v>
      </c>
      <c r="H23" s="7">
        <v>39.108879220611762</v>
      </c>
      <c r="I23" s="7">
        <v>480.8052309939705</v>
      </c>
    </row>
    <row r="24" spans="3:9" x14ac:dyDescent="0.45">
      <c r="C24" s="10">
        <v>11</v>
      </c>
      <c r="D24" s="10">
        <v>2009</v>
      </c>
      <c r="E24" s="10">
        <v>8126.1504999999997</v>
      </c>
      <c r="F24" s="10">
        <v>6</v>
      </c>
      <c r="H24" s="7">
        <v>0.48947279484747297</v>
      </c>
      <c r="I24" s="7">
        <v>1372.1323276481285</v>
      </c>
    </row>
    <row r="25" spans="3:9" x14ac:dyDescent="0.45">
      <c r="C25" s="10">
        <v>12</v>
      </c>
      <c r="D25" s="10">
        <v>2010</v>
      </c>
      <c r="E25" s="10">
        <v>8491.1627000000008</v>
      </c>
      <c r="F25" s="10">
        <v>3</v>
      </c>
      <c r="H25" s="7">
        <v>18.216430012428994</v>
      </c>
      <c r="I25" s="7">
        <v>19</v>
      </c>
    </row>
    <row r="26" spans="3:9" x14ac:dyDescent="0.45">
      <c r="C26" s="10">
        <v>13</v>
      </c>
      <c r="D26" s="10">
        <v>2011</v>
      </c>
      <c r="E26" s="10">
        <v>9537.0545999999995</v>
      </c>
      <c r="F26" s="10">
        <v>7</v>
      </c>
      <c r="H26" s="7">
        <v>34296931.225960143</v>
      </c>
      <c r="I26" s="7">
        <v>35772195.366964348</v>
      </c>
    </row>
    <row r="27" spans="3:9" x14ac:dyDescent="0.45">
      <c r="C27" s="10">
        <v>14</v>
      </c>
      <c r="D27" s="10">
        <v>2012</v>
      </c>
      <c r="E27" s="10">
        <v>9884.4542000000001</v>
      </c>
      <c r="F27" s="10">
        <v>10</v>
      </c>
    </row>
    <row r="28" spans="3:9" x14ac:dyDescent="0.45">
      <c r="C28" s="10">
        <v>15</v>
      </c>
      <c r="D28" s="10">
        <v>2013</v>
      </c>
      <c r="E28" s="10">
        <v>10061.8163</v>
      </c>
      <c r="F28" s="10">
        <v>11</v>
      </c>
    </row>
    <row r="29" spans="3:9" x14ac:dyDescent="0.45">
      <c r="C29" s="10">
        <v>16</v>
      </c>
      <c r="D29" s="10">
        <v>2014</v>
      </c>
      <c r="E29" s="10">
        <v>10118.0718</v>
      </c>
      <c r="F29" s="10">
        <v>15</v>
      </c>
    </row>
    <row r="30" spans="3:9" x14ac:dyDescent="0.45">
      <c r="C30" s="10">
        <v>17</v>
      </c>
      <c r="D30" s="10">
        <v>2015</v>
      </c>
      <c r="E30" s="10">
        <v>9883.4405000000006</v>
      </c>
      <c r="F30" s="10">
        <v>14</v>
      </c>
    </row>
    <row r="31" spans="3:9" x14ac:dyDescent="0.45">
      <c r="C31" s="10">
        <v>18</v>
      </c>
      <c r="D31" s="10">
        <v>2016</v>
      </c>
      <c r="E31" s="10">
        <v>9913.5082999999995</v>
      </c>
      <c r="F31" s="10">
        <v>21</v>
      </c>
    </row>
    <row r="32" spans="3:9" x14ac:dyDescent="0.45">
      <c r="C32" s="10">
        <v>19</v>
      </c>
      <c r="D32" s="10">
        <v>2017</v>
      </c>
      <c r="E32" s="10">
        <v>10071.2266</v>
      </c>
      <c r="F32" s="10">
        <v>24</v>
      </c>
    </row>
    <row r="33" spans="3:6" x14ac:dyDescent="0.45">
      <c r="C33" s="10">
        <v>20</v>
      </c>
      <c r="D33" s="10">
        <v>2018</v>
      </c>
      <c r="E33" s="10">
        <v>10223.907999999999</v>
      </c>
      <c r="F33" s="10">
        <v>26</v>
      </c>
    </row>
    <row r="34" spans="3:6" x14ac:dyDescent="0.45">
      <c r="C34" s="10">
        <v>21</v>
      </c>
      <c r="D34" s="10">
        <v>2019</v>
      </c>
      <c r="E34" s="10">
        <v>10434.697200000001</v>
      </c>
      <c r="F34" s="10">
        <v>21</v>
      </c>
    </row>
    <row r="58" spans="3:8" x14ac:dyDescent="0.45">
      <c r="C58" s="10" t="s">
        <v>5</v>
      </c>
      <c r="D58" s="10" t="s">
        <v>6</v>
      </c>
      <c r="E58" s="10" t="s">
        <v>7</v>
      </c>
    </row>
    <row r="59" spans="3:8" x14ac:dyDescent="0.45">
      <c r="C59" s="10">
        <v>4823.2</v>
      </c>
      <c r="D59" s="10">
        <v>2</v>
      </c>
      <c r="E59" s="10"/>
    </row>
    <row r="60" spans="3:8" x14ac:dyDescent="0.45">
      <c r="C60" s="11">
        <v>5309.3023000000003</v>
      </c>
      <c r="D60" s="10">
        <v>9</v>
      </c>
      <c r="E60" s="12">
        <f>D60+D59*$H$61</f>
        <v>10.423309985133494</v>
      </c>
    </row>
    <row r="61" spans="3:8" x14ac:dyDescent="0.45">
      <c r="C61" s="11">
        <v>5579.1495999999997</v>
      </c>
      <c r="D61" s="10">
        <v>4</v>
      </c>
      <c r="E61" s="12">
        <f t="shared" ref="E61:E79" si="0">D61+D60*$H$61</f>
        <v>10.404894933100728</v>
      </c>
      <c r="G61" s="7" t="s">
        <v>16</v>
      </c>
      <c r="H61" s="7">
        <v>0.71165499256674758</v>
      </c>
    </row>
    <row r="62" spans="3:8" x14ac:dyDescent="0.45">
      <c r="C62" s="11">
        <v>5844.4858999999997</v>
      </c>
      <c r="D62" s="10">
        <v>2</v>
      </c>
      <c r="E62" s="12">
        <f t="shared" si="0"/>
        <v>4.8466199702669908</v>
      </c>
    </row>
    <row r="63" spans="3:8" x14ac:dyDescent="0.45">
      <c r="C63" s="11">
        <v>6263.2417999999998</v>
      </c>
      <c r="D63" s="10">
        <v>5</v>
      </c>
      <c r="E63" s="12">
        <f t="shared" si="0"/>
        <v>6.4233099851334954</v>
      </c>
    </row>
    <row r="64" spans="3:8" x14ac:dyDescent="0.45">
      <c r="C64" s="11">
        <v>6711.7096000000001</v>
      </c>
      <c r="D64" s="10">
        <v>2</v>
      </c>
      <c r="E64" s="12">
        <f t="shared" si="0"/>
        <v>5.558274962833738</v>
      </c>
      <c r="F64" s="13">
        <f t="array" ref="F64:G68" xml:space="preserve"> LINEST(C60:C79,E60:E79,TRUE,TRUE)</f>
        <v>98.021057135045069</v>
      </c>
      <c r="G64" s="13">
        <v>6813.9441977337792</v>
      </c>
    </row>
    <row r="65" spans="3:7" x14ac:dyDescent="0.45">
      <c r="C65" s="11">
        <v>7140.0330000000004</v>
      </c>
      <c r="D65" s="10">
        <v>4</v>
      </c>
      <c r="E65" s="12">
        <f t="shared" si="0"/>
        <v>5.4233099851334954</v>
      </c>
      <c r="F65" s="13">
        <v>22.998794988914877</v>
      </c>
      <c r="G65" s="13">
        <v>471.9712528030787</v>
      </c>
    </row>
    <row r="66" spans="3:7" x14ac:dyDescent="0.45">
      <c r="C66" s="11">
        <v>7720.1701999999996</v>
      </c>
      <c r="D66" s="10">
        <v>3</v>
      </c>
      <c r="E66" s="12">
        <f t="shared" si="0"/>
        <v>5.8466199702669908</v>
      </c>
      <c r="F66" s="14">
        <v>0.50227729555089595</v>
      </c>
      <c r="G66" s="13">
        <v>1263.2402958210664</v>
      </c>
    </row>
    <row r="67" spans="3:7" x14ac:dyDescent="0.45">
      <c r="C67" s="11">
        <v>8379.4154999999992</v>
      </c>
      <c r="D67" s="10">
        <v>12</v>
      </c>
      <c r="E67" s="12">
        <f t="shared" si="0"/>
        <v>14.134964977700243</v>
      </c>
      <c r="F67" s="13">
        <v>18.164715491375851</v>
      </c>
      <c r="G67" s="13">
        <v>18</v>
      </c>
    </row>
    <row r="68" spans="3:7" x14ac:dyDescent="0.45">
      <c r="C68" s="11">
        <v>8816.1453999999994</v>
      </c>
      <c r="D68" s="10">
        <v>1</v>
      </c>
      <c r="E68" s="12">
        <f t="shared" si="0"/>
        <v>9.5398599108009705</v>
      </c>
      <c r="F68" s="13">
        <v>28986817.845125418</v>
      </c>
      <c r="G68" s="13">
        <v>28723968.809749719</v>
      </c>
    </row>
    <row r="69" spans="3:7" x14ac:dyDescent="0.45">
      <c r="C69" s="11">
        <v>8126.1504999999997</v>
      </c>
      <c r="D69" s="10">
        <v>6</v>
      </c>
      <c r="E69" s="12">
        <f t="shared" si="0"/>
        <v>6.7116549925667472</v>
      </c>
    </row>
    <row r="70" spans="3:7" x14ac:dyDescent="0.45">
      <c r="C70" s="11">
        <v>8491.1627000000008</v>
      </c>
      <c r="D70" s="10">
        <v>3</v>
      </c>
      <c r="E70" s="12">
        <f t="shared" si="0"/>
        <v>7.2699299554004853</v>
      </c>
    </row>
    <row r="71" spans="3:7" x14ac:dyDescent="0.45">
      <c r="C71" s="11">
        <v>9537.0545999999995</v>
      </c>
      <c r="D71" s="10">
        <v>7</v>
      </c>
      <c r="E71" s="12">
        <f t="shared" si="0"/>
        <v>9.1349649777002426</v>
      </c>
    </row>
    <row r="72" spans="3:7" x14ac:dyDescent="0.45">
      <c r="C72" s="11">
        <v>9884.4542000000001</v>
      </c>
      <c r="D72" s="10">
        <v>10</v>
      </c>
      <c r="E72" s="12">
        <f t="shared" si="0"/>
        <v>14.981584947967233</v>
      </c>
    </row>
    <row r="73" spans="3:7" x14ac:dyDescent="0.45">
      <c r="C73" s="11">
        <v>10061.8163</v>
      </c>
      <c r="D73" s="10">
        <v>11</v>
      </c>
      <c r="E73" s="12">
        <f t="shared" si="0"/>
        <v>18.116549925667478</v>
      </c>
    </row>
    <row r="74" spans="3:7" x14ac:dyDescent="0.45">
      <c r="C74" s="11">
        <v>10118.0718</v>
      </c>
      <c r="D74" s="10">
        <v>15</v>
      </c>
      <c r="E74" s="12">
        <f t="shared" si="0"/>
        <v>22.828204918234224</v>
      </c>
    </row>
    <row r="75" spans="3:7" x14ac:dyDescent="0.45">
      <c r="C75" s="11">
        <v>9883.4405000000006</v>
      </c>
      <c r="D75" s="10">
        <v>14</v>
      </c>
      <c r="E75" s="12">
        <f t="shared" si="0"/>
        <v>24.674824888501213</v>
      </c>
    </row>
    <row r="76" spans="3:7" x14ac:dyDescent="0.45">
      <c r="C76" s="11">
        <v>9913.5082999999995</v>
      </c>
      <c r="D76" s="10">
        <v>21</v>
      </c>
      <c r="E76" s="12">
        <f t="shared" si="0"/>
        <v>30.963169895934467</v>
      </c>
    </row>
    <row r="77" spans="3:7" x14ac:dyDescent="0.45">
      <c r="C77" s="11">
        <v>10071.2266</v>
      </c>
      <c r="D77" s="10">
        <v>24</v>
      </c>
      <c r="E77" s="12">
        <f t="shared" si="0"/>
        <v>38.944754843901698</v>
      </c>
    </row>
    <row r="78" spans="3:7" x14ac:dyDescent="0.45">
      <c r="C78" s="11">
        <v>10223.907999999999</v>
      </c>
      <c r="D78" s="10">
        <v>26</v>
      </c>
      <c r="E78" s="12">
        <f t="shared" si="0"/>
        <v>43.079719821601941</v>
      </c>
    </row>
    <row r="79" spans="3:7" x14ac:dyDescent="0.45">
      <c r="C79" s="11">
        <v>10434.697200000001</v>
      </c>
      <c r="D79" s="10">
        <v>21</v>
      </c>
      <c r="E79" s="12">
        <f t="shared" si="0"/>
        <v>39.503029806735441</v>
      </c>
    </row>
    <row r="85" spans="3:7" x14ac:dyDescent="0.45">
      <c r="C85" s="10"/>
      <c r="D85" s="10"/>
      <c r="E85" s="10"/>
    </row>
    <row r="86" spans="3:7" x14ac:dyDescent="0.45">
      <c r="C86" s="10"/>
      <c r="D86" s="10"/>
      <c r="E86" s="10"/>
    </row>
    <row r="87" spans="3:7" x14ac:dyDescent="0.45">
      <c r="C87" s="11"/>
      <c r="D87" s="10"/>
      <c r="E87" s="12"/>
    </row>
    <row r="88" spans="3:7" x14ac:dyDescent="0.45">
      <c r="C88" s="11"/>
      <c r="D88" s="10"/>
      <c r="E88" s="12"/>
      <c r="G88" s="7" t="s">
        <v>16</v>
      </c>
    </row>
    <row r="89" spans="3:7" x14ac:dyDescent="0.45">
      <c r="C89" s="11"/>
      <c r="D89" s="10"/>
      <c r="E89" s="12"/>
    </row>
    <row r="90" spans="3:7" x14ac:dyDescent="0.45">
      <c r="C90" s="11"/>
      <c r="D90" s="10"/>
      <c r="E90" s="12"/>
    </row>
    <row r="91" spans="3:7" x14ac:dyDescent="0.45">
      <c r="C91" s="11"/>
      <c r="D91" s="10"/>
      <c r="E91" s="12"/>
      <c r="F91" s="15"/>
      <c r="G91" s="15"/>
    </row>
    <row r="92" spans="3:7" x14ac:dyDescent="0.45">
      <c r="C92" s="11"/>
      <c r="D92" s="10"/>
      <c r="E92" s="12"/>
      <c r="F92" s="16"/>
      <c r="G92" s="16"/>
    </row>
    <row r="93" spans="3:7" x14ac:dyDescent="0.45">
      <c r="C93" s="11"/>
      <c r="D93" s="10"/>
      <c r="E93" s="12"/>
      <c r="F93" s="17"/>
      <c r="G93" s="16"/>
    </row>
    <row r="94" spans="3:7" x14ac:dyDescent="0.45">
      <c r="C94" s="11"/>
      <c r="D94" s="10"/>
      <c r="E94" s="12"/>
      <c r="F94" s="16"/>
      <c r="G94" s="16"/>
    </row>
    <row r="95" spans="3:7" x14ac:dyDescent="0.45">
      <c r="C95" s="11"/>
      <c r="D95" s="10"/>
      <c r="E95" s="12"/>
      <c r="F95" s="16"/>
      <c r="G95" s="16"/>
    </row>
    <row r="96" spans="3:7" x14ac:dyDescent="0.45">
      <c r="C96" s="11"/>
      <c r="D96" s="10"/>
      <c r="E96" s="12"/>
    </row>
    <row r="97" spans="3:5" x14ac:dyDescent="0.45">
      <c r="C97" s="11"/>
      <c r="D97" s="10"/>
      <c r="E97" s="12"/>
    </row>
    <row r="98" spans="3:5" x14ac:dyDescent="0.45">
      <c r="C98" s="11"/>
      <c r="D98" s="10"/>
      <c r="E98" s="12"/>
    </row>
    <row r="99" spans="3:5" x14ac:dyDescent="0.45">
      <c r="C99" s="11"/>
      <c r="D99" s="10"/>
      <c r="E99" s="12"/>
    </row>
    <row r="100" spans="3:5" x14ac:dyDescent="0.45">
      <c r="C100" s="11"/>
      <c r="D100" s="10"/>
      <c r="E100" s="12"/>
    </row>
    <row r="101" spans="3:5" x14ac:dyDescent="0.45">
      <c r="C101" s="11"/>
      <c r="D101" s="10"/>
      <c r="E101" s="12"/>
    </row>
    <row r="102" spans="3:5" x14ac:dyDescent="0.45">
      <c r="C102" s="11"/>
      <c r="D102" s="10"/>
      <c r="E102" s="12"/>
    </row>
    <row r="103" spans="3:5" x14ac:dyDescent="0.45">
      <c r="C103" s="11"/>
      <c r="D103" s="10"/>
      <c r="E103" s="12"/>
    </row>
    <row r="104" spans="3:5" x14ac:dyDescent="0.45">
      <c r="C104" s="11"/>
      <c r="D104" s="10"/>
      <c r="E104" s="12"/>
    </row>
    <row r="105" spans="3:5" x14ac:dyDescent="0.45">
      <c r="C105" s="11"/>
      <c r="D105" s="10"/>
      <c r="E105" s="12"/>
    </row>
    <row r="106" spans="3:5" x14ac:dyDescent="0.45">
      <c r="C106" s="11"/>
      <c r="D106" s="10"/>
      <c r="E106" s="12"/>
    </row>
    <row r="127" spans="3:13" x14ac:dyDescent="0.45">
      <c r="C127" s="10" t="s">
        <v>5</v>
      </c>
      <c r="D127" s="10" t="s">
        <v>6</v>
      </c>
      <c r="E127" s="10" t="s">
        <v>7</v>
      </c>
      <c r="F127" s="10" t="s">
        <v>9</v>
      </c>
      <c r="M127" s="7" t="s">
        <v>20</v>
      </c>
    </row>
    <row r="128" spans="3:13" x14ac:dyDescent="0.45">
      <c r="C128" s="10">
        <v>4823.2</v>
      </c>
      <c r="D128" s="10">
        <v>2</v>
      </c>
      <c r="E128" s="10"/>
      <c r="F128" s="18"/>
    </row>
    <row r="129" spans="3:10" x14ac:dyDescent="0.45">
      <c r="C129" s="11">
        <v>5309.3023000000003</v>
      </c>
      <c r="D129" s="10">
        <v>9</v>
      </c>
      <c r="E129" s="12">
        <f>D129+D128*$H$61</f>
        <v>10.423309985133494</v>
      </c>
      <c r="F129" s="18"/>
      <c r="I129" s="7" t="s">
        <v>17</v>
      </c>
      <c r="J129" s="7">
        <v>0.10533195353793921</v>
      </c>
    </row>
    <row r="130" spans="3:10" x14ac:dyDescent="0.45">
      <c r="C130" s="11">
        <v>5579.1495999999997</v>
      </c>
      <c r="D130" s="10">
        <v>4</v>
      </c>
      <c r="E130" s="12">
        <f t="shared" ref="E130:E148" si="1">D130+D129*$H$61</f>
        <v>10.404894933100728</v>
      </c>
      <c r="F130" s="20">
        <f>D130+D129*$J$129 +$J$129^2*D128</f>
        <v>4.9701772227136898</v>
      </c>
    </row>
    <row r="131" spans="3:10" x14ac:dyDescent="0.45">
      <c r="C131" s="11">
        <v>5844.4858999999997</v>
      </c>
      <c r="D131" s="10">
        <v>2</v>
      </c>
      <c r="E131" s="12">
        <f t="shared" si="1"/>
        <v>4.8466199702669908</v>
      </c>
      <c r="F131" s="20">
        <f t="shared" ref="F131:F148" si="2">D131+D130*$J$129 +$J$129^2*D129</f>
        <v>2.5211811980768242</v>
      </c>
      <c r="I131" s="7">
        <f t="array" ref="I131:J136">LINEST(C130:C148,F130:F148,TRUE,TRUE)</f>
        <v>137.40310009719727</v>
      </c>
      <c r="J131" s="7">
        <v>7059.4159023347947</v>
      </c>
    </row>
    <row r="132" spans="3:10" x14ac:dyDescent="0.45">
      <c r="C132" s="11">
        <v>6263.2417999999998</v>
      </c>
      <c r="D132" s="10">
        <v>5</v>
      </c>
      <c r="E132" s="12">
        <f t="shared" si="1"/>
        <v>6.4233099851334954</v>
      </c>
      <c r="F132" s="20">
        <f t="shared" si="2"/>
        <v>5.2550431888203528</v>
      </c>
      <c r="I132" s="7">
        <v>29.992872817260555</v>
      </c>
      <c r="J132" s="7">
        <v>421.12064882594296</v>
      </c>
    </row>
    <row r="133" spans="3:10" x14ac:dyDescent="0.45">
      <c r="C133" s="11">
        <v>6711.7096000000001</v>
      </c>
      <c r="D133" s="10">
        <v>2</v>
      </c>
      <c r="E133" s="12">
        <f t="shared" si="1"/>
        <v>5.558274962833738</v>
      </c>
      <c r="F133" s="20">
        <f t="shared" si="2"/>
        <v>2.5488494085619333</v>
      </c>
      <c r="I133" s="21">
        <v>0.55248221893297822</v>
      </c>
      <c r="J133" s="7">
        <v>1118.0945425292064</v>
      </c>
    </row>
    <row r="134" spans="3:10" x14ac:dyDescent="0.45">
      <c r="C134" s="11">
        <v>7140.0330000000004</v>
      </c>
      <c r="D134" s="10">
        <v>4</v>
      </c>
      <c r="E134" s="12">
        <f t="shared" si="1"/>
        <v>5.4233099851334954</v>
      </c>
      <c r="F134" s="20">
        <f t="shared" si="2"/>
        <v>4.2661380092564718</v>
      </c>
      <c r="I134" s="7">
        <v>20.987317418911726</v>
      </c>
      <c r="J134" s="7">
        <v>17</v>
      </c>
    </row>
    <row r="135" spans="3:10" x14ac:dyDescent="0.45">
      <c r="C135" s="11">
        <v>7720.1701999999996</v>
      </c>
      <c r="D135" s="10">
        <v>3</v>
      </c>
      <c r="E135" s="12">
        <f t="shared" si="1"/>
        <v>5.8466199702669908</v>
      </c>
      <c r="F135" s="20">
        <f t="shared" si="2"/>
        <v>3.443517455023994</v>
      </c>
      <c r="I135" s="7">
        <v>26236988.583047159</v>
      </c>
      <c r="J135" s="7">
        <v>21252301.902571119</v>
      </c>
    </row>
    <row r="136" spans="3:10" x14ac:dyDescent="0.45">
      <c r="C136" s="11">
        <v>8379.4154999999992</v>
      </c>
      <c r="D136" s="10">
        <v>12</v>
      </c>
      <c r="E136" s="12">
        <f t="shared" si="1"/>
        <v>14.134964977700243</v>
      </c>
      <c r="F136" s="20">
        <f t="shared" si="2"/>
        <v>12.360375142358292</v>
      </c>
      <c r="I136" s="7" t="e">
        <v>#N/A</v>
      </c>
      <c r="J136" s="7" t="e">
        <v>#N/A</v>
      </c>
    </row>
    <row r="137" spans="3:10" x14ac:dyDescent="0.45">
      <c r="C137" s="11">
        <v>8816.1453999999994</v>
      </c>
      <c r="D137" s="10">
        <v>1</v>
      </c>
      <c r="E137" s="12">
        <f t="shared" si="1"/>
        <v>9.5398599108009705</v>
      </c>
      <c r="F137" s="20">
        <f t="shared" si="2"/>
        <v>2.2972679037636259</v>
      </c>
    </row>
    <row r="138" spans="3:10" x14ac:dyDescent="0.45">
      <c r="C138" s="11">
        <v>8126.1504999999997</v>
      </c>
      <c r="D138" s="10">
        <v>6</v>
      </c>
      <c r="E138" s="12">
        <f t="shared" si="1"/>
        <v>6.7116549925667472</v>
      </c>
      <c r="F138" s="20">
        <f t="shared" si="2"/>
        <v>6.2384697987713622</v>
      </c>
    </row>
    <row r="139" spans="3:10" x14ac:dyDescent="0.45">
      <c r="C139" s="11">
        <v>8491.1627000000008</v>
      </c>
      <c r="D139" s="10">
        <v>3</v>
      </c>
      <c r="E139" s="12">
        <f t="shared" si="1"/>
        <v>7.2699299554004853</v>
      </c>
      <c r="F139" s="20">
        <f t="shared" si="2"/>
        <v>3.6430865416637537</v>
      </c>
    </row>
    <row r="140" spans="3:10" x14ac:dyDescent="0.45">
      <c r="C140" s="11">
        <v>9537.0545999999995</v>
      </c>
      <c r="D140" s="10">
        <v>7</v>
      </c>
      <c r="E140" s="12">
        <f t="shared" si="1"/>
        <v>9.1349649777002426</v>
      </c>
      <c r="F140" s="20">
        <f t="shared" si="2"/>
        <v>7.3825647832305288</v>
      </c>
    </row>
    <row r="141" spans="3:10" x14ac:dyDescent="0.45">
      <c r="C141" s="11">
        <v>9884.4542000000001</v>
      </c>
      <c r="D141" s="10">
        <v>10</v>
      </c>
      <c r="E141" s="12">
        <f t="shared" si="1"/>
        <v>14.981584947967233</v>
      </c>
      <c r="F141" s="20">
        <f t="shared" si="2"/>
        <v>10.77060813607393</v>
      </c>
    </row>
    <row r="142" spans="3:10" x14ac:dyDescent="0.45">
      <c r="C142" s="11">
        <v>10061.8163</v>
      </c>
      <c r="D142" s="10">
        <v>11</v>
      </c>
      <c r="E142" s="12">
        <f t="shared" si="1"/>
        <v>18.116549925667478</v>
      </c>
      <c r="F142" s="20">
        <f t="shared" si="2"/>
        <v>12.130983278432222</v>
      </c>
    </row>
    <row r="143" spans="3:10" x14ac:dyDescent="0.45">
      <c r="C143" s="11">
        <v>10118.0718</v>
      </c>
      <c r="D143" s="10">
        <v>15</v>
      </c>
      <c r="E143" s="12">
        <f t="shared" si="1"/>
        <v>22.828204918234224</v>
      </c>
      <c r="F143" s="20">
        <f t="shared" si="2"/>
        <v>16.269599693278519</v>
      </c>
    </row>
    <row r="144" spans="3:10" x14ac:dyDescent="0.45">
      <c r="C144" s="11">
        <v>9883.4405000000006</v>
      </c>
      <c r="D144" s="10">
        <v>14</v>
      </c>
      <c r="E144" s="12">
        <f t="shared" si="1"/>
        <v>24.674824888501213</v>
      </c>
      <c r="F144" s="20">
        <f t="shared" si="2"/>
        <v>15.702022327866393</v>
      </c>
    </row>
    <row r="145" spans="3:10" x14ac:dyDescent="0.45">
      <c r="C145" s="11">
        <v>9913.5082999999995</v>
      </c>
      <c r="D145" s="10">
        <v>21</v>
      </c>
      <c r="E145" s="12">
        <f t="shared" si="1"/>
        <v>30.963169895934467</v>
      </c>
      <c r="F145" s="20">
        <f t="shared" si="2"/>
        <v>22.641069656072929</v>
      </c>
    </row>
    <row r="146" spans="3:10" x14ac:dyDescent="0.45">
      <c r="C146" s="11">
        <v>10071.2266</v>
      </c>
      <c r="D146" s="10">
        <v>24</v>
      </c>
      <c r="E146" s="12">
        <f t="shared" si="1"/>
        <v>38.944754843901698</v>
      </c>
      <c r="F146" s="20">
        <f t="shared" si="2"/>
        <v>26.367298510402382</v>
      </c>
    </row>
    <row r="147" spans="3:10" x14ac:dyDescent="0.45">
      <c r="C147" s="11">
        <v>10223.907999999999</v>
      </c>
      <c r="D147" s="10">
        <v>26</v>
      </c>
      <c r="E147" s="12">
        <f t="shared" si="1"/>
        <v>43.079719821601941</v>
      </c>
      <c r="F147" s="20">
        <f t="shared" si="2"/>
        <v>28.76095811406903</v>
      </c>
    </row>
    <row r="148" spans="3:10" x14ac:dyDescent="0.45">
      <c r="C148" s="11">
        <v>10434.697200000001</v>
      </c>
      <c r="D148" s="10">
        <v>21</v>
      </c>
      <c r="E148" s="12">
        <f t="shared" si="1"/>
        <v>39.503029806735441</v>
      </c>
      <c r="F148" s="20">
        <f t="shared" si="2"/>
        <v>24.004906482453265</v>
      </c>
    </row>
    <row r="153" spans="3:10" x14ac:dyDescent="0.45">
      <c r="C153" s="10" t="s">
        <v>5</v>
      </c>
      <c r="D153" s="10" t="s">
        <v>6</v>
      </c>
      <c r="E153" s="10" t="s">
        <v>7</v>
      </c>
      <c r="F153" s="10" t="s">
        <v>9</v>
      </c>
    </row>
    <row r="154" spans="3:10" x14ac:dyDescent="0.45">
      <c r="C154" s="10"/>
      <c r="D154" s="10"/>
      <c r="E154" s="10"/>
      <c r="F154" s="18"/>
    </row>
    <row r="155" spans="3:10" x14ac:dyDescent="0.45">
      <c r="C155" s="10"/>
      <c r="D155" s="10"/>
      <c r="E155" s="19"/>
      <c r="F155" s="18"/>
      <c r="I155" s="7" t="s">
        <v>18</v>
      </c>
      <c r="J155" s="22"/>
    </row>
    <row r="156" spans="3:10" x14ac:dyDescent="0.45">
      <c r="C156" s="10"/>
      <c r="D156" s="11"/>
      <c r="E156" s="19"/>
      <c r="F156" s="20"/>
    </row>
    <row r="157" spans="3:10" x14ac:dyDescent="0.45">
      <c r="C157" s="10"/>
      <c r="D157" s="11"/>
      <c r="E157" s="19"/>
      <c r="F157" s="20"/>
    </row>
    <row r="158" spans="3:10" x14ac:dyDescent="0.45">
      <c r="C158" s="10"/>
      <c r="D158" s="11"/>
      <c r="E158" s="19"/>
      <c r="F158" s="20"/>
    </row>
    <row r="159" spans="3:10" x14ac:dyDescent="0.45">
      <c r="C159" s="10"/>
      <c r="D159" s="11"/>
      <c r="E159" s="19"/>
      <c r="F159" s="20"/>
      <c r="I159" s="21"/>
    </row>
    <row r="160" spans="3:10" x14ac:dyDescent="0.45">
      <c r="C160" s="10"/>
      <c r="D160" s="11"/>
      <c r="E160" s="19"/>
      <c r="F160" s="20"/>
    </row>
    <row r="161" spans="3:6" x14ac:dyDescent="0.45">
      <c r="C161" s="10"/>
      <c r="D161" s="11"/>
      <c r="E161" s="19"/>
      <c r="F161" s="20"/>
    </row>
    <row r="162" spans="3:6" x14ac:dyDescent="0.45">
      <c r="C162" s="10"/>
      <c r="D162" s="11"/>
      <c r="E162" s="19"/>
      <c r="F162" s="20"/>
    </row>
    <row r="163" spans="3:6" x14ac:dyDescent="0.45">
      <c r="C163" s="10"/>
      <c r="D163" s="11"/>
      <c r="E163" s="19"/>
      <c r="F163" s="20"/>
    </row>
    <row r="164" spans="3:6" x14ac:dyDescent="0.45">
      <c r="C164" s="10"/>
      <c r="D164" s="11"/>
      <c r="E164" s="19"/>
      <c r="F164" s="20"/>
    </row>
    <row r="165" spans="3:6" x14ac:dyDescent="0.45">
      <c r="C165" s="10"/>
      <c r="D165" s="11"/>
      <c r="E165" s="19"/>
      <c r="F165" s="20"/>
    </row>
    <row r="166" spans="3:6" x14ac:dyDescent="0.45">
      <c r="C166" s="10"/>
      <c r="D166" s="11"/>
      <c r="E166" s="19"/>
      <c r="F166" s="20"/>
    </row>
    <row r="167" spans="3:6" x14ac:dyDescent="0.45">
      <c r="C167" s="10"/>
      <c r="D167" s="11"/>
      <c r="E167" s="19"/>
      <c r="F167" s="20"/>
    </row>
    <row r="168" spans="3:6" x14ac:dyDescent="0.45">
      <c r="C168" s="10"/>
      <c r="D168" s="11"/>
      <c r="E168" s="19"/>
      <c r="F168" s="20"/>
    </row>
    <row r="169" spans="3:6" x14ac:dyDescent="0.45">
      <c r="C169" s="10"/>
      <c r="D169" s="11"/>
      <c r="E169" s="19"/>
      <c r="F169" s="20"/>
    </row>
    <row r="170" spans="3:6" x14ac:dyDescent="0.45">
      <c r="C170" s="10"/>
      <c r="D170" s="11"/>
      <c r="E170" s="19"/>
      <c r="F170" s="20"/>
    </row>
    <row r="171" spans="3:6" x14ac:dyDescent="0.45">
      <c r="C171" s="10"/>
      <c r="D171" s="11"/>
      <c r="E171" s="19"/>
      <c r="F171" s="20"/>
    </row>
    <row r="172" spans="3:6" x14ac:dyDescent="0.45">
      <c r="C172" s="10"/>
      <c r="D172" s="11"/>
      <c r="E172" s="19"/>
      <c r="F172" s="20"/>
    </row>
    <row r="173" spans="3:6" x14ac:dyDescent="0.45">
      <c r="C173" s="10"/>
      <c r="D173" s="11"/>
      <c r="E173" s="19"/>
      <c r="F173" s="20"/>
    </row>
    <row r="174" spans="3:6" x14ac:dyDescent="0.45">
      <c r="C174" s="10"/>
      <c r="D174" s="11"/>
      <c r="E174" s="19"/>
      <c r="F174" s="20"/>
    </row>
    <row r="179" spans="3:11" x14ac:dyDescent="0.45">
      <c r="C179" s="10" t="s">
        <v>5</v>
      </c>
      <c r="D179" s="10" t="s">
        <v>6</v>
      </c>
      <c r="E179" s="10" t="s">
        <v>7</v>
      </c>
      <c r="F179" s="10" t="s">
        <v>9</v>
      </c>
      <c r="G179" s="23" t="s">
        <v>10</v>
      </c>
    </row>
    <row r="180" spans="3:11" x14ac:dyDescent="0.45">
      <c r="C180" s="10">
        <v>4823.2</v>
      </c>
      <c r="D180" s="10">
        <v>2</v>
      </c>
      <c r="E180" s="10"/>
      <c r="F180" s="10"/>
      <c r="H180" s="7" t="s">
        <v>13</v>
      </c>
      <c r="I180" s="27">
        <v>0.19914200000000001</v>
      </c>
    </row>
    <row r="181" spans="3:11" x14ac:dyDescent="0.45">
      <c r="C181" s="10">
        <v>5309.3023000000003</v>
      </c>
      <c r="D181" s="10">
        <v>9</v>
      </c>
      <c r="E181" s="10">
        <v>10.423309985133494</v>
      </c>
      <c r="F181" s="10"/>
    </row>
    <row r="182" spans="3:11" x14ac:dyDescent="0.45">
      <c r="C182" s="10">
        <v>5579.1495999999997</v>
      </c>
      <c r="D182" s="10">
        <v>4</v>
      </c>
      <c r="E182" s="10">
        <v>10.404894933100728</v>
      </c>
      <c r="F182" s="10">
        <v>4.9701772227136898</v>
      </c>
    </row>
    <row r="183" spans="3:11" x14ac:dyDescent="0.45">
      <c r="C183" s="11">
        <v>5844.4858999999997</v>
      </c>
      <c r="D183" s="10">
        <v>2</v>
      </c>
      <c r="E183" s="10">
        <v>4.8466199702669908</v>
      </c>
      <c r="F183" s="10">
        <v>2.5211811980768242</v>
      </c>
      <c r="G183" s="20">
        <f>D183+D182*$I$180+D181*$I$180^2+D180*$I$180^3</f>
        <v>3.169280787609543</v>
      </c>
      <c r="J183" s="7">
        <f t="array" ref="J183:K187">LINEST(C183:C200,G183:G200,TRUE,TRUE)</f>
        <v>116.40678031646814</v>
      </c>
      <c r="K183" s="7">
        <v>7282.5017580392305</v>
      </c>
    </row>
    <row r="184" spans="3:11" x14ac:dyDescent="0.45">
      <c r="C184" s="11">
        <v>6263.2417999999998</v>
      </c>
      <c r="D184" s="10">
        <v>5</v>
      </c>
      <c r="E184" s="10">
        <v>6.4233099851334954</v>
      </c>
      <c r="F184" s="10">
        <v>5.2550431888203528</v>
      </c>
      <c r="G184" s="20">
        <f t="shared" ref="G184:G200" si="3">D184+D183*$I$180+D182*$I$180^2+D181*$I$180^3</f>
        <v>5.6279914742569419</v>
      </c>
      <c r="J184" s="7">
        <v>24.958727954823321</v>
      </c>
      <c r="K184" s="7">
        <v>394.60889264947872</v>
      </c>
    </row>
    <row r="185" spans="3:11" x14ac:dyDescent="0.45">
      <c r="C185" s="11">
        <v>6711.7096000000001</v>
      </c>
      <c r="D185" s="10">
        <v>2</v>
      </c>
      <c r="E185" s="10">
        <v>5.558274962833738</v>
      </c>
      <c r="F185" s="10">
        <v>2.5488494085619333</v>
      </c>
      <c r="G185" s="20">
        <f t="shared" si="3"/>
        <v>3.1066149965950847</v>
      </c>
      <c r="J185" s="21">
        <v>0.57618840338179556</v>
      </c>
      <c r="K185" s="7">
        <v>1002.2651010439038</v>
      </c>
    </row>
    <row r="186" spans="3:11" x14ac:dyDescent="0.45">
      <c r="C186" s="11">
        <v>7140.0330000000004</v>
      </c>
      <c r="D186" s="10">
        <v>4</v>
      </c>
      <c r="E186" s="10">
        <v>5.4233099851334954</v>
      </c>
      <c r="F186" s="10">
        <v>4.2661380092564718</v>
      </c>
      <c r="G186" s="20">
        <f t="shared" si="3"/>
        <v>4.6123666429535426</v>
      </c>
      <c r="J186" s="7">
        <v>21.75262434457116</v>
      </c>
      <c r="K186" s="7">
        <v>16</v>
      </c>
    </row>
    <row r="187" spans="3:11" x14ac:dyDescent="0.45">
      <c r="C187" s="11">
        <v>7720.1701999999996</v>
      </c>
      <c r="D187" s="10">
        <v>3</v>
      </c>
      <c r="E187" s="10">
        <v>5.8466199702669908</v>
      </c>
      <c r="F187" s="10">
        <v>3.443517455023994</v>
      </c>
      <c r="G187" s="20">
        <f t="shared" si="3"/>
        <v>3.9153704776618565</v>
      </c>
      <c r="J187" s="7">
        <v>21851279.734606482</v>
      </c>
      <c r="K187" s="7">
        <v>16072565.324328745</v>
      </c>
    </row>
    <row r="188" spans="3:11" x14ac:dyDescent="0.45">
      <c r="C188" s="11">
        <v>8379.4154999999992</v>
      </c>
      <c r="D188" s="10">
        <v>12</v>
      </c>
      <c r="E188" s="10">
        <v>14.134964977700243</v>
      </c>
      <c r="F188" s="10">
        <v>12.360375142358292</v>
      </c>
      <c r="G188" s="20">
        <f t="shared" si="3"/>
        <v>12.771851106789542</v>
      </c>
    </row>
    <row r="189" spans="3:11" x14ac:dyDescent="0.45">
      <c r="C189" s="11">
        <v>8816.1453999999994</v>
      </c>
      <c r="D189" s="10">
        <v>1</v>
      </c>
      <c r="E189" s="10">
        <v>9.5398599108009705</v>
      </c>
      <c r="F189" s="10">
        <v>2.2972679037636259</v>
      </c>
      <c r="G189" s="20">
        <f t="shared" si="3"/>
        <v>3.5402665327590852</v>
      </c>
      <c r="I189" s="24"/>
    </row>
    <row r="190" spans="3:11" x14ac:dyDescent="0.45">
      <c r="C190" s="11">
        <v>8126.1504999999997</v>
      </c>
      <c r="D190" s="10">
        <v>6</v>
      </c>
      <c r="E190" s="10">
        <v>6.7116549925667472</v>
      </c>
      <c r="F190" s="10">
        <v>6.2384697987713622</v>
      </c>
      <c r="G190" s="20">
        <f t="shared" si="3"/>
        <v>6.6987248771683143</v>
      </c>
    </row>
    <row r="191" spans="3:11" x14ac:dyDescent="0.45">
      <c r="C191" s="11">
        <v>8491.1627000000008</v>
      </c>
      <c r="D191" s="10">
        <v>3</v>
      </c>
      <c r="E191" s="10">
        <v>7.2699299554004853</v>
      </c>
      <c r="F191" s="10">
        <v>3.6430865416637537</v>
      </c>
      <c r="G191" s="20">
        <f t="shared" si="3"/>
        <v>4.3292793089652557</v>
      </c>
    </row>
    <row r="192" spans="3:11" x14ac:dyDescent="0.45">
      <c r="C192" s="11">
        <v>9537.0545999999995</v>
      </c>
      <c r="D192" s="10">
        <v>7</v>
      </c>
      <c r="E192" s="10">
        <v>9.1349649777002426</v>
      </c>
      <c r="F192" s="10">
        <v>7.3825647832305288</v>
      </c>
      <c r="G192" s="20">
        <f t="shared" si="3"/>
        <v>7.843268698050772</v>
      </c>
    </row>
    <row r="193" spans="3:11" x14ac:dyDescent="0.45">
      <c r="C193" s="11">
        <v>9884.4542000000001</v>
      </c>
      <c r="D193" s="10">
        <v>10</v>
      </c>
      <c r="E193" s="10">
        <v>14.981584947967233</v>
      </c>
      <c r="F193" s="10">
        <v>10.77060813607393</v>
      </c>
      <c r="G193" s="20">
        <f t="shared" si="3"/>
        <v>11.560351494892627</v>
      </c>
    </row>
    <row r="194" spans="3:11" x14ac:dyDescent="0.45">
      <c r="C194" s="11">
        <v>10061.8163</v>
      </c>
      <c r="D194" s="10">
        <v>11</v>
      </c>
      <c r="E194" s="10">
        <v>18.116549925667478</v>
      </c>
      <c r="F194" s="10">
        <v>12.130983278432222</v>
      </c>
      <c r="G194" s="20">
        <f t="shared" si="3"/>
        <v>13.292715196348315</v>
      </c>
    </row>
    <row r="195" spans="3:11" x14ac:dyDescent="0.45">
      <c r="C195" s="11">
        <v>10118.0718</v>
      </c>
      <c r="D195" s="10">
        <v>15</v>
      </c>
      <c r="E195" s="10">
        <v>22.828204918234224</v>
      </c>
      <c r="F195" s="10">
        <v>16.269599693278519</v>
      </c>
      <c r="G195" s="20">
        <f t="shared" si="3"/>
        <v>17.642419729107399</v>
      </c>
    </row>
    <row r="196" spans="3:11" x14ac:dyDescent="0.45">
      <c r="C196" s="11">
        <v>9883.4405000000006</v>
      </c>
      <c r="D196" s="10">
        <v>14</v>
      </c>
      <c r="E196" s="10">
        <v>24.674824888501213</v>
      </c>
      <c r="F196" s="10">
        <v>15.702022327866393</v>
      </c>
      <c r="G196" s="20">
        <f t="shared" si="3"/>
        <v>17.502337708471714</v>
      </c>
    </row>
    <row r="197" spans="3:11" x14ac:dyDescent="0.45">
      <c r="C197" s="11">
        <v>9913.5082999999995</v>
      </c>
      <c r="D197" s="10">
        <v>21</v>
      </c>
      <c r="E197" s="10">
        <v>30.963169895934467</v>
      </c>
      <c r="F197" s="10">
        <v>22.641069656072929</v>
      </c>
      <c r="G197" s="20">
        <f t="shared" si="3"/>
        <v>24.46972333419448</v>
      </c>
    </row>
    <row r="198" spans="3:11" x14ac:dyDescent="0.45">
      <c r="C198" s="11">
        <v>10071.2266</v>
      </c>
      <c r="D198" s="10">
        <v>24</v>
      </c>
      <c r="E198" s="10">
        <v>38.944754843901698</v>
      </c>
      <c r="F198" s="10">
        <v>26.367298510402382</v>
      </c>
      <c r="G198" s="20">
        <f t="shared" si="3"/>
        <v>28.855649722297571</v>
      </c>
    </row>
    <row r="199" spans="3:11" x14ac:dyDescent="0.45">
      <c r="C199" s="11">
        <v>10223.907999999999</v>
      </c>
      <c r="D199" s="10">
        <v>26</v>
      </c>
      <c r="E199" s="10">
        <v>43.079719821601941</v>
      </c>
      <c r="F199" s="10">
        <v>28.76095811406903</v>
      </c>
      <c r="G199" s="20">
        <f t="shared" si="3"/>
        <v>31.722780994378798</v>
      </c>
    </row>
    <row r="200" spans="3:11" x14ac:dyDescent="0.45">
      <c r="C200" s="11">
        <v>10434.697200000001</v>
      </c>
      <c r="D200" s="10">
        <v>21</v>
      </c>
      <c r="E200" s="10">
        <v>39.503029806735441</v>
      </c>
      <c r="F200" s="10">
        <v>24.004906482453265</v>
      </c>
      <c r="G200" s="20">
        <f t="shared" si="3"/>
        <v>27.295319970338198</v>
      </c>
    </row>
    <row r="205" spans="3:11" x14ac:dyDescent="0.45">
      <c r="C205" s="18" t="s">
        <v>5</v>
      </c>
      <c r="D205" s="18" t="s">
        <v>6</v>
      </c>
      <c r="E205" s="18" t="s">
        <v>7</v>
      </c>
      <c r="F205" s="18" t="s">
        <v>9</v>
      </c>
      <c r="G205" s="18" t="s">
        <v>10</v>
      </c>
      <c r="H205" s="18" t="s">
        <v>11</v>
      </c>
      <c r="I205" s="7" t="s">
        <v>14</v>
      </c>
      <c r="J205" s="21">
        <v>0.28909185894757233</v>
      </c>
    </row>
    <row r="206" spans="3:11" x14ac:dyDescent="0.45">
      <c r="C206" s="18">
        <v>4823.2</v>
      </c>
      <c r="D206" s="18">
        <v>2</v>
      </c>
      <c r="E206" s="18"/>
      <c r="F206" s="18"/>
      <c r="G206" s="18"/>
    </row>
    <row r="207" spans="3:11" x14ac:dyDescent="0.45">
      <c r="C207" s="18">
        <v>5309.3023000000003</v>
      </c>
      <c r="D207" s="18">
        <v>9</v>
      </c>
      <c r="E207" s="18">
        <v>10.423309985133494</v>
      </c>
      <c r="F207" s="18"/>
      <c r="G207" s="18"/>
    </row>
    <row r="208" spans="3:11" x14ac:dyDescent="0.45">
      <c r="C208" s="18">
        <v>5579.1495999999997</v>
      </c>
      <c r="D208" s="18">
        <v>4</v>
      </c>
      <c r="E208" s="18">
        <v>10.404894933100728</v>
      </c>
      <c r="F208" s="18">
        <v>4.9701772227136898</v>
      </c>
      <c r="G208" s="18"/>
      <c r="J208" s="7">
        <f t="array" ref="J208:K212">LINEST(C210:C226,H210:H226,TRUE,TRUE)</f>
        <v>94.990938652989556</v>
      </c>
      <c r="K208" s="7">
        <v>7537.1830501143877</v>
      </c>
    </row>
    <row r="209" spans="3:11" x14ac:dyDescent="0.45">
      <c r="C209" s="18">
        <v>5844.4858999999997</v>
      </c>
      <c r="D209" s="18">
        <v>2</v>
      </c>
      <c r="E209" s="18">
        <v>4.8466199702669908</v>
      </c>
      <c r="F209" s="18">
        <v>2.5211811980768242</v>
      </c>
      <c r="G209" s="18">
        <v>3.169280787609543</v>
      </c>
      <c r="J209" s="7">
        <v>21.137985067601434</v>
      </c>
      <c r="K209" s="7">
        <v>379.68936518916115</v>
      </c>
    </row>
    <row r="210" spans="3:11" x14ac:dyDescent="0.45">
      <c r="C210" s="25">
        <v>6263.2417999999998</v>
      </c>
      <c r="D210" s="18">
        <v>5</v>
      </c>
      <c r="E210" s="18">
        <v>6.4233099851334954</v>
      </c>
      <c r="F210" s="18">
        <v>5.2550431888203528</v>
      </c>
      <c r="G210" s="18">
        <v>5.6279914742569419</v>
      </c>
      <c r="H210" s="20">
        <f>D210+D209*$J$205+D208*$J$205^2+D207*$J$205^3+D206*$J$205^4</f>
        <v>6.143894725819071</v>
      </c>
      <c r="J210" s="7">
        <v>0.57379933960558505</v>
      </c>
      <c r="K210" s="7">
        <v>906.86002773898713</v>
      </c>
    </row>
    <row r="211" spans="3:11" x14ac:dyDescent="0.45">
      <c r="C211" s="25">
        <v>6711.7096000000001</v>
      </c>
      <c r="D211" s="18">
        <v>2</v>
      </c>
      <c r="E211" s="18">
        <v>5.558274962833738</v>
      </c>
      <c r="F211" s="18">
        <v>2.5488494085619333</v>
      </c>
      <c r="G211" s="18">
        <v>3.1066149965950847</v>
      </c>
      <c r="H211" s="20">
        <f t="shared" ref="H211:H226" si="4">D211+D210*$J$205+D209*$J$205^2+D208*$J$205^3+D207*$J$205^4</f>
        <v>3.7721115477321692</v>
      </c>
      <c r="J211" s="7">
        <v>20.194689717558596</v>
      </c>
      <c r="K211" s="7">
        <v>15</v>
      </c>
    </row>
    <row r="212" spans="3:11" x14ac:dyDescent="0.45">
      <c r="C212" s="25">
        <v>7140.0330000000004</v>
      </c>
      <c r="D212" s="18">
        <v>4</v>
      </c>
      <c r="E212" s="18">
        <v>5.4233099851334954</v>
      </c>
      <c r="F212" s="18">
        <v>4.2661380092564718</v>
      </c>
      <c r="G212" s="18">
        <v>4.6123666429535426</v>
      </c>
      <c r="H212" s="20">
        <f t="shared" si="4"/>
        <v>5.0723139406927649</v>
      </c>
      <c r="J212" s="7">
        <v>16608014.069885228</v>
      </c>
      <c r="K212" s="7">
        <v>12335926.648661349</v>
      </c>
    </row>
    <row r="213" spans="3:11" x14ac:dyDescent="0.45">
      <c r="C213" s="25">
        <v>7720.1701999999996</v>
      </c>
      <c r="D213" s="18">
        <v>3</v>
      </c>
      <c r="E213" s="18">
        <v>5.8466199702669908</v>
      </c>
      <c r="F213" s="18">
        <v>3.443517455023994</v>
      </c>
      <c r="G213" s="18">
        <v>3.9153704776618565</v>
      </c>
      <c r="H213" s="20">
        <f t="shared" si="4"/>
        <v>4.4582878668144543</v>
      </c>
    </row>
    <row r="214" spans="3:11" x14ac:dyDescent="0.45">
      <c r="C214" s="25">
        <v>8379.4154999999992</v>
      </c>
      <c r="D214" s="18">
        <v>12</v>
      </c>
      <c r="E214" s="18">
        <v>14.134964977700243</v>
      </c>
      <c r="F214" s="18">
        <v>12.360375142358292</v>
      </c>
      <c r="G214" s="18">
        <v>12.771851106789542</v>
      </c>
      <c r="H214" s="20">
        <f t="shared" si="4"/>
        <v>13.284816327407745</v>
      </c>
    </row>
    <row r="215" spans="3:11" x14ac:dyDescent="0.45">
      <c r="C215" s="25">
        <v>8816.1453999999994</v>
      </c>
      <c r="D215" s="18">
        <v>1</v>
      </c>
      <c r="E215" s="18">
        <v>9.5398599108009705</v>
      </c>
      <c r="F215" s="18">
        <v>2.2972679037636259</v>
      </c>
      <c r="G215" s="18">
        <v>3.5402665327590852</v>
      </c>
      <c r="H215" s="20">
        <f t="shared" si="4"/>
        <v>4.8304362485347365</v>
      </c>
    </row>
    <row r="216" spans="3:11" x14ac:dyDescent="0.45">
      <c r="C216" s="25">
        <v>8126.1504999999997</v>
      </c>
      <c r="D216" s="18">
        <v>6</v>
      </c>
      <c r="E216" s="18">
        <v>6.7116549925667472</v>
      </c>
      <c r="F216" s="18">
        <v>6.2384697987713622</v>
      </c>
      <c r="G216" s="18">
        <v>6.6987248771683143</v>
      </c>
      <c r="H216" s="20">
        <f t="shared" si="4"/>
        <v>7.3924013948835929</v>
      </c>
    </row>
    <row r="217" spans="3:11" x14ac:dyDescent="0.45">
      <c r="C217" s="25">
        <v>8491.1627000000008</v>
      </c>
      <c r="D217" s="18">
        <v>3</v>
      </c>
      <c r="E217" s="18">
        <v>7.2699299554004853</v>
      </c>
      <c r="F217" s="18">
        <v>3.6430865416637537</v>
      </c>
      <c r="G217" s="18">
        <v>4.3292793089652557</v>
      </c>
      <c r="H217" s="20">
        <f t="shared" si="4"/>
        <v>5.1290062618674215</v>
      </c>
    </row>
    <row r="218" spans="3:11" x14ac:dyDescent="0.45">
      <c r="C218" s="25">
        <v>9537.0545999999995</v>
      </c>
      <c r="D218" s="18">
        <v>7</v>
      </c>
      <c r="E218" s="18">
        <v>9.1349649777002426</v>
      </c>
      <c r="F218" s="18">
        <v>7.3825647832305288</v>
      </c>
      <c r="G218" s="18">
        <v>7.843268698050772</v>
      </c>
      <c r="H218" s="20">
        <f t="shared" si="4"/>
        <v>8.4766963551974133</v>
      </c>
    </row>
    <row r="219" spans="3:11" x14ac:dyDescent="0.45">
      <c r="C219" s="25">
        <v>9884.4542000000001</v>
      </c>
      <c r="D219" s="18">
        <v>10</v>
      </c>
      <c r="E219" s="18">
        <v>14.981584947967233</v>
      </c>
      <c r="F219" s="18">
        <v>10.77060813607393</v>
      </c>
      <c r="G219" s="18">
        <v>11.560351494892627</v>
      </c>
      <c r="H219" s="20">
        <f t="shared" si="4"/>
        <v>12.42631350865982</v>
      </c>
    </row>
    <row r="220" spans="3:11" x14ac:dyDescent="0.45">
      <c r="C220" s="25">
        <v>10061.8163</v>
      </c>
      <c r="D220" s="18">
        <v>11</v>
      </c>
      <c r="E220" s="18">
        <v>18.116549925667478</v>
      </c>
      <c r="F220" s="18">
        <v>12.130983278432222</v>
      </c>
      <c r="G220" s="18">
        <v>13.292715196348315</v>
      </c>
      <c r="H220" s="20">
        <f t="shared" si="4"/>
        <v>14.590326872217272</v>
      </c>
    </row>
    <row r="221" spans="3:11" x14ac:dyDescent="0.45">
      <c r="C221" s="25">
        <v>10118.0718</v>
      </c>
      <c r="D221" s="18">
        <v>15</v>
      </c>
      <c r="E221" s="18">
        <v>22.828204918234224</v>
      </c>
      <c r="F221" s="18">
        <v>16.269599693278519</v>
      </c>
      <c r="G221" s="18">
        <v>17.642419729107399</v>
      </c>
      <c r="H221" s="20">
        <f t="shared" si="4"/>
        <v>19.205829518942853</v>
      </c>
    </row>
    <row r="222" spans="3:11" x14ac:dyDescent="0.45">
      <c r="C222" s="25">
        <v>9883.4405000000006</v>
      </c>
      <c r="D222" s="18">
        <v>14</v>
      </c>
      <c r="E222" s="18">
        <v>24.674824888501213</v>
      </c>
      <c r="F222" s="18">
        <v>15.702022327866393</v>
      </c>
      <c r="G222" s="18">
        <v>17.502337708471714</v>
      </c>
      <c r="H222" s="20">
        <f t="shared" si="4"/>
        <v>19.546191358661769</v>
      </c>
    </row>
    <row r="223" spans="3:11" x14ac:dyDescent="0.45">
      <c r="C223" s="25">
        <v>9913.5082999999995</v>
      </c>
      <c r="D223" s="18">
        <v>21</v>
      </c>
      <c r="E223" s="18">
        <v>30.963169895934467</v>
      </c>
      <c r="F223" s="18">
        <v>22.641069656072929</v>
      </c>
      <c r="G223" s="18">
        <v>24.46972333419448</v>
      </c>
      <c r="H223" s="20">
        <f t="shared" si="4"/>
        <v>26.636510396154822</v>
      </c>
    </row>
    <row r="224" spans="3:11" x14ac:dyDescent="0.45">
      <c r="C224" s="25">
        <v>10071.2266</v>
      </c>
      <c r="D224" s="18">
        <v>24</v>
      </c>
      <c r="E224" s="18">
        <v>38.944754843901698</v>
      </c>
      <c r="F224" s="18">
        <v>26.367298510402382</v>
      </c>
      <c r="G224" s="18">
        <v>28.855649722297571</v>
      </c>
      <c r="H224" s="20">
        <f t="shared" si="4"/>
        <v>31.68020630763548</v>
      </c>
    </row>
    <row r="225" spans="3:12" x14ac:dyDescent="0.45">
      <c r="C225" s="25">
        <v>10223.907999999999</v>
      </c>
      <c r="D225" s="18">
        <v>26</v>
      </c>
      <c r="E225" s="18">
        <v>43.079719821601941</v>
      </c>
      <c r="F225" s="18">
        <v>28.76095811406903</v>
      </c>
      <c r="G225" s="18">
        <v>31.722780994378798</v>
      </c>
      <c r="H225" s="20">
        <f t="shared" si="4"/>
        <v>35.136278534785163</v>
      </c>
    </row>
    <row r="226" spans="3:12" x14ac:dyDescent="0.45">
      <c r="C226" s="25">
        <v>10434.697200000001</v>
      </c>
      <c r="D226" s="18">
        <v>21</v>
      </c>
      <c r="E226" s="18">
        <v>39.503029806735441</v>
      </c>
      <c r="F226" s="18">
        <v>24.004906482453265</v>
      </c>
      <c r="G226" s="18">
        <v>27.295319970338198</v>
      </c>
      <c r="H226" s="20">
        <f t="shared" si="4"/>
        <v>31.127324080122836</v>
      </c>
    </row>
    <row r="233" spans="3:12" x14ac:dyDescent="0.45">
      <c r="C233" s="18" t="s">
        <v>5</v>
      </c>
      <c r="D233" s="18" t="s">
        <v>6</v>
      </c>
      <c r="E233" s="26" t="s">
        <v>7</v>
      </c>
      <c r="F233" s="26" t="s">
        <v>9</v>
      </c>
      <c r="G233" s="26" t="s">
        <v>10</v>
      </c>
      <c r="H233" s="26" t="s">
        <v>11</v>
      </c>
      <c r="I233" s="26" t="s">
        <v>12</v>
      </c>
      <c r="K233" s="7" t="s">
        <v>15</v>
      </c>
      <c r="L233" s="7">
        <v>0.25588247416008386</v>
      </c>
    </row>
    <row r="234" spans="3:12" x14ac:dyDescent="0.45">
      <c r="C234" s="18">
        <v>4823.2</v>
      </c>
      <c r="D234" s="18">
        <v>2</v>
      </c>
      <c r="E234" s="26"/>
      <c r="F234" s="26"/>
      <c r="G234" s="26"/>
      <c r="H234" s="26"/>
    </row>
    <row r="235" spans="3:12" x14ac:dyDescent="0.45">
      <c r="C235" s="18">
        <v>5309.3023000000003</v>
      </c>
      <c r="D235" s="18">
        <v>9</v>
      </c>
      <c r="E235" s="26">
        <v>10.423309985133494</v>
      </c>
      <c r="F235" s="26"/>
      <c r="G235" s="26"/>
      <c r="H235" s="26"/>
    </row>
    <row r="236" spans="3:12" x14ac:dyDescent="0.45">
      <c r="C236" s="18">
        <v>5579.1495999999997</v>
      </c>
      <c r="D236" s="18">
        <v>4</v>
      </c>
      <c r="E236" s="26">
        <v>10.404894933100728</v>
      </c>
      <c r="F236" s="26">
        <v>4.9701772227136898</v>
      </c>
      <c r="G236" s="26"/>
      <c r="H236" s="26"/>
      <c r="K236" s="7">
        <f t="array" ref="K236:L240">LINEST(C239:C254,I239:I254,TRUE,TRUE)</f>
        <v>88.635701680638931</v>
      </c>
      <c r="L236" s="7">
        <v>7799.8688060148452</v>
      </c>
    </row>
    <row r="237" spans="3:12" x14ac:dyDescent="0.45">
      <c r="C237" s="18">
        <v>5844.4858999999997</v>
      </c>
      <c r="D237" s="18">
        <v>2</v>
      </c>
      <c r="E237" s="26">
        <v>4.8466199702669908</v>
      </c>
      <c r="F237" s="26">
        <v>2.5211811980768242</v>
      </c>
      <c r="G237" s="26">
        <v>3.169280787609543</v>
      </c>
      <c r="H237" s="26"/>
      <c r="K237" s="7">
        <v>19.239914804046069</v>
      </c>
      <c r="L237" s="7">
        <v>341.98152654162266</v>
      </c>
    </row>
    <row r="238" spans="3:12" x14ac:dyDescent="0.45">
      <c r="C238" s="18">
        <v>6263.2417999999998</v>
      </c>
      <c r="D238" s="18">
        <v>5</v>
      </c>
      <c r="E238" s="26">
        <v>6.4233099851334954</v>
      </c>
      <c r="F238" s="26">
        <v>5.2550431888203528</v>
      </c>
      <c r="G238" s="26">
        <v>5.6279914742569419</v>
      </c>
      <c r="H238" s="26">
        <v>6.143894725819071</v>
      </c>
      <c r="K238" s="7">
        <v>0.60253481341675941</v>
      </c>
      <c r="L238" s="7">
        <v>779.44156321011553</v>
      </c>
    </row>
    <row r="239" spans="3:12" x14ac:dyDescent="0.45">
      <c r="C239" s="25">
        <v>6711.7096000000001</v>
      </c>
      <c r="D239" s="18">
        <v>2</v>
      </c>
      <c r="E239" s="26">
        <v>5.558274962833738</v>
      </c>
      <c r="F239" s="26">
        <v>2.5488494085619333</v>
      </c>
      <c r="G239" s="26">
        <v>3.1066149965950847</v>
      </c>
      <c r="H239" s="26">
        <v>3.7721115477321692</v>
      </c>
      <c r="I239" s="20">
        <f>D239+D238*$L$233+D237*$L$233^2+D236*$L$233^3+D235*$L$233^4+D234*$L$233^5</f>
        <v>3.5181582837999126</v>
      </c>
      <c r="K239" s="7">
        <v>21.22321066745301</v>
      </c>
      <c r="L239" s="7">
        <v>14</v>
      </c>
    </row>
    <row r="240" spans="3:12" x14ac:dyDescent="0.45">
      <c r="C240" s="25">
        <v>7140.0330000000004</v>
      </c>
      <c r="D240" s="18">
        <v>4</v>
      </c>
      <c r="E240" s="26">
        <v>5.4233099851334954</v>
      </c>
      <c r="F240" s="26">
        <v>4.2661380092564718</v>
      </c>
      <c r="G240" s="26">
        <v>4.6123666429535426</v>
      </c>
      <c r="H240" s="26">
        <v>5.0723139406927649</v>
      </c>
      <c r="I240" s="20">
        <f t="shared" ref="I240:I254" si="5">D240+D239*$L$233+D238*$L$233^2+D237*$L$233^3+D236*$L$233^4+D235*$L$233^5</f>
        <v>4.8996736450658096</v>
      </c>
      <c r="K240" s="7">
        <v>12893719.14681921</v>
      </c>
      <c r="L240" s="7">
        <v>8505408.1064320002</v>
      </c>
    </row>
    <row r="241" spans="3:9" x14ac:dyDescent="0.45">
      <c r="C241" s="25">
        <v>7720.1701999999996</v>
      </c>
      <c r="D241" s="18">
        <v>3</v>
      </c>
      <c r="E241" s="26">
        <v>5.8466199702669908</v>
      </c>
      <c r="F241" s="26">
        <v>3.443517455023994</v>
      </c>
      <c r="G241" s="26">
        <v>3.9153704776618565</v>
      </c>
      <c r="H241" s="26">
        <v>4.4582878668144543</v>
      </c>
      <c r="I241" s="20">
        <f t="shared" si="5"/>
        <v>4.25121431001772</v>
      </c>
    </row>
    <row r="242" spans="3:9" x14ac:dyDescent="0.45">
      <c r="C242" s="25">
        <v>8379.4154999999992</v>
      </c>
      <c r="D242" s="18">
        <v>12</v>
      </c>
      <c r="E242" s="26">
        <v>14.134964977700243</v>
      </c>
      <c r="F242" s="26">
        <v>12.360375142358292</v>
      </c>
      <c r="G242" s="26">
        <v>12.771851106789542</v>
      </c>
      <c r="H242" s="26">
        <v>13.284816327407745</v>
      </c>
      <c r="I242" s="20">
        <f t="shared" si="5"/>
        <v>13.086688433672677</v>
      </c>
    </row>
    <row r="243" spans="3:9" x14ac:dyDescent="0.45">
      <c r="C243" s="25">
        <v>8816.1453999999994</v>
      </c>
      <c r="D243" s="18">
        <v>1</v>
      </c>
      <c r="E243" s="26">
        <v>9.5398599108009705</v>
      </c>
      <c r="F243" s="26">
        <v>2.2972679037636259</v>
      </c>
      <c r="G243" s="26">
        <v>3.5402665327590852</v>
      </c>
      <c r="H243" s="26">
        <v>4.8304362485347365</v>
      </c>
      <c r="I243" s="20">
        <f t="shared" si="5"/>
        <v>4.3480928138906112</v>
      </c>
    </row>
    <row r="244" spans="3:9" x14ac:dyDescent="0.45">
      <c r="C244" s="25">
        <v>8126.1504999999997</v>
      </c>
      <c r="D244" s="18">
        <v>6</v>
      </c>
      <c r="E244" s="26">
        <v>6.7116549925667472</v>
      </c>
      <c r="F244" s="26">
        <v>6.2384697987713622</v>
      </c>
      <c r="G244" s="26">
        <v>6.6987248771683143</v>
      </c>
      <c r="H244" s="26">
        <v>7.3924013948835929</v>
      </c>
      <c r="I244" s="20">
        <f t="shared" si="5"/>
        <v>7.1111972443967453</v>
      </c>
    </row>
    <row r="245" spans="3:9" x14ac:dyDescent="0.45">
      <c r="C245" s="25">
        <v>8491.1627000000008</v>
      </c>
      <c r="D245" s="18">
        <v>3</v>
      </c>
      <c r="E245" s="26">
        <v>7.2699299554004853</v>
      </c>
      <c r="F245" s="26">
        <v>3.6430865416637537</v>
      </c>
      <c r="G245" s="26">
        <v>4.3292793089652557</v>
      </c>
      <c r="H245" s="26">
        <v>5.1290062618674215</v>
      </c>
      <c r="I245" s="20">
        <f t="shared" si="5"/>
        <v>4.8190693440569046</v>
      </c>
    </row>
    <row r="246" spans="3:9" x14ac:dyDescent="0.45">
      <c r="C246" s="25">
        <v>9537.0545999999995</v>
      </c>
      <c r="D246" s="18">
        <v>7</v>
      </c>
      <c r="E246" s="26">
        <v>9.1349649777002426</v>
      </c>
      <c r="F246" s="26">
        <v>7.3825647832305288</v>
      </c>
      <c r="G246" s="26">
        <v>7.843268698050772</v>
      </c>
      <c r="H246" s="26">
        <v>8.4766963551974133</v>
      </c>
      <c r="I246" s="20">
        <f t="shared" si="5"/>
        <v>8.2319925847468802</v>
      </c>
    </row>
    <row r="247" spans="3:9" x14ac:dyDescent="0.45">
      <c r="C247" s="25">
        <v>9884.4542000000001</v>
      </c>
      <c r="D247" s="18">
        <v>10</v>
      </c>
      <c r="E247" s="26">
        <v>14.981584947967233</v>
      </c>
      <c r="F247" s="26">
        <v>10.77060813607393</v>
      </c>
      <c r="G247" s="26">
        <v>11.560351494892627</v>
      </c>
      <c r="H247" s="26">
        <v>12.42631350865982</v>
      </c>
      <c r="I247" s="20">
        <f t="shared" si="5"/>
        <v>12.105580528232936</v>
      </c>
    </row>
    <row r="248" spans="3:9" x14ac:dyDescent="0.45">
      <c r="C248" s="25">
        <v>10061.8163</v>
      </c>
      <c r="D248" s="18">
        <v>11</v>
      </c>
      <c r="E248" s="26">
        <v>18.116549925667478</v>
      </c>
      <c r="F248" s="26">
        <v>12.130983278432222</v>
      </c>
      <c r="G248" s="26">
        <v>13.292715196348315</v>
      </c>
      <c r="H248" s="26">
        <v>14.590326872217272</v>
      </c>
      <c r="I248" s="20">
        <f t="shared" si="5"/>
        <v>14.094237490230144</v>
      </c>
    </row>
    <row r="249" spans="3:9" x14ac:dyDescent="0.45">
      <c r="C249" s="25">
        <v>10118.0718</v>
      </c>
      <c r="D249" s="18">
        <v>15</v>
      </c>
      <c r="E249" s="26">
        <v>22.828204918234224</v>
      </c>
      <c r="F249" s="26">
        <v>16.269599693278519</v>
      </c>
      <c r="G249" s="26">
        <v>17.642419729107399</v>
      </c>
      <c r="H249" s="26">
        <v>19.205829518942853</v>
      </c>
      <c r="I249" s="20">
        <f t="shared" si="5"/>
        <v>18.606187659860048</v>
      </c>
    </row>
    <row r="250" spans="3:9" x14ac:dyDescent="0.45">
      <c r="C250" s="25">
        <v>9883.4405000000006</v>
      </c>
      <c r="D250" s="18">
        <v>14</v>
      </c>
      <c r="E250" s="26">
        <v>24.674824888501213</v>
      </c>
      <c r="F250" s="26">
        <v>15.702022327866393</v>
      </c>
      <c r="G250" s="26">
        <v>17.502337708471714</v>
      </c>
      <c r="H250" s="26">
        <v>19.546191358661769</v>
      </c>
      <c r="I250" s="20">
        <f t="shared" si="5"/>
        <v>18.759313129852693</v>
      </c>
    </row>
    <row r="251" spans="3:9" x14ac:dyDescent="0.45">
      <c r="C251" s="25">
        <v>9913.5082999999995</v>
      </c>
      <c r="D251" s="18">
        <v>21</v>
      </c>
      <c r="E251" s="26">
        <v>30.963169895934467</v>
      </c>
      <c r="F251" s="26">
        <v>22.641069656072929</v>
      </c>
      <c r="G251" s="26">
        <v>24.46972333419448</v>
      </c>
      <c r="H251" s="26">
        <v>26.636510396154822</v>
      </c>
      <c r="I251" s="20">
        <f t="shared" si="5"/>
        <v>25.799337355590897</v>
      </c>
    </row>
    <row r="252" spans="3:9" x14ac:dyDescent="0.45">
      <c r="C252" s="25">
        <v>10071.2266</v>
      </c>
      <c r="D252" s="18">
        <v>24</v>
      </c>
      <c r="E252" s="26">
        <v>38.944754843901698</v>
      </c>
      <c r="F252" s="26">
        <v>26.367298510402382</v>
      </c>
      <c r="G252" s="26">
        <v>28.855649722297571</v>
      </c>
      <c r="H252" s="26">
        <v>31.68020630763548</v>
      </c>
      <c r="I252" s="20">
        <f t="shared" si="5"/>
        <v>30.599633370460303</v>
      </c>
    </row>
    <row r="253" spans="3:9" x14ac:dyDescent="0.45">
      <c r="C253" s="25">
        <v>10223.907999999999</v>
      </c>
      <c r="D253" s="18">
        <v>26</v>
      </c>
      <c r="E253" s="26">
        <v>43.079719821601941</v>
      </c>
      <c r="F253" s="26">
        <v>28.76095811406903</v>
      </c>
      <c r="G253" s="26">
        <v>31.722780994378798</v>
      </c>
      <c r="H253" s="26">
        <v>35.136278534785163</v>
      </c>
      <c r="I253" s="20">
        <f t="shared" si="5"/>
        <v>33.827102889826328</v>
      </c>
    </row>
    <row r="254" spans="3:9" x14ac:dyDescent="0.45">
      <c r="C254" s="25">
        <v>10434.697200000001</v>
      </c>
      <c r="D254" s="18">
        <v>21</v>
      </c>
      <c r="E254" s="26">
        <v>39.503029806735441</v>
      </c>
      <c r="F254" s="26">
        <v>24.004906482453265</v>
      </c>
      <c r="G254" s="26">
        <v>27.295319970338198</v>
      </c>
      <c r="H254" s="26">
        <v>31.127324080122836</v>
      </c>
      <c r="I254" s="20">
        <f t="shared" si="5"/>
        <v>29.652675075178099</v>
      </c>
    </row>
    <row r="259" spans="3:9" x14ac:dyDescent="0.45">
      <c r="C259" s="7" t="s">
        <v>21</v>
      </c>
    </row>
    <row r="262" spans="3:9" x14ac:dyDescent="0.45">
      <c r="C262" s="7" t="s">
        <v>22</v>
      </c>
    </row>
    <row r="264" spans="3:9" x14ac:dyDescent="0.45">
      <c r="C264" s="7" t="s">
        <v>29</v>
      </c>
      <c r="D264" s="7" t="s">
        <v>28</v>
      </c>
      <c r="E264" s="7" t="s">
        <v>23</v>
      </c>
      <c r="F264" s="7" t="s">
        <v>24</v>
      </c>
      <c r="G264" s="7" t="s">
        <v>25</v>
      </c>
      <c r="H264" s="7" t="s">
        <v>26</v>
      </c>
      <c r="I264" s="7" t="s">
        <v>27</v>
      </c>
    </row>
    <row r="265" spans="3:9" x14ac:dyDescent="0.45">
      <c r="C265" s="7">
        <f>L236</f>
        <v>7799.8688060148452</v>
      </c>
      <c r="D265" s="7">
        <f>$K$236*$L$233^0</f>
        <v>88.635701680638931</v>
      </c>
      <c r="E265" s="7">
        <f>$K$236*$L$233</f>
        <v>22.680322644956991</v>
      </c>
      <c r="F265" s="7">
        <f>$K$236*$L$233^2</f>
        <v>5.8034970731405728</v>
      </c>
      <c r="G265" s="7">
        <f>$K$236*$L$233^3</f>
        <v>1.4850131898560148</v>
      </c>
      <c r="H265" s="7">
        <f>$K$236*$L$233^4</f>
        <v>0.37998884918071546</v>
      </c>
      <c r="I265" s="7">
        <f>$K$236*$L$233^5</f>
        <v>9.7232486881604435E-2</v>
      </c>
    </row>
    <row r="279" spans="5:5" x14ac:dyDescent="0.45">
      <c r="E279" s="18">
        <v>21</v>
      </c>
    </row>
  </sheetData>
  <mergeCells count="1">
    <mergeCell ref="B9:H10"/>
  </mergeCells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61F4-2C16-4988-A0E5-1CDFF81901B4}">
  <dimension ref="B2:C23"/>
  <sheetViews>
    <sheetView workbookViewId="0">
      <selection activeCell="B2" sqref="B2:C23"/>
    </sheetView>
  </sheetViews>
  <sheetFormatPr defaultRowHeight="14.5" x14ac:dyDescent="0.35"/>
  <sheetData>
    <row r="2" spans="2:3" ht="18.5" x14ac:dyDescent="0.35">
      <c r="B2" s="10" t="s">
        <v>5</v>
      </c>
      <c r="C2" s="10" t="s">
        <v>6</v>
      </c>
    </row>
    <row r="3" spans="2:3" ht="18.5" x14ac:dyDescent="0.35">
      <c r="B3" s="10">
        <v>4823.2</v>
      </c>
      <c r="C3" s="10">
        <v>2</v>
      </c>
    </row>
    <row r="4" spans="2:3" ht="18.5" x14ac:dyDescent="0.35">
      <c r="B4" s="11">
        <v>5309.3023000000003</v>
      </c>
      <c r="C4" s="10">
        <v>9</v>
      </c>
    </row>
    <row r="5" spans="2:3" ht="18.5" x14ac:dyDescent="0.35">
      <c r="B5" s="11">
        <v>5579.1495999999997</v>
      </c>
      <c r="C5" s="10">
        <v>4</v>
      </c>
    </row>
    <row r="6" spans="2:3" ht="18.5" x14ac:dyDescent="0.35">
      <c r="B6" s="11">
        <v>5844.4858999999997</v>
      </c>
      <c r="C6" s="10">
        <v>2</v>
      </c>
    </row>
    <row r="7" spans="2:3" ht="18.5" x14ac:dyDescent="0.35">
      <c r="B7" s="11">
        <v>6263.2417999999998</v>
      </c>
      <c r="C7" s="10">
        <v>5</v>
      </c>
    </row>
    <row r="8" spans="2:3" ht="18.5" x14ac:dyDescent="0.35">
      <c r="B8" s="11">
        <v>6711.7096000000001</v>
      </c>
      <c r="C8" s="10">
        <v>2</v>
      </c>
    </row>
    <row r="9" spans="2:3" ht="18.5" x14ac:dyDescent="0.35">
      <c r="B9" s="11">
        <v>7140.0330000000004</v>
      </c>
      <c r="C9" s="10">
        <v>4</v>
      </c>
    </row>
    <row r="10" spans="2:3" ht="18.5" x14ac:dyDescent="0.35">
      <c r="B10" s="11">
        <v>7720.1701999999996</v>
      </c>
      <c r="C10" s="10">
        <v>3</v>
      </c>
    </row>
    <row r="11" spans="2:3" ht="18.5" x14ac:dyDescent="0.35">
      <c r="B11" s="11">
        <v>8379.4154999999992</v>
      </c>
      <c r="C11" s="10">
        <v>12</v>
      </c>
    </row>
    <row r="12" spans="2:3" ht="18.5" x14ac:dyDescent="0.35">
      <c r="B12" s="11">
        <v>8816.1453999999994</v>
      </c>
      <c r="C12" s="10">
        <v>1</v>
      </c>
    </row>
    <row r="13" spans="2:3" ht="18.5" x14ac:dyDescent="0.35">
      <c r="B13" s="11">
        <v>8126.1504999999997</v>
      </c>
      <c r="C13" s="10">
        <v>6</v>
      </c>
    </row>
    <row r="14" spans="2:3" ht="18.5" x14ac:dyDescent="0.35">
      <c r="B14" s="11">
        <v>8491.1627000000008</v>
      </c>
      <c r="C14" s="10">
        <v>3</v>
      </c>
    </row>
    <row r="15" spans="2:3" ht="18.5" x14ac:dyDescent="0.35">
      <c r="B15" s="11">
        <v>9537.0545999999995</v>
      </c>
      <c r="C15" s="10">
        <v>7</v>
      </c>
    </row>
    <row r="16" spans="2:3" ht="18.5" x14ac:dyDescent="0.35">
      <c r="B16" s="11">
        <v>9884.4542000000001</v>
      </c>
      <c r="C16" s="10">
        <v>10</v>
      </c>
    </row>
    <row r="17" spans="2:3" ht="18.5" x14ac:dyDescent="0.35">
      <c r="B17" s="11">
        <v>10061.8163</v>
      </c>
      <c r="C17" s="10">
        <v>11</v>
      </c>
    </row>
    <row r="18" spans="2:3" ht="18.5" x14ac:dyDescent="0.35">
      <c r="B18" s="11">
        <v>10118.0718</v>
      </c>
      <c r="C18" s="10">
        <v>15</v>
      </c>
    </row>
    <row r="19" spans="2:3" ht="18.5" x14ac:dyDescent="0.35">
      <c r="B19" s="11">
        <v>9883.4405000000006</v>
      </c>
      <c r="C19" s="10">
        <v>14</v>
      </c>
    </row>
    <row r="20" spans="2:3" ht="18.5" x14ac:dyDescent="0.35">
      <c r="B20" s="11">
        <v>9913.5082999999995</v>
      </c>
      <c r="C20" s="10">
        <v>21</v>
      </c>
    </row>
    <row r="21" spans="2:3" ht="18.5" x14ac:dyDescent="0.35">
      <c r="B21" s="11">
        <v>10071.2266</v>
      </c>
      <c r="C21" s="10">
        <v>24</v>
      </c>
    </row>
    <row r="22" spans="2:3" ht="18.5" x14ac:dyDescent="0.35">
      <c r="B22" s="11">
        <v>10223.907999999999</v>
      </c>
      <c r="C22" s="10">
        <v>26</v>
      </c>
    </row>
    <row r="23" spans="2:3" ht="18.5" x14ac:dyDescent="0.35">
      <c r="B23" s="11">
        <v>10434.697200000001</v>
      </c>
      <c r="C23" s="10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FDBAB-A5F6-4796-AABC-91742C8B6037}">
  <dimension ref="B4:I21"/>
  <sheetViews>
    <sheetView topLeftCell="A3" workbookViewId="0">
      <selection activeCell="H15" sqref="H15"/>
    </sheetView>
  </sheetViews>
  <sheetFormatPr defaultRowHeight="14.5" x14ac:dyDescent="0.35"/>
  <cols>
    <col min="2" max="2" width="11" bestFit="1" customWidth="1"/>
  </cols>
  <sheetData>
    <row r="4" spans="2:9" x14ac:dyDescent="0.35">
      <c r="B4" s="1" t="s">
        <v>5</v>
      </c>
      <c r="C4" s="1" t="s">
        <v>6</v>
      </c>
      <c r="D4" s="3" t="s">
        <v>7</v>
      </c>
    </row>
    <row r="5" spans="2:9" x14ac:dyDescent="0.35">
      <c r="B5" s="1">
        <v>4823.2</v>
      </c>
      <c r="C5" s="1">
        <v>1</v>
      </c>
      <c r="D5" s="3"/>
      <c r="H5" s="2" t="s">
        <v>8</v>
      </c>
      <c r="I5">
        <v>1E-3</v>
      </c>
    </row>
    <row r="6" spans="2:9" x14ac:dyDescent="0.35">
      <c r="B6" s="4">
        <v>6709</v>
      </c>
      <c r="C6" s="1">
        <v>3</v>
      </c>
      <c r="D6" s="5"/>
    </row>
    <row r="7" spans="2:9" x14ac:dyDescent="0.35">
      <c r="B7" s="4">
        <v>6789</v>
      </c>
      <c r="C7" s="1">
        <v>2</v>
      </c>
      <c r="D7" s="5"/>
    </row>
    <row r="8" spans="2:9" x14ac:dyDescent="0.35">
      <c r="B8" s="4">
        <v>6844</v>
      </c>
      <c r="C8" s="1">
        <v>2</v>
      </c>
      <c r="D8" s="5"/>
    </row>
    <row r="9" spans="2:9" x14ac:dyDescent="0.35">
      <c r="B9" s="4">
        <v>6964</v>
      </c>
      <c r="C9" s="1">
        <v>4</v>
      </c>
      <c r="D9" s="5"/>
    </row>
    <row r="10" spans="2:9" x14ac:dyDescent="0.35">
      <c r="B10" s="4">
        <v>7012</v>
      </c>
      <c r="C10" s="1">
        <v>2</v>
      </c>
      <c r="D10" s="5"/>
    </row>
    <row r="11" spans="2:9" x14ac:dyDescent="0.35">
      <c r="B11" s="4">
        <v>7141</v>
      </c>
      <c r="C11" s="1">
        <v>6</v>
      </c>
      <c r="D11" s="5"/>
    </row>
    <row r="12" spans="2:9" x14ac:dyDescent="0.35">
      <c r="B12" s="4">
        <v>7722</v>
      </c>
      <c r="C12" s="1">
        <v>8</v>
      </c>
      <c r="D12" s="5"/>
    </row>
    <row r="13" spans="2:9" x14ac:dyDescent="0.35">
      <c r="B13" s="4">
        <v>8380</v>
      </c>
      <c r="C13" s="1">
        <v>9</v>
      </c>
      <c r="D13" s="5"/>
      <c r="H13" t="e" cm="1">
        <f t="array" ref="H13">LINEST(B6:B21,C6:D21,TRUE,TRUE)</f>
        <v>#VALUE!</v>
      </c>
    </row>
    <row r="14" spans="2:9" x14ac:dyDescent="0.35">
      <c r="B14" s="4">
        <v>8917</v>
      </c>
      <c r="C14" s="1">
        <v>2</v>
      </c>
      <c r="D14" s="5"/>
    </row>
    <row r="15" spans="2:9" x14ac:dyDescent="0.35">
      <c r="B15" s="4">
        <v>9126</v>
      </c>
      <c r="C15" s="1">
        <v>7</v>
      </c>
      <c r="D15" s="5"/>
    </row>
    <row r="16" spans="2:9" x14ac:dyDescent="0.35">
      <c r="B16" s="4">
        <v>9491.1627000000008</v>
      </c>
      <c r="C16" s="1">
        <v>5</v>
      </c>
      <c r="D16" s="5"/>
    </row>
    <row r="17" spans="2:4" x14ac:dyDescent="0.35">
      <c r="B17" s="4">
        <v>9537.0545999999995</v>
      </c>
      <c r="C17" s="1">
        <v>11</v>
      </c>
      <c r="D17" s="5"/>
    </row>
    <row r="18" spans="2:4" x14ac:dyDescent="0.35">
      <c r="B18" s="4">
        <v>9684.4542000000001</v>
      </c>
      <c r="C18" s="1">
        <v>12</v>
      </c>
      <c r="D18" s="5"/>
    </row>
    <row r="19" spans="2:4" x14ac:dyDescent="0.35">
      <c r="B19" s="4">
        <v>10100</v>
      </c>
      <c r="C19" s="1">
        <v>9</v>
      </c>
      <c r="D19" s="5"/>
    </row>
    <row r="20" spans="2:4" x14ac:dyDescent="0.35">
      <c r="B20" s="4">
        <v>10118.0718</v>
      </c>
      <c r="C20" s="1">
        <v>8</v>
      </c>
      <c r="D20" s="5"/>
    </row>
    <row r="21" spans="2:4" x14ac:dyDescent="0.35">
      <c r="B21" s="4">
        <v>19883.440500000001</v>
      </c>
      <c r="C21" s="1">
        <v>15</v>
      </c>
      <c r="D2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Теория</vt:lpstr>
      <vt:lpstr>Задача</vt:lpstr>
      <vt:lpstr>GRETL </vt:lpstr>
      <vt:lpstr>Задача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Екатерина</cp:lastModifiedBy>
  <dcterms:created xsi:type="dcterms:W3CDTF">2015-06-05T18:17:20Z</dcterms:created>
  <dcterms:modified xsi:type="dcterms:W3CDTF">2023-11-23T10:09:19Z</dcterms:modified>
</cp:coreProperties>
</file>