
<file path=[Content_Types].xml><?xml version="1.0" encoding="utf-8"?>
<Types xmlns="http://schemas.openxmlformats.org/package/2006/content-types">
  <Default Extension="bin" ContentType="application/vnd.openxmlformats-officedocument.oleObject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Екатерина\Desktop\3 курс\Эконометрика\"/>
    </mc:Choice>
  </mc:AlternateContent>
  <xr:revisionPtr revIDLastSave="0" documentId="13_ncr:1_{C25EC620-EFC7-4C09-A6C8-20EE83AE0D4E}" xr6:coauthVersionLast="47" xr6:coauthVersionMax="47" xr10:uidLastSave="{00000000-0000-0000-0000-000000000000}"/>
  <bookViews>
    <workbookView xWindow="2540" yWindow="810" windowWidth="9600" windowHeight="10070" firstSheet="2" activeTab="4" xr2:uid="{00000000-000D-0000-FFFF-FFFF00000000}"/>
  </bookViews>
  <sheets>
    <sheet name="Теория" sheetId="1" r:id="rId1"/>
    <sheet name="Задача 2" sheetId="3" r:id="rId2"/>
    <sheet name="Задача 1" sheetId="2" r:id="rId3"/>
    <sheet name="Экс" sheetId="6" r:id="rId4"/>
    <sheet name="Задача 3" sheetId="4" r:id="rId5"/>
    <sheet name="Задача 4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5" i="4" l="1"/>
  <c r="G72" i="4"/>
  <c r="G71" i="4"/>
  <c r="F64" i="4"/>
  <c r="E71" i="4"/>
  <c r="G64" i="4" s="1"/>
  <c r="J63" i="5"/>
  <c r="J60" i="5"/>
  <c r="J59" i="5"/>
  <c r="H55" i="5"/>
  <c r="H54" i="5"/>
  <c r="H53" i="5"/>
  <c r="H52" i="5"/>
  <c r="H51" i="5"/>
  <c r="H50" i="5"/>
  <c r="H49" i="5"/>
  <c r="H48" i="5"/>
  <c r="H47" i="5"/>
  <c r="H46" i="5"/>
  <c r="H45" i="5"/>
  <c r="H44" i="5"/>
  <c r="G45" i="5"/>
  <c r="G46" i="5"/>
  <c r="G47" i="5"/>
  <c r="G48" i="5"/>
  <c r="G49" i="5"/>
  <c r="G50" i="5"/>
  <c r="G51" i="5"/>
  <c r="G52" i="5"/>
  <c r="G53" i="5"/>
  <c r="G44" i="5"/>
  <c r="F54" i="5"/>
  <c r="H41" i="5"/>
  <c r="H40" i="5"/>
  <c r="H31" i="5"/>
  <c r="H32" i="5"/>
  <c r="H33" i="5"/>
  <c r="H34" i="5"/>
  <c r="H35" i="5"/>
  <c r="H36" i="5"/>
  <c r="H37" i="5"/>
  <c r="H38" i="5"/>
  <c r="H39" i="5"/>
  <c r="H30" i="5"/>
  <c r="G31" i="5"/>
  <c r="G32" i="5"/>
  <c r="G33" i="5"/>
  <c r="G34" i="5"/>
  <c r="G35" i="5"/>
  <c r="G36" i="5"/>
  <c r="G37" i="5"/>
  <c r="G38" i="5"/>
  <c r="G39" i="5"/>
  <c r="G30" i="5"/>
  <c r="F40" i="5"/>
  <c r="G85" i="4"/>
  <c r="F78" i="4"/>
  <c r="G78" i="4" s="1"/>
  <c r="F79" i="4"/>
  <c r="G79" i="4" s="1"/>
  <c r="F80" i="4"/>
  <c r="F81" i="4"/>
  <c r="F82" i="4"/>
  <c r="F83" i="4"/>
  <c r="G83" i="4" s="1"/>
  <c r="F84" i="4"/>
  <c r="F77" i="4"/>
  <c r="G80" i="4"/>
  <c r="G77" i="4"/>
  <c r="G81" i="4"/>
  <c r="G82" i="4"/>
  <c r="G84" i="4"/>
  <c r="E85" i="4"/>
  <c r="G68" i="4"/>
  <c r="G69" i="4"/>
  <c r="F65" i="4"/>
  <c r="G65" i="4" s="1"/>
  <c r="F66" i="4"/>
  <c r="G66" i="4" s="1"/>
  <c r="F68" i="4"/>
  <c r="F69" i="4"/>
  <c r="F70" i="4"/>
  <c r="G70" i="4" s="1"/>
  <c r="B67" i="6"/>
  <c r="B66" i="6"/>
  <c r="C65" i="6" s="1"/>
  <c r="C64" i="6"/>
  <c r="B65" i="6"/>
  <c r="C63" i="6"/>
  <c r="C55" i="6"/>
  <c r="C56" i="6"/>
  <c r="C57" i="6"/>
  <c r="C58" i="6"/>
  <c r="C59" i="6"/>
  <c r="C60" i="6"/>
  <c r="C61" i="6"/>
  <c r="C62" i="6"/>
  <c r="C54" i="6"/>
  <c r="E29" i="6"/>
  <c r="E30" i="6"/>
  <c r="E31" i="6"/>
  <c r="E32" i="6"/>
  <c r="E33" i="6"/>
  <c r="E34" i="6"/>
  <c r="E35" i="6"/>
  <c r="E36" i="6"/>
  <c r="E37" i="6"/>
  <c r="E38" i="6"/>
  <c r="E28" i="6"/>
  <c r="D28" i="6"/>
  <c r="D29" i="6"/>
  <c r="D30" i="6" s="1"/>
  <c r="D31" i="6" s="1"/>
  <c r="D32" i="6" s="1"/>
  <c r="D33" i="6" s="1"/>
  <c r="D34" i="6" s="1"/>
  <c r="D35" i="6" s="1"/>
  <c r="D36" i="6" s="1"/>
  <c r="D37" i="6" s="1"/>
  <c r="D38" i="6" s="1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64" i="3"/>
  <c r="F60" i="3"/>
  <c r="G60" i="3"/>
  <c r="E59" i="3"/>
  <c r="E60" i="3" s="1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24" i="3"/>
  <c r="C59" i="3"/>
  <c r="C58" i="3"/>
  <c r="F67" i="4" l="1"/>
  <c r="G67" i="4" s="1"/>
  <c r="D91" i="4" s="1"/>
  <c r="F91" i="4" s="1"/>
  <c r="L59" i="5"/>
  <c r="G86" i="4"/>
  <c r="C66" i="6"/>
  <c r="E58" i="3"/>
  <c r="D92" i="4" l="1"/>
</calcChain>
</file>

<file path=xl/sharedStrings.xml><?xml version="1.0" encoding="utf-8"?>
<sst xmlns="http://schemas.openxmlformats.org/spreadsheetml/2006/main" count="145" uniqueCount="104">
  <si>
    <t>Неделя, t</t>
  </si>
  <si>
    <t>Количество изделий Y,
усл. ед.</t>
  </si>
  <si>
    <t>Затраты X, долл.</t>
  </si>
  <si>
    <t>Y</t>
  </si>
  <si>
    <t>X</t>
  </si>
  <si>
    <t>Вычисление коэффициента парной корреляции показало наличие значимой отрицательной корреляции XYr= –0.513, что противоречит экономическому смыслу.
Приведенная на рис. 9.3 диаграмма рассеяния содержит одно резко выделяющееся наблюдение, наличие которого и привело к отрицательной корреляции.
Если наличие этого выброса связано с ошибкой в данных или с каким-то форс-мажорным обстоятельством (например, пожаром), то это аномальное наблюдение необходимо исключить из временного ряда. Самый простой способ замены — в качестве нового значения принять среднее из двух соседних значений.'</t>
  </si>
  <si>
    <t>Дата</t>
  </si>
  <si>
    <t>IV кв. 1994</t>
  </si>
  <si>
    <t>I кв. 1995</t>
  </si>
  <si>
    <t>II кв. 1995</t>
  </si>
  <si>
    <t>III кв. 1995</t>
  </si>
  <si>
    <t>IV кв. 1995</t>
  </si>
  <si>
    <t>I кв. 1996</t>
  </si>
  <si>
    <t>II кв. 1996</t>
  </si>
  <si>
    <t>III кв. 1996</t>
  </si>
  <si>
    <t>IV кв. 1996</t>
  </si>
  <si>
    <t>I кв. 1997</t>
  </si>
  <si>
    <t>II кв. 1997</t>
  </si>
  <si>
    <t>III кв. 1997</t>
  </si>
  <si>
    <t>IV кв. 1997</t>
  </si>
  <si>
    <t>I кв. 1998</t>
  </si>
  <si>
    <t>II кв. 1998</t>
  </si>
  <si>
    <t>III кв. 1998</t>
  </si>
  <si>
    <t>IV кв. 1998</t>
  </si>
  <si>
    <t>I кв. 1999</t>
  </si>
  <si>
    <t>II кв. 1999</t>
  </si>
  <si>
    <t>III кв. 1999</t>
  </si>
  <si>
    <t>IV кв. 1999</t>
  </si>
  <si>
    <t>I кв. 2000</t>
  </si>
  <si>
    <t>II кв. 2000</t>
  </si>
  <si>
    <t>III кв. 2000</t>
  </si>
  <si>
    <t>IV кв. 2000</t>
  </si>
  <si>
    <t>I кв. 2001</t>
  </si>
  <si>
    <t>II кв. 2001</t>
  </si>
  <si>
    <t>III кв. 2001</t>
  </si>
  <si>
    <t>IV кв. 2001</t>
  </si>
  <si>
    <t>I кв. 2002</t>
  </si>
  <si>
    <t>II кв. 2002</t>
  </si>
  <si>
    <t>III кв. 2002</t>
  </si>
  <si>
    <t>IV кв. 2002</t>
  </si>
  <si>
    <t>I кв. 2003</t>
  </si>
  <si>
    <t>№</t>
  </si>
  <si>
    <t>Y(t)</t>
  </si>
  <si>
    <r>
      <t xml:space="preserve">Расчет параметра </t>
    </r>
    <r>
      <rPr>
        <sz val="11"/>
        <color theme="1"/>
        <rFont val="Calibri"/>
        <family val="2"/>
        <charset val="204"/>
      </rPr>
      <t>λ</t>
    </r>
  </si>
  <si>
    <t>Y(t) - y средняя</t>
  </si>
  <si>
    <t>(Y(t) - y средняя)^2</t>
  </si>
  <si>
    <t>Урожайность ячменя в одной из областей Среднего Поволжья, ц/га</t>
  </si>
  <si>
    <t>Годы</t>
  </si>
  <si>
    <t>Урожайность</t>
  </si>
  <si>
    <t>yt- y средняя</t>
  </si>
  <si>
    <t>(yt- y средняя)^2</t>
  </si>
  <si>
    <t>F расчетное</t>
  </si>
  <si>
    <t>=</t>
  </si>
  <si>
    <t>F критическое</t>
  </si>
  <si>
    <t>y- y ср</t>
  </si>
  <si>
    <t>(y- y ср)^2</t>
  </si>
  <si>
    <t xml:space="preserve">  </t>
  </si>
  <si>
    <t>ZX</t>
  </si>
  <si>
    <t>18.1.2. Метод взвешенной скользящей средней</t>
  </si>
  <si>
    <r>
      <t>Взвешенная скользящая средняя (</t>
    </r>
    <r>
      <rPr>
        <i/>
        <sz val="12"/>
        <color rgb="FF000000"/>
        <rFont val="Times New Roman"/>
        <family val="1"/>
        <charset val="204"/>
      </rPr>
      <t>WMA</t>
    </r>
    <r>
      <rPr>
        <sz val="12"/>
        <color rgb="FF000000"/>
        <rFont val="Times New Roman"/>
        <family val="1"/>
        <charset val="204"/>
      </rPr>
      <t>), в отличие от простой взвешенной, учитывает, что значения последних наблюдений в выборке, т.е. наиболее актуальных, важнее, чем значения первых. В данном м</t>
    </r>
    <r>
      <rPr>
        <sz val="12"/>
        <color theme="1"/>
        <rFont val="Times New Roman"/>
        <family val="1"/>
        <charset val="204"/>
      </rPr>
      <t>етоде сглаживание выполняется не по прямой, а по кривой более высокого порядка, например, полинома второго или третьего порядка. Суммирование же наблюдений временного ряда, входящих в интервал сглаживания, выполняется с определенными весами, рассчитанными по методу наименьших квадратов.</t>
    </r>
  </si>
  <si>
    <t>Формула вычисления взвешенного ряда имеет вид</t>
  </si>
  <si>
    <t>,</t>
  </si>
  <si>
    <t>(18.2)</t>
  </si>
  <si>
    <t>Цена актива</t>
  </si>
  <si>
    <t>1 мая</t>
  </si>
  <si>
    <t>2 мая</t>
  </si>
  <si>
    <t>3 мая</t>
  </si>
  <si>
    <t>4 мая</t>
  </si>
  <si>
    <t>5 мая</t>
  </si>
  <si>
    <r>
      <t xml:space="preserve">При применении </t>
    </r>
    <r>
      <rPr>
        <i/>
        <sz val="12"/>
        <color theme="1"/>
        <rFont val="Times New Roman"/>
        <family val="1"/>
        <charset val="204"/>
      </rPr>
      <t>одинарного сглаживания</t>
    </r>
    <r>
      <rPr>
        <sz val="12"/>
        <color theme="1"/>
        <rFont val="Times New Roman"/>
        <family val="1"/>
        <charset val="204"/>
      </rPr>
      <t xml:space="preserve"> используется формула</t>
    </r>
  </si>
  <si>
    <t>(18.3)</t>
  </si>
  <si>
    <r>
      <t xml:space="preserve">где 0 </t>
    </r>
    <r>
      <rPr>
        <sz val="12"/>
        <color theme="1"/>
        <rFont val="Symbol"/>
        <family val="1"/>
        <charset val="2"/>
      </rPr>
      <t>£</t>
    </r>
    <r>
      <rPr>
        <sz val="12"/>
        <color theme="1"/>
        <rFont val="Times New Roman"/>
        <family val="1"/>
        <charset val="204"/>
      </rPr>
      <t xml:space="preserve"> </t>
    </r>
    <r>
      <rPr>
        <sz val="12"/>
        <color theme="1"/>
        <rFont val="Symbol"/>
        <family val="1"/>
        <charset val="2"/>
      </rPr>
      <t>a</t>
    </r>
    <r>
      <rPr>
        <i/>
        <sz val="12"/>
        <color theme="1"/>
        <rFont val="Times New Roman"/>
        <family val="1"/>
        <charset val="204"/>
      </rPr>
      <t>‧</t>
    </r>
    <r>
      <rPr>
        <sz val="12"/>
        <color theme="1"/>
        <rFont val="Symbol"/>
        <family val="1"/>
        <charset val="2"/>
      </rPr>
      <t>£</t>
    </r>
    <r>
      <rPr>
        <sz val="12"/>
        <color theme="1"/>
        <rFont val="Times New Roman"/>
        <family val="1"/>
        <charset val="204"/>
      </rPr>
      <t xml:space="preserve"> 1, или более общая формула</t>
    </r>
  </si>
  <si>
    <t>.</t>
  </si>
  <si>
    <t>(18.4)</t>
  </si>
  <si>
    <r>
      <t xml:space="preserve">Торговая компания имеет результат продаж своей продукции за 12 месяцев в виде временного ряда (столбцы 1–2), представленного в табл. 18.2. Требуется выполнить его сглаживание методом экспоненциального скользящего. Проведите данную процедуру с параметром </t>
    </r>
    <r>
      <rPr>
        <i/>
        <sz val="12"/>
        <color theme="1"/>
        <rFont val="Times New Roman"/>
        <family val="1"/>
        <charset val="204"/>
      </rPr>
      <t>a</t>
    </r>
    <r>
      <rPr>
        <sz val="12"/>
        <color theme="1"/>
        <rFont val="Times New Roman"/>
        <family val="1"/>
        <charset val="204"/>
      </rPr>
      <t xml:space="preserve"> = 0,4, а затем с </t>
    </r>
    <r>
      <rPr>
        <i/>
        <sz val="12"/>
        <color theme="1"/>
        <rFont val="Times New Roman"/>
        <family val="1"/>
        <charset val="204"/>
      </rPr>
      <t>a</t>
    </r>
    <r>
      <rPr>
        <sz val="12"/>
        <color theme="1"/>
        <rFont val="Times New Roman"/>
        <family val="1"/>
        <charset val="204"/>
      </rPr>
      <t> = 0,25</t>
    </r>
    <r>
      <rPr>
        <i/>
        <sz val="12"/>
        <color theme="1"/>
        <rFont val="Times New Roman"/>
        <family val="1"/>
        <charset val="204"/>
      </rPr>
      <t>.</t>
    </r>
  </si>
  <si>
    <t>Месяц</t>
  </si>
  <si>
    <t>Продажи</t>
  </si>
  <si>
    <r>
      <t>S</t>
    </r>
    <r>
      <rPr>
        <i/>
        <vertAlign val="subscript"/>
        <sz val="11"/>
        <color theme="1"/>
        <rFont val="Times New Roman"/>
        <family val="1"/>
        <charset val="204"/>
      </rPr>
      <t>i</t>
    </r>
    <r>
      <rPr>
        <sz val="11"/>
        <color theme="1"/>
        <rFont val="Times New Roman"/>
        <family val="1"/>
        <charset val="204"/>
      </rPr>
      <t xml:space="preserve"> при </t>
    </r>
    <r>
      <rPr>
        <i/>
        <sz val="11"/>
        <color theme="1"/>
        <rFont val="Times New Roman"/>
        <family val="1"/>
        <charset val="204"/>
      </rPr>
      <t>a</t>
    </r>
    <r>
      <rPr>
        <sz val="11"/>
        <color theme="1"/>
        <rFont val="Times New Roman"/>
        <family val="1"/>
        <charset val="204"/>
      </rPr>
      <t> = 0,4</t>
    </r>
  </si>
  <si>
    <r>
      <t>S</t>
    </r>
    <r>
      <rPr>
        <i/>
        <vertAlign val="subscript"/>
        <sz val="11"/>
        <color theme="1"/>
        <rFont val="Times New Roman"/>
        <family val="1"/>
        <charset val="204"/>
      </rPr>
      <t>i</t>
    </r>
    <r>
      <rPr>
        <sz val="11"/>
        <color theme="1"/>
        <rFont val="Times New Roman"/>
        <family val="1"/>
        <charset val="204"/>
      </rPr>
      <t xml:space="preserve"> при </t>
    </r>
    <r>
      <rPr>
        <i/>
        <sz val="11"/>
        <color theme="1"/>
        <rFont val="Times New Roman"/>
        <family val="1"/>
        <charset val="204"/>
      </rPr>
      <t>a</t>
    </r>
    <r>
      <rPr>
        <sz val="11"/>
        <color theme="1"/>
        <rFont val="Times New Roman"/>
        <family val="1"/>
        <charset val="204"/>
      </rPr>
      <t> = 0,25</t>
    </r>
  </si>
  <si>
    <t>Пример 3</t>
  </si>
  <si>
    <t>Для предприятия, производящего оборудование для сельскохозяйственной техники, требуется выполнить прогноз ее продаж на январь, февраль и март текущего года. Данные по продажам по месяцам за прошедший год представлены на рис. 18.2.</t>
  </si>
  <si>
    <r>
      <t>Метод простой скользящей средней может быть применен для краткосрочного прогнозирования. Для этого сначала надо определить интервал сглаживания (</t>
    </r>
    <r>
      <rPr>
        <i/>
        <sz val="12"/>
        <color theme="1"/>
        <rFont val="Times New Roman"/>
        <family val="1"/>
        <charset val="204"/>
      </rPr>
      <t>n</t>
    </r>
    <r>
      <rPr>
        <sz val="12"/>
        <color theme="1"/>
        <rFont val="Times New Roman"/>
        <family val="1"/>
        <charset val="204"/>
      </rPr>
      <t xml:space="preserve">) и выполнить саму процедуру сглаживания простой скользящей средней. После этого можно уже сделать прогноз, воспользовавшись для </t>
    </r>
    <r>
      <rPr>
        <i/>
        <sz val="12"/>
        <color theme="1"/>
        <rFont val="Times New Roman"/>
        <family val="1"/>
        <charset val="204"/>
      </rPr>
      <t>n</t>
    </r>
    <r>
      <rPr>
        <sz val="12"/>
        <color theme="1"/>
        <rFont val="Times New Roman"/>
        <family val="1"/>
        <charset val="204"/>
      </rPr>
      <t> = 3 следующей формулой:</t>
    </r>
  </si>
  <si>
    <t>(18.5)</t>
  </si>
  <si>
    <r>
      <t xml:space="preserve">где </t>
    </r>
    <r>
      <rPr>
        <i/>
        <sz val="12"/>
        <color theme="1"/>
        <rFont val="Times New Roman"/>
        <family val="1"/>
        <charset val="204"/>
      </rPr>
      <t>t</t>
    </r>
    <r>
      <rPr>
        <sz val="12"/>
        <color theme="1"/>
        <rFont val="Times New Roman"/>
        <family val="1"/>
        <charset val="204"/>
      </rPr>
      <t xml:space="preserve"> + 1 — прогнозный период; </t>
    </r>
    <r>
      <rPr>
        <i/>
        <sz val="12"/>
        <color theme="1"/>
        <rFont val="Times New Roman"/>
        <family val="1"/>
        <charset val="204"/>
      </rPr>
      <t xml:space="preserve">t </t>
    </r>
    <r>
      <rPr>
        <sz val="12"/>
        <color theme="1"/>
        <rFont val="Times New Roman"/>
        <family val="1"/>
        <charset val="204"/>
      </rPr>
      <t xml:space="preserve">— период, предшествующий прогнозному; </t>
    </r>
    <r>
      <rPr>
        <i/>
        <sz val="12"/>
        <color theme="1"/>
        <rFont val="Times New Roman"/>
        <family val="1"/>
        <charset val="204"/>
      </rPr>
      <t>m</t>
    </r>
    <r>
      <rPr>
        <i/>
        <vertAlign val="subscript"/>
        <sz val="12"/>
        <color theme="1"/>
        <rFont val="Times New Roman"/>
        <family val="1"/>
        <charset val="204"/>
      </rPr>
      <t>t</t>
    </r>
    <r>
      <rPr>
        <vertAlign val="subscript"/>
        <sz val="12"/>
        <color theme="1"/>
        <rFont val="Times New Roman"/>
        <family val="1"/>
        <charset val="204"/>
      </rPr>
      <t>–1</t>
    </r>
    <r>
      <rPr>
        <sz val="12"/>
        <color theme="1"/>
        <rFont val="Times New Roman"/>
        <family val="1"/>
        <charset val="204"/>
      </rPr>
      <t xml:space="preserve"> — скользящая средняя за два периода до прогнозного; </t>
    </r>
    <r>
      <rPr>
        <i/>
        <sz val="12"/>
        <color theme="1"/>
        <rFont val="Times New Roman"/>
        <family val="1"/>
        <charset val="204"/>
      </rPr>
      <t>n</t>
    </r>
    <r>
      <rPr>
        <sz val="12"/>
        <color theme="1"/>
        <rFont val="Times New Roman"/>
        <family val="1"/>
        <charset val="204"/>
      </rPr>
      <t xml:space="preserve"> — число уровней, входящих в интервал сглаживания; </t>
    </r>
    <r>
      <rPr>
        <i/>
        <sz val="12"/>
        <color theme="1"/>
        <rFont val="Times New Roman"/>
        <family val="1"/>
        <charset val="204"/>
      </rPr>
      <t>Y</t>
    </r>
    <r>
      <rPr>
        <i/>
        <vertAlign val="subscript"/>
        <sz val="12"/>
        <color theme="1"/>
        <rFont val="Times New Roman"/>
        <family val="1"/>
        <charset val="204"/>
      </rPr>
      <t>t</t>
    </r>
    <r>
      <rPr>
        <sz val="12"/>
        <color theme="1"/>
        <rFont val="Times New Roman"/>
        <family val="1"/>
        <charset val="204"/>
      </rPr>
      <t xml:space="preserve"> — фактическое значение за один предшествующий период перед прогнозным; </t>
    </r>
    <r>
      <rPr>
        <i/>
        <sz val="12"/>
        <color theme="1"/>
        <rFont val="Times New Roman"/>
        <family val="1"/>
        <charset val="204"/>
      </rPr>
      <t>Y</t>
    </r>
    <r>
      <rPr>
        <i/>
        <vertAlign val="subscript"/>
        <sz val="12"/>
        <color theme="1"/>
        <rFont val="Times New Roman"/>
        <family val="1"/>
        <charset val="204"/>
      </rPr>
      <t>t</t>
    </r>
    <r>
      <rPr>
        <vertAlign val="subscript"/>
        <sz val="12"/>
        <color theme="1"/>
        <rFont val="Times New Roman"/>
        <family val="1"/>
        <charset val="204"/>
      </rPr>
      <t>–1</t>
    </r>
    <r>
      <rPr>
        <sz val="12"/>
        <color theme="1"/>
        <rFont val="Times New Roman"/>
        <family val="1"/>
        <charset val="204"/>
      </rPr>
      <t xml:space="preserve"> — фактическое значение за два предшествующих периода перед прогнозным; </t>
    </r>
    <r>
      <rPr>
        <i/>
        <sz val="12"/>
        <color theme="1"/>
        <rFont val="Times New Roman"/>
        <family val="1"/>
        <charset val="204"/>
      </rPr>
      <t>Y</t>
    </r>
    <r>
      <rPr>
        <i/>
        <vertAlign val="subscript"/>
        <sz val="12"/>
        <color theme="1"/>
        <rFont val="Times New Roman"/>
        <family val="1"/>
        <charset val="204"/>
      </rPr>
      <t>t</t>
    </r>
    <r>
      <rPr>
        <vertAlign val="subscript"/>
        <sz val="12"/>
        <color theme="1"/>
        <rFont val="Times New Roman"/>
        <family val="1"/>
        <charset val="204"/>
      </rPr>
      <t>+1</t>
    </r>
    <r>
      <rPr>
        <sz val="12"/>
        <color theme="1"/>
        <rFont val="Times New Roman"/>
        <family val="1"/>
        <charset val="204"/>
      </rPr>
      <t xml:space="preserve"> — прогнозируемое значение.</t>
    </r>
  </si>
  <si>
    <t>месяц</t>
  </si>
  <si>
    <t>продажи</t>
  </si>
  <si>
    <t>Si</t>
  </si>
  <si>
    <t>янв</t>
  </si>
  <si>
    <t>фев</t>
  </si>
  <si>
    <t>мар</t>
  </si>
  <si>
    <t>апр</t>
  </si>
  <si>
    <t>май</t>
  </si>
  <si>
    <t>июн</t>
  </si>
  <si>
    <t>июл</t>
  </si>
  <si>
    <t>авг</t>
  </si>
  <si>
    <t>сен</t>
  </si>
  <si>
    <t>окт</t>
  </si>
  <si>
    <t>ноя</t>
  </si>
  <si>
    <t>дек</t>
  </si>
  <si>
    <t>март</t>
  </si>
  <si>
    <t>стандартное отклонение</t>
  </si>
  <si>
    <t>доверительное значение</t>
  </si>
  <si>
    <t>Fрасчетное меньше F критическое, поэтому с вероятностью 0.95 нет оснований отвергать нулевую гипотезу, выборочные дисперсии различаются незначимо</t>
  </si>
  <si>
    <t>Fрасчетное больше F критическое, поэтому с вероятностью 0.95 есть основания отвергать нулевую гипотезу, выборочные дисперсии не различаются. Есть тренд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</si>
</sst>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[$-419]mmmm;@"/>
  </numFmts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i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6"/>
      <color theme="1"/>
      <name val="Calibri"/>
      <family val="2"/>
      <charset val="204"/>
      <scheme val="minor"/>
    </font>
    <font>
      <b/>
      <sz val="11"/>
      <color rgb="FF000000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i/>
      <sz val="12"/>
      <color rgb="FF000000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i/>
      <sz val="12"/>
      <color theme="1"/>
      <name val="Times New Roman"/>
      <family val="1"/>
      <charset val="204"/>
    </font>
    <font>
      <sz val="12"/>
      <color theme="1"/>
      <name val="Symbol"/>
      <family val="1"/>
      <charset val="2"/>
    </font>
    <font>
      <i/>
      <sz val="11"/>
      <color theme="1"/>
      <name val="Times New Roman"/>
      <family val="1"/>
      <charset val="204"/>
    </font>
    <font>
      <i/>
      <vertAlign val="subscript"/>
      <sz val="11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i/>
      <vertAlign val="subscript"/>
      <sz val="12"/>
      <color theme="1"/>
      <name val="Times New Roman"/>
      <family val="1"/>
      <charset val="204"/>
    </font>
    <font>
      <vertAlign val="subscript"/>
      <sz val="12"/>
      <color theme="1"/>
      <name val="Times New Roman"/>
      <family val="1"/>
      <charset val="204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/>
    <xf numFmtId="0" fontId="3" fillId="0" borderId="3" xfId="0" applyFont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5" fillId="0" borderId="0" xfId="0" applyFont="1" applyAlignment="1">
      <alignment horizontal="center" vertical="center"/>
    </xf>
    <xf numFmtId="0" fontId="0" fillId="0" borderId="1" xfId="0" applyBorder="1"/>
    <xf numFmtId="0" fontId="0" fillId="3" borderId="1" xfId="0" applyFill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4" xfId="0" applyBorder="1"/>
    <xf numFmtId="0" fontId="0" fillId="4" borderId="4" xfId="0" applyFill="1" applyBorder="1"/>
    <xf numFmtId="0" fontId="4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0" fillId="0" borderId="4" xfId="0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2" fillId="0" borderId="5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5" fillId="0" borderId="6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2" fontId="12" fillId="0" borderId="8" xfId="0" applyNumberFormat="1" applyFont="1" applyBorder="1" applyAlignment="1">
      <alignment horizontal="center" vertical="center"/>
    </xf>
    <xf numFmtId="165" fontId="12" fillId="0" borderId="8" xfId="0" applyNumberFormat="1" applyFont="1" applyBorder="1" applyAlignment="1">
      <alignment horizontal="center" vertical="center"/>
    </xf>
    <xf numFmtId="0" fontId="17" fillId="0" borderId="0" xfId="0" applyFont="1" applyAlignment="1">
      <alignment horizontal="justify" vertical="center"/>
    </xf>
    <xf numFmtId="0" fontId="20" fillId="0" borderId="1" xfId="0" applyFon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0" fontId="0" fillId="6" borderId="1" xfId="0" applyFill="1" applyBorder="1"/>
    <xf numFmtId="2" fontId="0" fillId="6" borderId="1" xfId="0" applyNumberFormat="1" applyFill="1" applyBorder="1"/>
    <xf numFmtId="164" fontId="21" fillId="0" borderId="1" xfId="0" applyNumberFormat="1" applyFont="1" applyBorder="1" applyAlignment="1">
      <alignment horizontal="center"/>
    </xf>
    <xf numFmtId="0" fontId="0" fillId="0" borderId="0" xfId="0" applyAlignment="1">
      <alignment horizontal="left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/>
    </xf>
  </cellXfs>
  <cellStyles count="1"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'Задача 1'!$C$33:$C$51</c:f>
              <c:numCache>
                <c:formatCode>0.00</c:formatCode>
                <c:ptCount val="19"/>
                <c:pt idx="0">
                  <c:v>22</c:v>
                </c:pt>
                <c:pt idx="1">
                  <c:v>30</c:v>
                </c:pt>
                <c:pt idx="2">
                  <c:v>26</c:v>
                </c:pt>
                <c:pt idx="3">
                  <c:v>31</c:v>
                </c:pt>
                <c:pt idx="4">
                  <c:v>36</c:v>
                </c:pt>
                <c:pt idx="5">
                  <c:v>30</c:v>
                </c:pt>
                <c:pt idx="6">
                  <c:v>22</c:v>
                </c:pt>
                <c:pt idx="7">
                  <c:v>45</c:v>
                </c:pt>
                <c:pt idx="8">
                  <c:v>38</c:v>
                </c:pt>
                <c:pt idx="9">
                  <c:v>3</c:v>
                </c:pt>
                <c:pt idx="10">
                  <c:v>30</c:v>
                </c:pt>
                <c:pt idx="11">
                  <c:v>38</c:v>
                </c:pt>
                <c:pt idx="12">
                  <c:v>41</c:v>
                </c:pt>
                <c:pt idx="13">
                  <c:v>27</c:v>
                </c:pt>
                <c:pt idx="14">
                  <c:v>28</c:v>
                </c:pt>
                <c:pt idx="15">
                  <c:v>31</c:v>
                </c:pt>
                <c:pt idx="16">
                  <c:v>37</c:v>
                </c:pt>
                <c:pt idx="17">
                  <c:v>32</c:v>
                </c:pt>
                <c:pt idx="18">
                  <c:v>41</c:v>
                </c:pt>
              </c:numCache>
            </c:numRef>
          </c:xVal>
          <c:yVal>
            <c:numRef>
              <c:f>'Задача 1'!$D$33:$D$51</c:f>
              <c:numCache>
                <c:formatCode>General</c:formatCode>
                <c:ptCount val="19"/>
                <c:pt idx="0">
                  <c:v>3470</c:v>
                </c:pt>
                <c:pt idx="1">
                  <c:v>3783</c:v>
                </c:pt>
                <c:pt idx="2">
                  <c:v>3856</c:v>
                </c:pt>
                <c:pt idx="3">
                  <c:v>3910</c:v>
                </c:pt>
                <c:pt idx="4">
                  <c:v>4489</c:v>
                </c:pt>
                <c:pt idx="5">
                  <c:v>3876</c:v>
                </c:pt>
                <c:pt idx="6">
                  <c:v>3221</c:v>
                </c:pt>
                <c:pt idx="7">
                  <c:v>4579</c:v>
                </c:pt>
                <c:pt idx="8">
                  <c:v>4325</c:v>
                </c:pt>
                <c:pt idx="9">
                  <c:v>9131</c:v>
                </c:pt>
                <c:pt idx="10">
                  <c:v>3589</c:v>
                </c:pt>
                <c:pt idx="11">
                  <c:v>3999</c:v>
                </c:pt>
                <c:pt idx="12">
                  <c:v>4158</c:v>
                </c:pt>
                <c:pt idx="13">
                  <c:v>3666</c:v>
                </c:pt>
                <c:pt idx="14">
                  <c:v>3885</c:v>
                </c:pt>
                <c:pt idx="15">
                  <c:v>3574</c:v>
                </c:pt>
                <c:pt idx="16">
                  <c:v>4495</c:v>
                </c:pt>
                <c:pt idx="17">
                  <c:v>3814</c:v>
                </c:pt>
                <c:pt idx="18">
                  <c:v>4430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C7-45BF-A209-7079EEBCB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3885224"/>
        <c:axId val="703886208"/>
      </c:scatterChart>
      <c:valAx>
        <c:axId val="703885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050" b="1"/>
                  <a:t>Количество</a:t>
                </a:r>
                <a:r>
                  <a:rPr lang="ru-RU" sz="1050" b="1" baseline="0"/>
                  <a:t> изделий</a:t>
                </a:r>
                <a:endParaRPr lang="ru-RU" sz="105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03886208"/>
        <c:crosses val="autoZero"/>
        <c:crossBetween val="midCat"/>
      </c:valAx>
      <c:valAx>
        <c:axId val="70388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="1"/>
                  <a:t>Затраты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03885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Экс!$B$27:$B$38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Экс!$C$27:$C$38</c:f>
              <c:numCache>
                <c:formatCode>General</c:formatCode>
                <c:ptCount val="12"/>
                <c:pt idx="0">
                  <c:v>30</c:v>
                </c:pt>
                <c:pt idx="1">
                  <c:v>28</c:v>
                </c:pt>
                <c:pt idx="2">
                  <c:v>38</c:v>
                </c:pt>
                <c:pt idx="3">
                  <c:v>40</c:v>
                </c:pt>
                <c:pt idx="4">
                  <c:v>29</c:v>
                </c:pt>
                <c:pt idx="5">
                  <c:v>48</c:v>
                </c:pt>
                <c:pt idx="6">
                  <c:v>50</c:v>
                </c:pt>
                <c:pt idx="7">
                  <c:v>42</c:v>
                </c:pt>
                <c:pt idx="8">
                  <c:v>36</c:v>
                </c:pt>
                <c:pt idx="9">
                  <c:v>19</c:v>
                </c:pt>
                <c:pt idx="10">
                  <c:v>25</c:v>
                </c:pt>
                <c:pt idx="11">
                  <c:v>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FA-4036-AF75-82C22E9BBBBC}"/>
            </c:ext>
          </c:extLst>
        </c:ser>
        <c:ser>
          <c:idx val="1"/>
          <c:order val="1"/>
          <c:tx>
            <c:v>сглаживание 1 (вес 40)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Экс!$B$27:$B$38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Экс!$D$27:$D$38</c:f>
              <c:numCache>
                <c:formatCode>0.00</c:formatCode>
                <c:ptCount val="12"/>
                <c:pt idx="0" formatCode="General">
                  <c:v>30</c:v>
                </c:pt>
                <c:pt idx="1">
                  <c:v>30</c:v>
                </c:pt>
                <c:pt idx="2">
                  <c:v>29.200000000000003</c:v>
                </c:pt>
                <c:pt idx="3">
                  <c:v>32.72</c:v>
                </c:pt>
                <c:pt idx="4">
                  <c:v>35.631999999999998</c:v>
                </c:pt>
                <c:pt idx="5">
                  <c:v>32.979199999999999</c:v>
                </c:pt>
                <c:pt idx="6">
                  <c:v>38.987520000000004</c:v>
                </c:pt>
                <c:pt idx="7">
                  <c:v>43.392511999999996</c:v>
                </c:pt>
                <c:pt idx="8">
                  <c:v>42.835507199999995</c:v>
                </c:pt>
                <c:pt idx="9">
                  <c:v>40.101304319999997</c:v>
                </c:pt>
                <c:pt idx="10">
                  <c:v>31.660782592</c:v>
                </c:pt>
                <c:pt idx="11">
                  <c:v>28.996469555200001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AFA-4036-AF75-82C22E9BBBBC}"/>
            </c:ext>
          </c:extLst>
        </c:ser>
        <c:ser>
          <c:idx val="2"/>
          <c:order val="2"/>
          <c:tx>
            <c:v>сглаживание 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Экс!$B$27:$B$38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Экс!$E$27:$E$38</c:f>
              <c:numCache>
                <c:formatCode>0.0</c:formatCode>
                <c:ptCount val="12"/>
                <c:pt idx="0" formatCode="General">
                  <c:v>30</c:v>
                </c:pt>
                <c:pt idx="1">
                  <c:v>30</c:v>
                </c:pt>
                <c:pt idx="2">
                  <c:v>29.5</c:v>
                </c:pt>
                <c:pt idx="3">
                  <c:v>31.400000000000002</c:v>
                </c:pt>
                <c:pt idx="4">
                  <c:v>34.54</c:v>
                </c:pt>
                <c:pt idx="5">
                  <c:v>33.973999999999997</c:v>
                </c:pt>
                <c:pt idx="6">
                  <c:v>36.734400000000001</c:v>
                </c:pt>
                <c:pt idx="7">
                  <c:v>41.740639999999999</c:v>
                </c:pt>
                <c:pt idx="8">
                  <c:v>43.044383999999994</c:v>
                </c:pt>
                <c:pt idx="9">
                  <c:v>41.126630399999996</c:v>
                </c:pt>
                <c:pt idx="10">
                  <c:v>34.825978239999998</c:v>
                </c:pt>
                <c:pt idx="11">
                  <c:v>29.995586943999999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AFA-4036-AF75-82C22E9BBB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775264"/>
        <c:axId val="28769856"/>
      </c:scatterChart>
      <c:valAx>
        <c:axId val="28775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8769856"/>
        <c:crosses val="autoZero"/>
        <c:crossBetween val="midCat"/>
      </c:valAx>
      <c:valAx>
        <c:axId val="2876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8775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4" Type="http://schemas.openxmlformats.org/officeDocument/2006/relationships/image" Target="../media/image7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chart" Target="../charts/chart1.xml"/><Relationship Id="rId1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16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9.png"/><Relationship Id="rId2" Type="http://schemas.openxmlformats.org/officeDocument/2006/relationships/image" Target="../media/image18.png"/><Relationship Id="rId1" Type="http://schemas.openxmlformats.org/officeDocument/2006/relationships/image" Target="../media/image17.png"/><Relationship Id="rId5" Type="http://schemas.openxmlformats.org/officeDocument/2006/relationships/image" Target="../media/image21.png"/><Relationship Id="rId4" Type="http://schemas.openxmlformats.org/officeDocument/2006/relationships/image" Target="../media/image20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2.png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12.wmf"/><Relationship Id="rId2" Type="http://schemas.openxmlformats.org/officeDocument/2006/relationships/image" Target="../media/image11.wmf"/><Relationship Id="rId1" Type="http://schemas.openxmlformats.org/officeDocument/2006/relationships/image" Target="../media/image10.wmf"/><Relationship Id="rId6" Type="http://schemas.openxmlformats.org/officeDocument/2006/relationships/image" Target="../media/image15.wmf"/><Relationship Id="rId5" Type="http://schemas.openxmlformats.org/officeDocument/2006/relationships/image" Target="../media/image14.wmf"/><Relationship Id="rId4" Type="http://schemas.openxmlformats.org/officeDocument/2006/relationships/image" Target="../media/image13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466725</xdr:colOff>
      <xdr:row>29</xdr:row>
      <xdr:rowOff>85725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4124325" cy="5610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90488</xdr:colOff>
      <xdr:row>29</xdr:row>
      <xdr:rowOff>150019</xdr:rowOff>
    </xdr:from>
    <xdr:to>
      <xdr:col>6</xdr:col>
      <xdr:colOff>483395</xdr:colOff>
      <xdr:row>58</xdr:row>
      <xdr:rowOff>159544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488" y="5674519"/>
          <a:ext cx="4050507" cy="5534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59</xdr:row>
      <xdr:rowOff>0</xdr:rowOff>
    </xdr:from>
    <xdr:to>
      <xdr:col>6</xdr:col>
      <xdr:colOff>314325</xdr:colOff>
      <xdr:row>78</xdr:row>
      <xdr:rowOff>161925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239500"/>
          <a:ext cx="3971925" cy="3781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161925</xdr:colOff>
      <xdr:row>19</xdr:row>
      <xdr:rowOff>76200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48275" cy="3695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447675</xdr:colOff>
      <xdr:row>61</xdr:row>
      <xdr:rowOff>0</xdr:rowOff>
    </xdr:from>
    <xdr:to>
      <xdr:col>3</xdr:col>
      <xdr:colOff>1485900</xdr:colOff>
      <xdr:row>61</xdr:row>
      <xdr:rowOff>400050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62325" y="11620500"/>
          <a:ext cx="1038225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504473</xdr:colOff>
      <xdr:row>0</xdr:row>
      <xdr:rowOff>0</xdr:rowOff>
    </xdr:from>
    <xdr:to>
      <xdr:col>6</xdr:col>
      <xdr:colOff>481542</xdr:colOff>
      <xdr:row>5</xdr:row>
      <xdr:rowOff>135820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96140" y="0"/>
          <a:ext cx="2453569" cy="10530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99484</xdr:colOff>
      <xdr:row>61</xdr:row>
      <xdr:rowOff>137584</xdr:rowOff>
    </xdr:from>
    <xdr:to>
      <xdr:col>14</xdr:col>
      <xdr:colOff>414867</xdr:colOff>
      <xdr:row>76</xdr:row>
      <xdr:rowOff>109009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67651" y="11327695"/>
          <a:ext cx="5338938" cy="3082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97367</xdr:colOff>
      <xdr:row>29</xdr:row>
      <xdr:rowOff>47625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4029075" cy="5572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47625</xdr:colOff>
      <xdr:row>35</xdr:row>
      <xdr:rowOff>152400</xdr:rowOff>
    </xdr:from>
    <xdr:to>
      <xdr:col>12</xdr:col>
      <xdr:colOff>257175</xdr:colOff>
      <xdr:row>50</xdr:row>
      <xdr:rowOff>19050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6</xdr:col>
      <xdr:colOff>58208</xdr:colOff>
      <xdr:row>75</xdr:row>
      <xdr:rowOff>132292</xdr:rowOff>
    </xdr:from>
    <xdr:to>
      <xdr:col>11</xdr:col>
      <xdr:colOff>197907</xdr:colOff>
      <xdr:row>79</xdr:row>
      <xdr:rowOff>170392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33458" y="16017875"/>
          <a:ext cx="3907366" cy="800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3</xdr:row>
          <xdr:rowOff>0</xdr:rowOff>
        </xdr:from>
        <xdr:to>
          <xdr:col>1</xdr:col>
          <xdr:colOff>158750</xdr:colOff>
          <xdr:row>7</xdr:row>
          <xdr:rowOff>88900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3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0</xdr:colOff>
          <xdr:row>8</xdr:row>
          <xdr:rowOff>0</xdr:rowOff>
        </xdr:from>
        <xdr:to>
          <xdr:col>11</xdr:col>
          <xdr:colOff>558800</xdr:colOff>
          <xdr:row>9</xdr:row>
          <xdr:rowOff>196850</xdr:rowOff>
        </xdr:to>
        <xdr:sp macro="" textlink="">
          <xdr:nvSpPr>
            <xdr:cNvPr id="6146" name="Object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3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0</xdr:colOff>
          <xdr:row>11</xdr:row>
          <xdr:rowOff>0</xdr:rowOff>
        </xdr:from>
        <xdr:to>
          <xdr:col>10</xdr:col>
          <xdr:colOff>25400</xdr:colOff>
          <xdr:row>13</xdr:row>
          <xdr:rowOff>6350</xdr:rowOff>
        </xdr:to>
        <xdr:sp macro="" textlink="">
          <xdr:nvSpPr>
            <xdr:cNvPr id="6147" name="Object 3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00000000-0008-0000-03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25400</xdr:colOff>
          <xdr:row>16</xdr:row>
          <xdr:rowOff>139700</xdr:rowOff>
        </xdr:from>
        <xdr:to>
          <xdr:col>10</xdr:col>
          <xdr:colOff>196850</xdr:colOff>
          <xdr:row>17</xdr:row>
          <xdr:rowOff>184150</xdr:rowOff>
        </xdr:to>
        <xdr:sp macro="" textlink="">
          <xdr:nvSpPr>
            <xdr:cNvPr id="6148" name="Object 4" hidden="1">
              <a:extLst>
                <a:ext uri="{63B3BB69-23CF-44E3-9099-C40C66FF867C}">
                  <a14:compatExt spid="_x0000_s6148"/>
                </a:ext>
                <a:ext uri="{FF2B5EF4-FFF2-40B4-BE49-F238E27FC236}">
                  <a16:creationId xmlns:a16="http://schemas.microsoft.com/office/drawing/2014/main" id="{00000000-0008-0000-0300-000004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558800</xdr:colOff>
          <xdr:row>18</xdr:row>
          <xdr:rowOff>50800</xdr:rowOff>
        </xdr:from>
        <xdr:to>
          <xdr:col>11</xdr:col>
          <xdr:colOff>577850</xdr:colOff>
          <xdr:row>20</xdr:row>
          <xdr:rowOff>120650</xdr:rowOff>
        </xdr:to>
        <xdr:sp macro="" textlink="">
          <xdr:nvSpPr>
            <xdr:cNvPr id="6149" name="Object 5" hidden="1">
              <a:extLst>
                <a:ext uri="{63B3BB69-23CF-44E3-9099-C40C66FF867C}">
                  <a14:compatExt spid="_x0000_s6149"/>
                </a:ext>
                <a:ext uri="{FF2B5EF4-FFF2-40B4-BE49-F238E27FC236}">
                  <a16:creationId xmlns:a16="http://schemas.microsoft.com/office/drawing/2014/main" id="{00000000-0008-0000-0300-000005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355600</xdr:colOff>
          <xdr:row>46</xdr:row>
          <xdr:rowOff>25400</xdr:rowOff>
        </xdr:from>
        <xdr:to>
          <xdr:col>13</xdr:col>
          <xdr:colOff>88900</xdr:colOff>
          <xdr:row>48</xdr:row>
          <xdr:rowOff>533400</xdr:rowOff>
        </xdr:to>
        <xdr:sp macro="" textlink="">
          <xdr:nvSpPr>
            <xdr:cNvPr id="6150" name="Object 6" hidden="1">
              <a:extLst>
                <a:ext uri="{63B3BB69-23CF-44E3-9099-C40C66FF867C}">
                  <a14:compatExt spid="_x0000_s6150"/>
                </a:ext>
                <a:ext uri="{FF2B5EF4-FFF2-40B4-BE49-F238E27FC236}">
                  <a16:creationId xmlns:a16="http://schemas.microsoft.com/office/drawing/2014/main" id="{00000000-0008-0000-0300-000006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oneCell">
    <xdr:from>
      <xdr:col>15</xdr:col>
      <xdr:colOff>342900</xdr:colOff>
      <xdr:row>48</xdr:row>
      <xdr:rowOff>1171575</xdr:rowOff>
    </xdr:from>
    <xdr:to>
      <xdr:col>23</xdr:col>
      <xdr:colOff>485775</xdr:colOff>
      <xdr:row>70</xdr:row>
      <xdr:rowOff>91440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69980" y="14148435"/>
          <a:ext cx="5019675" cy="393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317500</xdr:colOff>
      <xdr:row>23</xdr:row>
      <xdr:rowOff>843845</xdr:rowOff>
    </xdr:from>
    <xdr:to>
      <xdr:col>17</xdr:col>
      <xdr:colOff>571499</xdr:colOff>
      <xdr:row>36</xdr:row>
      <xdr:rowOff>122767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864658</xdr:colOff>
      <xdr:row>19</xdr:row>
      <xdr:rowOff>19050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095875" cy="3638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428625</xdr:colOff>
      <xdr:row>0</xdr:row>
      <xdr:rowOff>0</xdr:rowOff>
    </xdr:from>
    <xdr:to>
      <xdr:col>16</xdr:col>
      <xdr:colOff>400049</xdr:colOff>
      <xdr:row>29</xdr:row>
      <xdr:rowOff>142875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15025" y="0"/>
          <a:ext cx="4238625" cy="5667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54768</xdr:colOff>
      <xdr:row>21</xdr:row>
      <xdr:rowOff>14288</xdr:rowOff>
    </xdr:from>
    <xdr:to>
      <xdr:col>6</xdr:col>
      <xdr:colOff>189176</xdr:colOff>
      <xdr:row>37</xdr:row>
      <xdr:rowOff>23813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768" y="4014788"/>
          <a:ext cx="5267325" cy="3057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31751</xdr:colOff>
      <xdr:row>60</xdr:row>
      <xdr:rowOff>5292</xdr:rowOff>
    </xdr:from>
    <xdr:to>
      <xdr:col>20</xdr:col>
      <xdr:colOff>266700</xdr:colOff>
      <xdr:row>77</xdr:row>
      <xdr:rowOff>52917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01001" y="11435292"/>
          <a:ext cx="5145616" cy="3286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148166</xdr:colOff>
      <xdr:row>82</xdr:row>
      <xdr:rowOff>171098</xdr:rowOff>
    </xdr:from>
    <xdr:to>
      <xdr:col>21</xdr:col>
      <xdr:colOff>450144</xdr:colOff>
      <xdr:row>108</xdr:row>
      <xdr:rowOff>156809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2222" y="15213542"/>
          <a:ext cx="5156200" cy="48893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590550</xdr:colOff>
      <xdr:row>59</xdr:row>
      <xdr:rowOff>114300</xdr:rowOff>
    </xdr:from>
    <xdr:to>
      <xdr:col>6</xdr:col>
      <xdr:colOff>133350</xdr:colOff>
      <xdr:row>62</xdr:row>
      <xdr:rowOff>161925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1125" y="11353800"/>
          <a:ext cx="3781425" cy="619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.wmf"/><Relationship Id="rId13" Type="http://schemas.openxmlformats.org/officeDocument/2006/relationships/oleObject" Target="../embeddings/oleObject6.bin"/><Relationship Id="rId3" Type="http://schemas.openxmlformats.org/officeDocument/2006/relationships/oleObject" Target="../embeddings/oleObject1.bin"/><Relationship Id="rId7" Type="http://schemas.openxmlformats.org/officeDocument/2006/relationships/oleObject" Target="../embeddings/oleObject3.bin"/><Relationship Id="rId12" Type="http://schemas.openxmlformats.org/officeDocument/2006/relationships/image" Target="../media/image14.wmf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4.xml"/><Relationship Id="rId6" Type="http://schemas.openxmlformats.org/officeDocument/2006/relationships/image" Target="../media/image11.wmf"/><Relationship Id="rId11" Type="http://schemas.openxmlformats.org/officeDocument/2006/relationships/oleObject" Target="../embeddings/oleObject5.bin"/><Relationship Id="rId5" Type="http://schemas.openxmlformats.org/officeDocument/2006/relationships/oleObject" Target="../embeddings/oleObject2.bin"/><Relationship Id="rId10" Type="http://schemas.openxmlformats.org/officeDocument/2006/relationships/image" Target="../media/image13.wmf"/><Relationship Id="rId4" Type="http://schemas.openxmlformats.org/officeDocument/2006/relationships/image" Target="../media/image10.wmf"/><Relationship Id="rId9" Type="http://schemas.openxmlformats.org/officeDocument/2006/relationships/oleObject" Target="../embeddings/oleObject4.bin"/><Relationship Id="rId14" Type="http://schemas.openxmlformats.org/officeDocument/2006/relationships/image" Target="../media/image15.wmf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zoomScaleNormal="100" workbookViewId="0">
      <selection activeCell="O65" sqref="O65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67C1D6-DAF0-478F-868D-D5A0FBBE471B}">
  <dimension ref="A23:G96"/>
  <sheetViews>
    <sheetView zoomScale="66" zoomScaleNormal="90" workbookViewId="0">
      <selection activeCell="E66" sqref="E66"/>
    </sheetView>
  </sheetViews>
  <sheetFormatPr defaultRowHeight="14.5" x14ac:dyDescent="0.35"/>
  <cols>
    <col min="2" max="2" width="14.453125" customWidth="1"/>
    <col min="3" max="3" width="20.08984375" customWidth="1"/>
    <col min="4" max="4" width="32.54296875" customWidth="1"/>
    <col min="5" max="5" width="23.08984375" customWidth="1"/>
    <col min="6" max="6" width="12.36328125" customWidth="1"/>
    <col min="7" max="7" width="11.08984375" customWidth="1"/>
  </cols>
  <sheetData>
    <row r="23" spans="1:5" x14ac:dyDescent="0.35">
      <c r="A23" s="12" t="s">
        <v>41</v>
      </c>
      <c r="B23" s="12" t="s">
        <v>6</v>
      </c>
      <c r="C23" s="12" t="s">
        <v>42</v>
      </c>
      <c r="D23" s="12" t="s">
        <v>44</v>
      </c>
      <c r="E23" s="12" t="s">
        <v>45</v>
      </c>
    </row>
    <row r="24" spans="1:5" x14ac:dyDescent="0.35">
      <c r="A24" s="12">
        <v>1</v>
      </c>
      <c r="B24" s="12" t="s">
        <v>7</v>
      </c>
      <c r="C24" s="13">
        <v>100</v>
      </c>
      <c r="D24" s="13">
        <f>C24-$C$58</f>
        <v>-8.4417647058823349</v>
      </c>
      <c r="E24" s="13">
        <f>D24^2</f>
        <v>71.263391349480656</v>
      </c>
    </row>
    <row r="25" spans="1:5" x14ac:dyDescent="0.35">
      <c r="A25" s="12">
        <v>2</v>
      </c>
      <c r="B25" s="12" t="s">
        <v>8</v>
      </c>
      <c r="C25" s="13">
        <v>142.77000000000001</v>
      </c>
      <c r="D25" s="13">
        <f t="shared" ref="D25:D57" si="0">C25-$C$58</f>
        <v>34.328235294117675</v>
      </c>
      <c r="E25" s="13">
        <f t="shared" ref="E25:E57" si="1">D25^2</f>
        <v>1178.4277384083064</v>
      </c>
    </row>
    <row r="26" spans="1:5" x14ac:dyDescent="0.35">
      <c r="A26" s="12">
        <v>3</v>
      </c>
      <c r="B26" s="12" t="s">
        <v>9</v>
      </c>
      <c r="C26" s="13">
        <v>124.92</v>
      </c>
      <c r="D26" s="13">
        <f t="shared" si="0"/>
        <v>16.478235294117667</v>
      </c>
      <c r="E26" s="13">
        <f t="shared" si="1"/>
        <v>271.53223840830515</v>
      </c>
    </row>
    <row r="27" spans="1:5" x14ac:dyDescent="0.35">
      <c r="A27" s="12">
        <v>4</v>
      </c>
      <c r="B27" s="12" t="s">
        <v>10</v>
      </c>
      <c r="C27" s="13">
        <v>115.21</v>
      </c>
      <c r="D27" s="13">
        <f t="shared" si="0"/>
        <v>6.7682352941176589</v>
      </c>
      <c r="E27" s="13">
        <f t="shared" si="1"/>
        <v>45.809008996539951</v>
      </c>
    </row>
    <row r="28" spans="1:5" x14ac:dyDescent="0.35">
      <c r="A28" s="12">
        <v>5</v>
      </c>
      <c r="B28" s="12" t="s">
        <v>11</v>
      </c>
      <c r="C28" s="13">
        <v>113.02</v>
      </c>
      <c r="D28" s="13">
        <f t="shared" si="0"/>
        <v>4.5782352941176612</v>
      </c>
      <c r="E28" s="13">
        <f t="shared" si="1"/>
        <v>20.960238408304626</v>
      </c>
    </row>
    <row r="29" spans="1:5" x14ac:dyDescent="0.35">
      <c r="A29" s="12">
        <v>6</v>
      </c>
      <c r="B29" s="12" t="s">
        <v>12</v>
      </c>
      <c r="C29" s="13">
        <v>110.01</v>
      </c>
      <c r="D29" s="13">
        <f t="shared" si="0"/>
        <v>1.5682352941176703</v>
      </c>
      <c r="E29" s="13">
        <f t="shared" si="1"/>
        <v>2.4593619377163356</v>
      </c>
    </row>
    <row r="30" spans="1:5" x14ac:dyDescent="0.35">
      <c r="A30" s="12">
        <v>7</v>
      </c>
      <c r="B30" s="12" t="s">
        <v>13</v>
      </c>
      <c r="C30" s="13">
        <v>105.08</v>
      </c>
      <c r="D30" s="13">
        <f t="shared" si="0"/>
        <v>-3.3617647058823366</v>
      </c>
      <c r="E30" s="13">
        <f t="shared" si="1"/>
        <v>11.301461937716153</v>
      </c>
    </row>
    <row r="31" spans="1:5" x14ac:dyDescent="0.35">
      <c r="A31" s="12">
        <v>8</v>
      </c>
      <c r="B31" s="12" t="s">
        <v>14</v>
      </c>
      <c r="C31" s="13">
        <v>100.8</v>
      </c>
      <c r="D31" s="13">
        <f t="shared" si="0"/>
        <v>-7.6417647058823377</v>
      </c>
      <c r="E31" s="13">
        <f t="shared" si="1"/>
        <v>58.396567820068974</v>
      </c>
    </row>
    <row r="32" spans="1:5" x14ac:dyDescent="0.35">
      <c r="A32" s="12">
        <v>9</v>
      </c>
      <c r="B32" s="12" t="s">
        <v>15</v>
      </c>
      <c r="C32" s="13">
        <v>104.57</v>
      </c>
      <c r="D32" s="13">
        <f t="shared" si="0"/>
        <v>-3.8717647058823417</v>
      </c>
      <c r="E32" s="13">
        <f t="shared" si="1"/>
        <v>14.990561937716176</v>
      </c>
    </row>
    <row r="33" spans="1:5" x14ac:dyDescent="0.35">
      <c r="A33" s="12">
        <v>10</v>
      </c>
      <c r="B33" s="12" t="s">
        <v>16</v>
      </c>
      <c r="C33" s="13">
        <v>105.29</v>
      </c>
      <c r="D33" s="13">
        <f t="shared" si="0"/>
        <v>-3.1517647058823286</v>
      </c>
      <c r="E33" s="13">
        <f t="shared" si="1"/>
        <v>9.9336207612455212</v>
      </c>
    </row>
    <row r="34" spans="1:5" x14ac:dyDescent="0.35">
      <c r="A34" s="12">
        <v>11</v>
      </c>
      <c r="B34" s="12" t="s">
        <v>17</v>
      </c>
      <c r="C34" s="13">
        <v>103.03</v>
      </c>
      <c r="D34" s="13">
        <f t="shared" si="0"/>
        <v>-5.4117647058823337</v>
      </c>
      <c r="E34" s="13">
        <f t="shared" si="1"/>
        <v>29.287197231833701</v>
      </c>
    </row>
    <row r="35" spans="1:5" x14ac:dyDescent="0.35">
      <c r="A35" s="12">
        <v>12</v>
      </c>
      <c r="B35" s="12" t="s">
        <v>18</v>
      </c>
      <c r="C35" s="13">
        <v>100.5</v>
      </c>
      <c r="D35" s="13">
        <f t="shared" si="0"/>
        <v>-7.9417647058823349</v>
      </c>
      <c r="E35" s="13">
        <f t="shared" si="1"/>
        <v>63.071626643598329</v>
      </c>
    </row>
    <row r="36" spans="1:5" x14ac:dyDescent="0.35">
      <c r="A36" s="12">
        <v>13</v>
      </c>
      <c r="B36" s="12" t="s">
        <v>19</v>
      </c>
      <c r="C36" s="13">
        <v>101.81</v>
      </c>
      <c r="D36" s="13">
        <f t="shared" si="0"/>
        <v>-6.6317647058823326</v>
      </c>
      <c r="E36" s="13">
        <f t="shared" si="1"/>
        <v>43.980303114186583</v>
      </c>
    </row>
    <row r="37" spans="1:5" x14ac:dyDescent="0.35">
      <c r="A37" s="12">
        <v>14</v>
      </c>
      <c r="B37" s="12" t="s">
        <v>20</v>
      </c>
      <c r="C37" s="13">
        <v>103.03</v>
      </c>
      <c r="D37" s="13">
        <f t="shared" si="0"/>
        <v>-5.4117647058823337</v>
      </c>
      <c r="E37" s="13">
        <f t="shared" si="1"/>
        <v>29.287197231833701</v>
      </c>
    </row>
    <row r="38" spans="1:5" x14ac:dyDescent="0.35">
      <c r="A38" s="12">
        <v>15</v>
      </c>
      <c r="B38" s="12" t="s">
        <v>21</v>
      </c>
      <c r="C38" s="13">
        <v>101</v>
      </c>
      <c r="D38" s="13">
        <f t="shared" si="0"/>
        <v>-7.4417647058823349</v>
      </c>
      <c r="E38" s="13">
        <f t="shared" si="1"/>
        <v>55.379861937715994</v>
      </c>
    </row>
    <row r="39" spans="1:5" x14ac:dyDescent="0.35">
      <c r="A39" s="12">
        <v>16</v>
      </c>
      <c r="B39" s="12" t="s">
        <v>22</v>
      </c>
      <c r="C39" s="13">
        <v>143.81</v>
      </c>
      <c r="D39" s="13">
        <f t="shared" si="0"/>
        <v>35.368235294117667</v>
      </c>
      <c r="E39" s="13">
        <f t="shared" si="1"/>
        <v>1250.9120678200707</v>
      </c>
    </row>
    <row r="40" spans="1:5" x14ac:dyDescent="0.35">
      <c r="A40" s="12">
        <v>17</v>
      </c>
      <c r="B40" s="12" t="s">
        <v>23</v>
      </c>
      <c r="C40" s="13">
        <v>123.27</v>
      </c>
      <c r="D40" s="13">
        <f t="shared" si="0"/>
        <v>14.828235294117661</v>
      </c>
      <c r="E40" s="13">
        <f t="shared" si="1"/>
        <v>219.87656193771667</v>
      </c>
    </row>
    <row r="41" spans="1:5" x14ac:dyDescent="0.35">
      <c r="A41" s="12">
        <v>18</v>
      </c>
      <c r="B41" s="12" t="s">
        <v>24</v>
      </c>
      <c r="C41" s="13">
        <v>116</v>
      </c>
      <c r="D41" s="13">
        <f t="shared" si="0"/>
        <v>7.5582352941176651</v>
      </c>
      <c r="E41" s="13">
        <f t="shared" si="1"/>
        <v>57.126920761245948</v>
      </c>
    </row>
    <row r="42" spans="1:5" x14ac:dyDescent="0.35">
      <c r="A42" s="12">
        <v>19</v>
      </c>
      <c r="B42" s="12" t="s">
        <v>25</v>
      </c>
      <c r="C42" s="13">
        <v>107.3</v>
      </c>
      <c r="D42" s="13">
        <f t="shared" si="0"/>
        <v>-1.1417647058823377</v>
      </c>
      <c r="E42" s="13">
        <f t="shared" si="1"/>
        <v>1.303626643598581</v>
      </c>
    </row>
    <row r="43" spans="1:5" x14ac:dyDescent="0.35">
      <c r="A43" s="12">
        <v>20</v>
      </c>
      <c r="B43" s="12" t="s">
        <v>26</v>
      </c>
      <c r="C43" s="13">
        <v>105.6</v>
      </c>
      <c r="D43" s="13">
        <f t="shared" si="0"/>
        <v>-2.8417647058823405</v>
      </c>
      <c r="E43" s="13">
        <f t="shared" si="1"/>
        <v>8.0756266435985449</v>
      </c>
    </row>
    <row r="44" spans="1:5" x14ac:dyDescent="0.35">
      <c r="A44" s="12">
        <v>21</v>
      </c>
      <c r="B44" s="12" t="s">
        <v>27</v>
      </c>
      <c r="C44" s="13">
        <v>103.9</v>
      </c>
      <c r="D44" s="13">
        <f t="shared" si="0"/>
        <v>-4.5417647058823292</v>
      </c>
      <c r="E44" s="13">
        <f t="shared" si="1"/>
        <v>20.627626643598401</v>
      </c>
    </row>
    <row r="45" spans="1:5" x14ac:dyDescent="0.35">
      <c r="A45" s="12">
        <v>22</v>
      </c>
      <c r="B45" s="12" t="s">
        <v>28</v>
      </c>
      <c r="C45" s="13">
        <v>103.94</v>
      </c>
      <c r="D45" s="13">
        <f t="shared" si="0"/>
        <v>-4.5017647058823371</v>
      </c>
      <c r="E45" s="13">
        <f t="shared" si="1"/>
        <v>20.265885467127884</v>
      </c>
    </row>
    <row r="46" spans="1:5" x14ac:dyDescent="0.35">
      <c r="A46" s="12">
        <v>23</v>
      </c>
      <c r="B46" s="12" t="s">
        <v>29</v>
      </c>
      <c r="C46" s="13">
        <v>105.4</v>
      </c>
      <c r="D46" s="13">
        <f t="shared" si="0"/>
        <v>-3.0417647058823292</v>
      </c>
      <c r="E46" s="13">
        <f t="shared" si="1"/>
        <v>9.2523325259514131</v>
      </c>
    </row>
    <row r="47" spans="1:5" x14ac:dyDescent="0.35">
      <c r="A47" s="12">
        <v>24</v>
      </c>
      <c r="B47" s="12" t="s">
        <v>30</v>
      </c>
      <c r="C47" s="13">
        <v>104.2</v>
      </c>
      <c r="D47" s="13">
        <f t="shared" si="0"/>
        <v>-4.241764705882332</v>
      </c>
      <c r="E47" s="13">
        <f t="shared" si="1"/>
        <v>17.992567820069027</v>
      </c>
    </row>
    <row r="48" spans="1:5" x14ac:dyDescent="0.35">
      <c r="A48" s="12">
        <v>25</v>
      </c>
      <c r="B48" s="12" t="s">
        <v>31</v>
      </c>
      <c r="C48" s="13">
        <v>105.4</v>
      </c>
      <c r="D48" s="13">
        <f t="shared" si="0"/>
        <v>-3.0417647058823292</v>
      </c>
      <c r="E48" s="13">
        <f t="shared" si="1"/>
        <v>9.2523325259514131</v>
      </c>
    </row>
    <row r="49" spans="1:7" x14ac:dyDescent="0.35">
      <c r="A49" s="12">
        <v>26</v>
      </c>
      <c r="B49" s="12" t="s">
        <v>32</v>
      </c>
      <c r="C49" s="13">
        <v>107.1</v>
      </c>
      <c r="D49" s="13">
        <f t="shared" si="0"/>
        <v>-1.3417647058823405</v>
      </c>
      <c r="E49" s="13">
        <f t="shared" si="1"/>
        <v>1.8003325259515237</v>
      </c>
    </row>
    <row r="50" spans="1:7" x14ac:dyDescent="0.35">
      <c r="A50" s="12">
        <v>27</v>
      </c>
      <c r="B50" s="12" t="s">
        <v>33</v>
      </c>
      <c r="C50" s="13">
        <v>105.3</v>
      </c>
      <c r="D50" s="13">
        <f t="shared" si="0"/>
        <v>-3.1417647058823377</v>
      </c>
      <c r="E50" s="13">
        <f t="shared" si="1"/>
        <v>9.8706854671279327</v>
      </c>
    </row>
    <row r="51" spans="1:7" x14ac:dyDescent="0.35">
      <c r="A51" s="12">
        <v>28</v>
      </c>
      <c r="B51" s="12" t="s">
        <v>34</v>
      </c>
      <c r="C51" s="13">
        <v>101.1</v>
      </c>
      <c r="D51" s="13">
        <f t="shared" si="0"/>
        <v>-7.3417647058823405</v>
      </c>
      <c r="E51" s="13">
        <f t="shared" si="1"/>
        <v>53.901508996539611</v>
      </c>
    </row>
    <row r="52" spans="1:7" x14ac:dyDescent="0.35">
      <c r="A52" s="12">
        <v>29</v>
      </c>
      <c r="B52" s="12" t="s">
        <v>35</v>
      </c>
      <c r="C52" s="13">
        <v>104.1</v>
      </c>
      <c r="D52" s="13">
        <f t="shared" si="0"/>
        <v>-4.3417647058823405</v>
      </c>
      <c r="E52" s="13">
        <f t="shared" si="1"/>
        <v>18.850920761245568</v>
      </c>
    </row>
    <row r="53" spans="1:7" x14ac:dyDescent="0.35">
      <c r="A53" s="12">
        <v>30</v>
      </c>
      <c r="B53" s="12" t="s">
        <v>36</v>
      </c>
      <c r="C53" s="13">
        <v>105.5</v>
      </c>
      <c r="D53" s="13">
        <f t="shared" si="0"/>
        <v>-2.9417647058823349</v>
      </c>
      <c r="E53" s="13">
        <f t="shared" si="1"/>
        <v>8.6539795847749801</v>
      </c>
    </row>
    <row r="54" spans="1:7" x14ac:dyDescent="0.35">
      <c r="A54" s="12">
        <v>31</v>
      </c>
      <c r="B54" s="12" t="s">
        <v>37</v>
      </c>
      <c r="C54" s="13">
        <v>103.4</v>
      </c>
      <c r="D54" s="13">
        <f t="shared" si="0"/>
        <v>-5.0417647058823292</v>
      </c>
      <c r="E54" s="13">
        <f t="shared" si="1"/>
        <v>25.41939134948073</v>
      </c>
    </row>
    <row r="55" spans="1:7" x14ac:dyDescent="0.35">
      <c r="A55" s="12">
        <v>32</v>
      </c>
      <c r="B55" s="12" t="s">
        <v>38</v>
      </c>
      <c r="C55" s="13">
        <v>101.2</v>
      </c>
      <c r="D55" s="13">
        <f t="shared" si="0"/>
        <v>-7.241764705882332</v>
      </c>
      <c r="E55" s="13">
        <f t="shared" si="1"/>
        <v>52.443156055363019</v>
      </c>
    </row>
    <row r="56" spans="1:7" x14ac:dyDescent="0.35">
      <c r="A56" s="12">
        <v>33</v>
      </c>
      <c r="B56" s="12" t="s">
        <v>39</v>
      </c>
      <c r="C56" s="13">
        <v>104.26</v>
      </c>
      <c r="D56" s="13">
        <f t="shared" si="0"/>
        <v>-4.1817647058823297</v>
      </c>
      <c r="E56" s="13">
        <f t="shared" si="1"/>
        <v>17.487156055363126</v>
      </c>
    </row>
    <row r="57" spans="1:7" x14ac:dyDescent="0.35">
      <c r="A57" s="12">
        <v>34</v>
      </c>
      <c r="B57" s="12" t="s">
        <v>40</v>
      </c>
      <c r="C57" s="13">
        <v>105.2</v>
      </c>
      <c r="D57" s="13">
        <f t="shared" si="0"/>
        <v>-3.241764705882332</v>
      </c>
      <c r="E57" s="13">
        <f t="shared" si="1"/>
        <v>10.509038408304363</v>
      </c>
    </row>
    <row r="58" spans="1:7" x14ac:dyDescent="0.35">
      <c r="C58" s="1">
        <f>AVERAGE(C24:C57)</f>
        <v>108.44176470588233</v>
      </c>
      <c r="E58" s="3">
        <f>SUM(E24:E57)</f>
        <v>3719.7020941176461</v>
      </c>
    </row>
    <row r="59" spans="1:7" x14ac:dyDescent="0.35">
      <c r="C59">
        <f>C58/A57</f>
        <v>3.1894636678200685</v>
      </c>
      <c r="E59" s="3">
        <f>E58/(COUNT(E24:E57)-1)</f>
        <v>112.71824527629231</v>
      </c>
    </row>
    <row r="60" spans="1:7" x14ac:dyDescent="0.35">
      <c r="B60" s="2" t="s">
        <v>43</v>
      </c>
      <c r="D60" t="s">
        <v>100</v>
      </c>
      <c r="E60" s="3">
        <f>E59^(0.5)</f>
        <v>10.616884913960982</v>
      </c>
      <c r="F60" s="1">
        <f>E59</f>
        <v>112.71824527629231</v>
      </c>
      <c r="G60">
        <f>_xlfn.STDEV.S(C24:C57)</f>
        <v>10.616884913960982</v>
      </c>
    </row>
    <row r="62" spans="1:7" ht="42.75" customHeight="1" x14ac:dyDescent="0.35">
      <c r="B62" s="14" t="s">
        <v>41</v>
      </c>
      <c r="C62" s="14" t="s">
        <v>42</v>
      </c>
    </row>
    <row r="63" spans="1:7" x14ac:dyDescent="0.35">
      <c r="B63" s="12">
        <v>1</v>
      </c>
      <c r="C63" s="13">
        <v>100</v>
      </c>
      <c r="D63" s="12">
        <v>0</v>
      </c>
      <c r="F63" t="s">
        <v>101</v>
      </c>
    </row>
    <row r="64" spans="1:7" x14ac:dyDescent="0.35">
      <c r="B64" s="12">
        <v>2</v>
      </c>
      <c r="C64" s="13">
        <v>142.77000000000001</v>
      </c>
      <c r="D64" s="47">
        <f>ABS(C64-C63)/$E$60</f>
        <v>4.0284886147497323</v>
      </c>
      <c r="E64" t="str">
        <f>IF(D64&gt;$F$64,"выброс","")</f>
        <v>выброс</v>
      </c>
      <c r="F64">
        <v>1.2</v>
      </c>
    </row>
    <row r="65" spans="2:5" x14ac:dyDescent="0.35">
      <c r="B65" s="12">
        <v>3</v>
      </c>
      <c r="C65" s="13">
        <v>124.92</v>
      </c>
      <c r="D65" s="47">
        <f t="shared" ref="D65:D96" si="2">ABS(C65-C64)/$E$60</f>
        <v>1.6812841190854042</v>
      </c>
      <c r="E65" t="str">
        <f t="shared" ref="E65:E96" si="3">IF(D65&gt;$F$64,"выброс","")</f>
        <v>выброс</v>
      </c>
    </row>
    <row r="66" spans="2:5" x14ac:dyDescent="0.35">
      <c r="B66" s="12">
        <v>4</v>
      </c>
      <c r="C66" s="13">
        <v>115.21</v>
      </c>
      <c r="D66" s="47">
        <f t="shared" si="2"/>
        <v>0.91458088494785894</v>
      </c>
      <c r="E66" t="str">
        <f t="shared" si="3"/>
        <v/>
      </c>
    </row>
    <row r="67" spans="2:5" x14ac:dyDescent="0.35">
      <c r="B67" s="12">
        <v>5</v>
      </c>
      <c r="C67" s="13">
        <v>113.02</v>
      </c>
      <c r="D67" s="47">
        <f t="shared" si="2"/>
        <v>0.20627519444241063</v>
      </c>
      <c r="E67" t="str">
        <f t="shared" si="3"/>
        <v/>
      </c>
    </row>
    <row r="68" spans="2:5" x14ac:dyDescent="0.35">
      <c r="B68" s="12">
        <v>6</v>
      </c>
      <c r="C68" s="13">
        <v>110.01</v>
      </c>
      <c r="D68" s="47">
        <f t="shared" si="2"/>
        <v>0.28351065537518483</v>
      </c>
      <c r="E68" t="str">
        <f t="shared" si="3"/>
        <v/>
      </c>
    </row>
    <row r="69" spans="2:5" x14ac:dyDescent="0.35">
      <c r="B69" s="12">
        <v>7</v>
      </c>
      <c r="C69" s="13">
        <v>105.08</v>
      </c>
      <c r="D69" s="47">
        <f t="shared" si="2"/>
        <v>0.46435466146168353</v>
      </c>
      <c r="E69" t="str">
        <f t="shared" si="3"/>
        <v/>
      </c>
    </row>
    <row r="70" spans="2:5" x14ac:dyDescent="0.35">
      <c r="B70" s="12">
        <v>8</v>
      </c>
      <c r="C70" s="13">
        <v>100.8</v>
      </c>
      <c r="D70" s="47">
        <f t="shared" si="2"/>
        <v>0.40313143023448339</v>
      </c>
      <c r="E70" t="str">
        <f t="shared" si="3"/>
        <v/>
      </c>
    </row>
    <row r="71" spans="2:5" x14ac:dyDescent="0.35">
      <c r="B71" s="12">
        <v>9</v>
      </c>
      <c r="C71" s="13">
        <v>104.57</v>
      </c>
      <c r="D71" s="47">
        <f t="shared" si="2"/>
        <v>0.35509474111775713</v>
      </c>
      <c r="E71" t="str">
        <f t="shared" si="3"/>
        <v/>
      </c>
    </row>
    <row r="72" spans="2:5" x14ac:dyDescent="0.35">
      <c r="B72" s="12">
        <v>10</v>
      </c>
      <c r="C72" s="13">
        <v>105.29</v>
      </c>
      <c r="D72" s="47">
        <f t="shared" si="2"/>
        <v>6.7816502282437671E-2</v>
      </c>
      <c r="E72" t="str">
        <f t="shared" si="3"/>
        <v/>
      </c>
    </row>
    <row r="73" spans="2:5" x14ac:dyDescent="0.35">
      <c r="B73" s="12">
        <v>11</v>
      </c>
      <c r="C73" s="13">
        <v>103.03</v>
      </c>
      <c r="D73" s="47">
        <f t="shared" si="2"/>
        <v>0.21286846549764821</v>
      </c>
      <c r="E73" t="str">
        <f t="shared" si="3"/>
        <v/>
      </c>
    </row>
    <row r="74" spans="2:5" x14ac:dyDescent="0.35">
      <c r="B74" s="12">
        <v>12</v>
      </c>
      <c r="C74" s="13">
        <v>100.5</v>
      </c>
      <c r="D74" s="47">
        <f t="shared" si="2"/>
        <v>0.2382996538535615</v>
      </c>
      <c r="E74" t="str">
        <f t="shared" si="3"/>
        <v/>
      </c>
    </row>
    <row r="75" spans="2:5" x14ac:dyDescent="0.35">
      <c r="B75" s="12">
        <v>13</v>
      </c>
      <c r="C75" s="13">
        <v>101.81</v>
      </c>
      <c r="D75" s="47">
        <f t="shared" si="2"/>
        <v>0.12338835831943319</v>
      </c>
      <c r="E75" t="str">
        <f t="shared" si="3"/>
        <v/>
      </c>
    </row>
    <row r="76" spans="2:5" x14ac:dyDescent="0.35">
      <c r="B76" s="12">
        <v>14</v>
      </c>
      <c r="C76" s="13">
        <v>103.03</v>
      </c>
      <c r="D76" s="47">
        <f t="shared" si="2"/>
        <v>0.11491129553412831</v>
      </c>
      <c r="E76" t="str">
        <f t="shared" si="3"/>
        <v/>
      </c>
    </row>
    <row r="77" spans="2:5" x14ac:dyDescent="0.35">
      <c r="B77" s="12">
        <v>15</v>
      </c>
      <c r="C77" s="13">
        <v>101</v>
      </c>
      <c r="D77" s="47">
        <f t="shared" si="2"/>
        <v>0.19120486060186953</v>
      </c>
      <c r="E77" t="str">
        <f t="shared" si="3"/>
        <v/>
      </c>
    </row>
    <row r="78" spans="2:5" x14ac:dyDescent="0.35">
      <c r="B78" s="12">
        <v>16</v>
      </c>
      <c r="C78" s="13">
        <v>143.81</v>
      </c>
      <c r="D78" s="47">
        <f t="shared" si="2"/>
        <v>4.0322561982098675</v>
      </c>
      <c r="E78" t="str">
        <f t="shared" si="3"/>
        <v>выброс</v>
      </c>
    </row>
    <row r="79" spans="2:5" x14ac:dyDescent="0.35">
      <c r="B79" s="12">
        <v>17</v>
      </c>
      <c r="C79" s="13">
        <v>123.27</v>
      </c>
      <c r="D79" s="47">
        <f t="shared" si="2"/>
        <v>1.9346541067795069</v>
      </c>
      <c r="E79" t="str">
        <f t="shared" si="3"/>
        <v>выброс</v>
      </c>
    </row>
    <row r="80" spans="2:5" x14ac:dyDescent="0.35">
      <c r="B80" s="12">
        <v>18</v>
      </c>
      <c r="C80" s="13">
        <v>116</v>
      </c>
      <c r="D80" s="47">
        <f t="shared" si="2"/>
        <v>0.68475829387960097</v>
      </c>
      <c r="E80" t="str">
        <f t="shared" si="3"/>
        <v/>
      </c>
    </row>
    <row r="81" spans="2:5" x14ac:dyDescent="0.35">
      <c r="B81" s="12">
        <v>19</v>
      </c>
      <c r="C81" s="13">
        <v>107.3</v>
      </c>
      <c r="D81" s="47">
        <f t="shared" si="2"/>
        <v>0.81944940257944066</v>
      </c>
      <c r="E81" t="str">
        <f t="shared" si="3"/>
        <v/>
      </c>
    </row>
    <row r="82" spans="2:5" x14ac:dyDescent="0.35">
      <c r="B82" s="12">
        <v>20</v>
      </c>
      <c r="C82" s="13">
        <v>105.6</v>
      </c>
      <c r="D82" s="47">
        <f t="shared" si="2"/>
        <v>0.16012229705575298</v>
      </c>
      <c r="E82" t="str">
        <f t="shared" si="3"/>
        <v/>
      </c>
    </row>
    <row r="83" spans="2:5" x14ac:dyDescent="0.35">
      <c r="B83" s="12">
        <v>21</v>
      </c>
      <c r="C83" s="13">
        <v>103.9</v>
      </c>
      <c r="D83" s="47">
        <f t="shared" si="2"/>
        <v>0.16012229705575165</v>
      </c>
      <c r="E83" t="str">
        <f t="shared" si="3"/>
        <v/>
      </c>
    </row>
    <row r="84" spans="2:5" x14ac:dyDescent="0.35">
      <c r="B84" s="12">
        <v>22</v>
      </c>
      <c r="C84" s="13">
        <v>103.94</v>
      </c>
      <c r="D84" s="47">
        <f t="shared" si="2"/>
        <v>3.7675834601346085E-3</v>
      </c>
      <c r="E84" t="str">
        <f t="shared" si="3"/>
        <v/>
      </c>
    </row>
    <row r="85" spans="2:5" x14ac:dyDescent="0.35">
      <c r="B85" s="12">
        <v>23</v>
      </c>
      <c r="C85" s="13">
        <v>105.4</v>
      </c>
      <c r="D85" s="47">
        <f t="shared" si="2"/>
        <v>0.13751679629494132</v>
      </c>
      <c r="E85" t="str">
        <f t="shared" si="3"/>
        <v/>
      </c>
    </row>
    <row r="86" spans="2:5" x14ac:dyDescent="0.35">
      <c r="B86" s="12">
        <v>24</v>
      </c>
      <c r="C86" s="13">
        <v>104.2</v>
      </c>
      <c r="D86" s="47">
        <f t="shared" si="2"/>
        <v>0.11302750380406101</v>
      </c>
      <c r="E86" t="str">
        <f t="shared" si="3"/>
        <v/>
      </c>
    </row>
    <row r="87" spans="2:5" x14ac:dyDescent="0.35">
      <c r="B87" s="12">
        <v>25</v>
      </c>
      <c r="C87" s="13">
        <v>105.4</v>
      </c>
      <c r="D87" s="47">
        <f t="shared" si="2"/>
        <v>0.11302750380406101</v>
      </c>
      <c r="E87" t="str">
        <f t="shared" si="3"/>
        <v/>
      </c>
    </row>
    <row r="88" spans="2:5" x14ac:dyDescent="0.35">
      <c r="B88" s="12">
        <v>26</v>
      </c>
      <c r="C88" s="13">
        <v>107.1</v>
      </c>
      <c r="D88" s="47">
        <f t="shared" si="2"/>
        <v>0.16012229705575165</v>
      </c>
      <c r="E88" t="str">
        <f t="shared" si="3"/>
        <v/>
      </c>
    </row>
    <row r="89" spans="2:5" x14ac:dyDescent="0.35">
      <c r="B89" s="12">
        <v>27</v>
      </c>
      <c r="C89" s="13">
        <v>105.3</v>
      </c>
      <c r="D89" s="47">
        <f t="shared" si="2"/>
        <v>0.16954125570609085</v>
      </c>
      <c r="E89" t="str">
        <f t="shared" si="3"/>
        <v/>
      </c>
    </row>
    <row r="90" spans="2:5" x14ac:dyDescent="0.35">
      <c r="B90" s="12">
        <v>28</v>
      </c>
      <c r="C90" s="13">
        <v>101.1</v>
      </c>
      <c r="D90" s="47">
        <f t="shared" si="2"/>
        <v>0.39559626331421288</v>
      </c>
      <c r="E90" t="str">
        <f t="shared" si="3"/>
        <v/>
      </c>
    </row>
    <row r="91" spans="2:5" x14ac:dyDescent="0.35">
      <c r="B91" s="12">
        <v>29</v>
      </c>
      <c r="C91" s="13">
        <v>104.1</v>
      </c>
      <c r="D91" s="47">
        <f t="shared" si="2"/>
        <v>0.28256875951015187</v>
      </c>
      <c r="E91" t="str">
        <f t="shared" si="3"/>
        <v/>
      </c>
    </row>
    <row r="92" spans="2:5" x14ac:dyDescent="0.35">
      <c r="B92" s="12">
        <v>30</v>
      </c>
      <c r="C92" s="13">
        <v>105.5</v>
      </c>
      <c r="D92" s="47">
        <f t="shared" si="2"/>
        <v>0.13186542110473806</v>
      </c>
      <c r="E92" t="str">
        <f t="shared" si="3"/>
        <v/>
      </c>
    </row>
    <row r="93" spans="2:5" x14ac:dyDescent="0.35">
      <c r="B93" s="12">
        <v>31</v>
      </c>
      <c r="C93" s="13">
        <v>103.4</v>
      </c>
      <c r="D93" s="47">
        <f t="shared" si="2"/>
        <v>0.19779813165710575</v>
      </c>
      <c r="E93" t="str">
        <f t="shared" si="3"/>
        <v/>
      </c>
    </row>
    <row r="94" spans="2:5" x14ac:dyDescent="0.35">
      <c r="B94" s="12">
        <v>32</v>
      </c>
      <c r="C94" s="13">
        <v>101.2</v>
      </c>
      <c r="D94" s="47">
        <f t="shared" si="2"/>
        <v>0.20721709030744495</v>
      </c>
      <c r="E94" t="str">
        <f t="shared" si="3"/>
        <v/>
      </c>
    </row>
    <row r="95" spans="2:5" x14ac:dyDescent="0.35">
      <c r="B95" s="12">
        <v>33</v>
      </c>
      <c r="C95" s="13">
        <v>104.26</v>
      </c>
      <c r="D95" s="47">
        <f t="shared" si="2"/>
        <v>0.28822013470035512</v>
      </c>
      <c r="E95" t="str">
        <f t="shared" si="3"/>
        <v/>
      </c>
    </row>
    <row r="96" spans="2:5" x14ac:dyDescent="0.35">
      <c r="B96" s="12">
        <v>34</v>
      </c>
      <c r="C96" s="13">
        <v>105.2</v>
      </c>
      <c r="D96" s="47">
        <f t="shared" si="2"/>
        <v>8.8538211313180695E-2</v>
      </c>
      <c r="E96" t="str">
        <f t="shared" si="3"/>
        <v/>
      </c>
    </row>
  </sheetData>
  <conditionalFormatting sqref="D63:D96">
    <cfRule type="cellIs" dxfId="0" priority="1" operator="greaterThan">
      <formula>$F$64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AE2CB-ADEA-4C48-A316-8486544FBCFD}">
  <dimension ref="B32:S112"/>
  <sheetViews>
    <sheetView topLeftCell="A50" zoomScale="90" zoomScaleNormal="90" workbookViewId="0">
      <selection activeCell="I97" sqref="I97:L100"/>
    </sheetView>
  </sheetViews>
  <sheetFormatPr defaultRowHeight="14.5" x14ac:dyDescent="0.35"/>
  <cols>
    <col min="2" max="2" width="13.08984375" customWidth="1"/>
    <col min="3" max="3" width="19.36328125" customWidth="1"/>
    <col min="4" max="4" width="17.453125" customWidth="1"/>
    <col min="8" max="8" width="12.6328125" customWidth="1"/>
    <col min="9" max="9" width="16.08984375" customWidth="1"/>
  </cols>
  <sheetData>
    <row r="32" spans="2:4" ht="43.5" x14ac:dyDescent="0.35">
      <c r="B32" s="6" t="s">
        <v>0</v>
      </c>
      <c r="C32" s="7" t="s">
        <v>1</v>
      </c>
      <c r="D32" s="6" t="s">
        <v>2</v>
      </c>
    </row>
    <row r="33" spans="2:19" x14ac:dyDescent="0.35">
      <c r="B33" s="4">
        <v>1</v>
      </c>
      <c r="C33" s="5">
        <v>22</v>
      </c>
      <c r="D33" s="4">
        <v>3470</v>
      </c>
    </row>
    <row r="34" spans="2:19" x14ac:dyDescent="0.35">
      <c r="B34" s="4">
        <v>2</v>
      </c>
      <c r="C34" s="5">
        <v>30</v>
      </c>
      <c r="D34" s="4">
        <v>3783</v>
      </c>
    </row>
    <row r="35" spans="2:19" x14ac:dyDescent="0.35">
      <c r="B35" s="4">
        <v>3</v>
      </c>
      <c r="C35" s="5">
        <v>26</v>
      </c>
      <c r="D35" s="4">
        <v>3856</v>
      </c>
    </row>
    <row r="36" spans="2:19" ht="15" thickBot="1" x14ac:dyDescent="0.4">
      <c r="B36" s="4">
        <v>4</v>
      </c>
      <c r="C36" s="5">
        <v>31</v>
      </c>
      <c r="D36" s="4">
        <v>3910</v>
      </c>
    </row>
    <row r="37" spans="2:19" x14ac:dyDescent="0.35">
      <c r="B37" s="4">
        <v>5</v>
      </c>
      <c r="C37" s="5">
        <v>36</v>
      </c>
      <c r="D37" s="4">
        <v>4489</v>
      </c>
      <c r="G37" s="9"/>
      <c r="H37" s="9" t="s">
        <v>3</v>
      </c>
      <c r="I37" s="9" t="s">
        <v>4</v>
      </c>
    </row>
    <row r="38" spans="2:19" x14ac:dyDescent="0.35">
      <c r="B38" s="4">
        <v>6</v>
      </c>
      <c r="C38" s="5">
        <v>30</v>
      </c>
      <c r="D38" s="4">
        <v>3876</v>
      </c>
      <c r="G38" t="s">
        <v>3</v>
      </c>
      <c r="H38">
        <v>1</v>
      </c>
    </row>
    <row r="39" spans="2:19" ht="15" thickBot="1" x14ac:dyDescent="0.4">
      <c r="B39" s="4">
        <v>7</v>
      </c>
      <c r="C39" s="5">
        <v>22</v>
      </c>
      <c r="D39" s="4">
        <v>3221</v>
      </c>
      <c r="G39" s="8" t="s">
        <v>4</v>
      </c>
      <c r="H39" s="8">
        <v>-0.51292781459414061</v>
      </c>
      <c r="I39" s="8">
        <v>1</v>
      </c>
    </row>
    <row r="40" spans="2:19" x14ac:dyDescent="0.35">
      <c r="B40" s="4">
        <v>8</v>
      </c>
      <c r="C40" s="5">
        <v>45</v>
      </c>
      <c r="D40" s="4">
        <v>4579</v>
      </c>
    </row>
    <row r="41" spans="2:19" x14ac:dyDescent="0.35">
      <c r="B41" s="4">
        <v>9</v>
      </c>
      <c r="C41" s="5">
        <v>38</v>
      </c>
      <c r="D41" s="4">
        <v>4325</v>
      </c>
    </row>
    <row r="42" spans="2:19" x14ac:dyDescent="0.35">
      <c r="B42" s="4">
        <v>10</v>
      </c>
      <c r="C42" s="5">
        <v>3</v>
      </c>
      <c r="D42" s="4">
        <v>9131</v>
      </c>
    </row>
    <row r="43" spans="2:19" x14ac:dyDescent="0.35">
      <c r="B43" s="4">
        <v>11</v>
      </c>
      <c r="C43" s="5">
        <v>30</v>
      </c>
      <c r="D43" s="4">
        <v>3589</v>
      </c>
    </row>
    <row r="44" spans="2:19" x14ac:dyDescent="0.35">
      <c r="B44" s="4">
        <v>12</v>
      </c>
      <c r="C44" s="5">
        <v>38</v>
      </c>
      <c r="D44" s="4">
        <v>3999</v>
      </c>
    </row>
    <row r="45" spans="2:19" x14ac:dyDescent="0.35">
      <c r="B45" s="4">
        <v>13</v>
      </c>
      <c r="C45" s="5">
        <v>41</v>
      </c>
      <c r="D45" s="4">
        <v>4158</v>
      </c>
    </row>
    <row r="46" spans="2:19" x14ac:dyDescent="0.35">
      <c r="B46" s="4">
        <v>14</v>
      </c>
      <c r="C46" s="5">
        <v>27</v>
      </c>
      <c r="D46" s="4">
        <v>3666</v>
      </c>
    </row>
    <row r="47" spans="2:19" x14ac:dyDescent="0.35">
      <c r="B47" s="4">
        <v>15</v>
      </c>
      <c r="C47" s="5">
        <v>28</v>
      </c>
      <c r="D47" s="4">
        <v>3885</v>
      </c>
      <c r="O47" t="s">
        <v>56</v>
      </c>
      <c r="R47" t="s">
        <v>57</v>
      </c>
      <c r="S47">
        <v>0</v>
      </c>
    </row>
    <row r="48" spans="2:19" x14ac:dyDescent="0.35">
      <c r="B48" s="4">
        <v>16</v>
      </c>
      <c r="C48" s="5">
        <v>31</v>
      </c>
      <c r="D48" s="4">
        <v>3574</v>
      </c>
    </row>
    <row r="49" spans="2:5" x14ac:dyDescent="0.35">
      <c r="B49" s="4">
        <v>17</v>
      </c>
      <c r="C49" s="5">
        <v>37</v>
      </c>
      <c r="D49" s="4">
        <v>4495</v>
      </c>
    </row>
    <row r="50" spans="2:5" x14ac:dyDescent="0.35">
      <c r="B50" s="4">
        <v>18</v>
      </c>
      <c r="C50" s="5">
        <v>32</v>
      </c>
      <c r="D50" s="4">
        <v>3814</v>
      </c>
    </row>
    <row r="51" spans="2:5" x14ac:dyDescent="0.35">
      <c r="B51" s="4">
        <v>19</v>
      </c>
      <c r="C51" s="5">
        <v>41</v>
      </c>
      <c r="D51" s="4">
        <v>4430</v>
      </c>
    </row>
    <row r="54" spans="2:5" ht="15" customHeight="1" x14ac:dyDescent="0.35">
      <c r="B54" s="48" t="s">
        <v>5</v>
      </c>
      <c r="C54" s="48"/>
      <c r="D54" s="48"/>
      <c r="E54" s="48"/>
    </row>
    <row r="55" spans="2:5" x14ac:dyDescent="0.35">
      <c r="B55" s="48"/>
      <c r="C55" s="48"/>
      <c r="D55" s="48"/>
      <c r="E55" s="48"/>
    </row>
    <row r="56" spans="2:5" x14ac:dyDescent="0.35">
      <c r="B56" s="48"/>
      <c r="C56" s="48"/>
      <c r="D56" s="48"/>
      <c r="E56" s="48"/>
    </row>
    <row r="57" spans="2:5" x14ac:dyDescent="0.35">
      <c r="B57" s="48"/>
      <c r="C57" s="48"/>
      <c r="D57" s="48"/>
      <c r="E57" s="48"/>
    </row>
    <row r="58" spans="2:5" x14ac:dyDescent="0.35">
      <c r="B58" s="48"/>
      <c r="C58" s="48"/>
      <c r="D58" s="48"/>
      <c r="E58" s="48"/>
    </row>
    <row r="59" spans="2:5" x14ac:dyDescent="0.35">
      <c r="B59" s="48"/>
      <c r="C59" s="48"/>
      <c r="D59" s="48"/>
      <c r="E59" s="48"/>
    </row>
    <row r="60" spans="2:5" ht="79.5" customHeight="1" x14ac:dyDescent="0.35">
      <c r="B60" s="48"/>
      <c r="C60" s="48"/>
      <c r="D60" s="48"/>
      <c r="E60" s="48"/>
    </row>
    <row r="69" spans="2:4" ht="43.5" x14ac:dyDescent="0.35">
      <c r="B69" s="6" t="s">
        <v>0</v>
      </c>
      <c r="C69" s="7" t="s">
        <v>1</v>
      </c>
      <c r="D69" s="6" t="s">
        <v>2</v>
      </c>
    </row>
    <row r="70" spans="2:4" x14ac:dyDescent="0.35">
      <c r="B70" s="4">
        <v>1</v>
      </c>
      <c r="C70" s="5">
        <v>22</v>
      </c>
      <c r="D70" s="4">
        <v>3470</v>
      </c>
    </row>
    <row r="71" spans="2:4" x14ac:dyDescent="0.35">
      <c r="B71" s="4">
        <v>2</v>
      </c>
      <c r="C71" s="5">
        <v>30</v>
      </c>
      <c r="D71" s="4">
        <v>3783</v>
      </c>
    </row>
    <row r="72" spans="2:4" x14ac:dyDescent="0.35">
      <c r="B72" s="4">
        <v>3</v>
      </c>
      <c r="C72" s="5">
        <v>26</v>
      </c>
      <c r="D72" s="4">
        <v>3856</v>
      </c>
    </row>
    <row r="73" spans="2:4" x14ac:dyDescent="0.35">
      <c r="B73" s="4">
        <v>4</v>
      </c>
      <c r="C73" s="5">
        <v>31</v>
      </c>
      <c r="D73" s="4">
        <v>3910</v>
      </c>
    </row>
    <row r="74" spans="2:4" x14ac:dyDescent="0.35">
      <c r="B74" s="4">
        <v>5</v>
      </c>
      <c r="C74" s="5">
        <v>36</v>
      </c>
      <c r="D74" s="4">
        <v>4489</v>
      </c>
    </row>
    <row r="75" spans="2:4" x14ac:dyDescent="0.35">
      <c r="B75" s="4">
        <v>6</v>
      </c>
      <c r="C75" s="5">
        <v>30</v>
      </c>
      <c r="D75" s="4">
        <v>3876</v>
      </c>
    </row>
    <row r="76" spans="2:4" x14ac:dyDescent="0.35">
      <c r="B76" s="4">
        <v>7</v>
      </c>
      <c r="C76" s="5">
        <v>22</v>
      </c>
      <c r="D76" s="4">
        <v>3221</v>
      </c>
    </row>
    <row r="77" spans="2:4" x14ac:dyDescent="0.35">
      <c r="B77" s="4">
        <v>8</v>
      </c>
      <c r="C77" s="5">
        <v>45</v>
      </c>
      <c r="D77" s="4">
        <v>4579</v>
      </c>
    </row>
    <row r="78" spans="2:4" x14ac:dyDescent="0.35">
      <c r="B78" s="4">
        <v>9</v>
      </c>
      <c r="C78" s="5">
        <v>38</v>
      </c>
      <c r="D78" s="4">
        <v>4325</v>
      </c>
    </row>
    <row r="79" spans="2:4" x14ac:dyDescent="0.35">
      <c r="B79" s="10">
        <v>10</v>
      </c>
      <c r="C79" s="11">
        <v>3</v>
      </c>
      <c r="D79" s="10">
        <v>9131</v>
      </c>
    </row>
    <row r="80" spans="2:4" x14ac:dyDescent="0.35">
      <c r="B80" s="4">
        <v>11</v>
      </c>
      <c r="C80" s="5">
        <v>30</v>
      </c>
      <c r="D80" s="4">
        <v>3589</v>
      </c>
    </row>
    <row r="81" spans="2:4" x14ac:dyDescent="0.35">
      <c r="B81" s="4">
        <v>12</v>
      </c>
      <c r="C81" s="5">
        <v>38</v>
      </c>
      <c r="D81" s="4">
        <v>3999</v>
      </c>
    </row>
    <row r="82" spans="2:4" x14ac:dyDescent="0.35">
      <c r="B82" s="4">
        <v>13</v>
      </c>
      <c r="C82" s="5">
        <v>41</v>
      </c>
      <c r="D82" s="4">
        <v>4158</v>
      </c>
    </row>
    <row r="83" spans="2:4" x14ac:dyDescent="0.35">
      <c r="B83" s="4">
        <v>14</v>
      </c>
      <c r="C83" s="5">
        <v>27</v>
      </c>
      <c r="D83" s="4">
        <v>3666</v>
      </c>
    </row>
    <row r="84" spans="2:4" x14ac:dyDescent="0.35">
      <c r="B84" s="4">
        <v>15</v>
      </c>
      <c r="C84" s="5">
        <v>28</v>
      </c>
      <c r="D84" s="4">
        <v>3885</v>
      </c>
    </row>
    <row r="85" spans="2:4" x14ac:dyDescent="0.35">
      <c r="B85" s="4">
        <v>16</v>
      </c>
      <c r="C85" s="5">
        <v>31</v>
      </c>
      <c r="D85" s="4">
        <v>3574</v>
      </c>
    </row>
    <row r="86" spans="2:4" x14ac:dyDescent="0.35">
      <c r="B86" s="4">
        <v>17</v>
      </c>
      <c r="C86" s="5">
        <v>37</v>
      </c>
      <c r="D86" s="4">
        <v>4495</v>
      </c>
    </row>
    <row r="87" spans="2:4" x14ac:dyDescent="0.35">
      <c r="B87" s="4">
        <v>18</v>
      </c>
      <c r="C87" s="5">
        <v>32</v>
      </c>
      <c r="D87" s="4">
        <v>3814</v>
      </c>
    </row>
    <row r="88" spans="2:4" x14ac:dyDescent="0.35">
      <c r="B88" s="4">
        <v>19</v>
      </c>
      <c r="C88" s="5">
        <v>41</v>
      </c>
      <c r="D88" s="4">
        <v>4430</v>
      </c>
    </row>
    <row r="93" spans="2:4" ht="43.5" x14ac:dyDescent="0.35">
      <c r="B93" s="6" t="s">
        <v>0</v>
      </c>
      <c r="C93" s="7" t="s">
        <v>1</v>
      </c>
      <c r="D93" s="6" t="s">
        <v>2</v>
      </c>
    </row>
    <row r="94" spans="2:4" x14ac:dyDescent="0.35">
      <c r="B94" s="4">
        <v>1</v>
      </c>
      <c r="C94" s="5">
        <v>22</v>
      </c>
      <c r="D94" s="4">
        <v>3470</v>
      </c>
    </row>
    <row r="95" spans="2:4" x14ac:dyDescent="0.35">
      <c r="B95" s="4">
        <v>2</v>
      </c>
      <c r="C95" s="5">
        <v>30</v>
      </c>
      <c r="D95" s="4">
        <v>3783</v>
      </c>
    </row>
    <row r="96" spans="2:4" ht="15" thickBot="1" x14ac:dyDescent="0.4">
      <c r="B96" s="4">
        <v>3</v>
      </c>
      <c r="C96" s="5">
        <v>26</v>
      </c>
      <c r="D96" s="4">
        <v>3856</v>
      </c>
    </row>
    <row r="97" spans="2:11" x14ac:dyDescent="0.35">
      <c r="B97" s="4">
        <v>4</v>
      </c>
      <c r="C97" s="5">
        <v>31</v>
      </c>
      <c r="D97" s="4">
        <v>3910</v>
      </c>
      <c r="I97" s="9"/>
      <c r="J97" s="9"/>
      <c r="K97" s="9"/>
    </row>
    <row r="98" spans="2:11" x14ac:dyDescent="0.35">
      <c r="B98" s="4">
        <v>5</v>
      </c>
      <c r="C98" s="5">
        <v>36</v>
      </c>
      <c r="D98" s="4">
        <v>4489</v>
      </c>
    </row>
    <row r="99" spans="2:11" ht="15" thickBot="1" x14ac:dyDescent="0.4">
      <c r="B99" s="4">
        <v>6</v>
      </c>
      <c r="C99" s="5">
        <v>30</v>
      </c>
      <c r="D99" s="4">
        <v>3876</v>
      </c>
      <c r="I99" s="8"/>
      <c r="J99" s="8"/>
      <c r="K99" s="8"/>
    </row>
    <row r="100" spans="2:11" x14ac:dyDescent="0.35">
      <c r="B100" s="4">
        <v>7</v>
      </c>
      <c r="C100" s="5">
        <v>22</v>
      </c>
      <c r="D100" s="4">
        <v>3221</v>
      </c>
    </row>
    <row r="101" spans="2:11" x14ac:dyDescent="0.35">
      <c r="B101" s="4">
        <v>8</v>
      </c>
      <c r="C101" s="5">
        <v>45</v>
      </c>
      <c r="D101" s="4">
        <v>4579</v>
      </c>
    </row>
    <row r="102" spans="2:11" x14ac:dyDescent="0.35">
      <c r="B102" s="4">
        <v>9</v>
      </c>
      <c r="C102" s="5">
        <v>38</v>
      </c>
      <c r="D102" s="4">
        <v>4325</v>
      </c>
    </row>
    <row r="103" spans="2:11" x14ac:dyDescent="0.35">
      <c r="B103" s="10">
        <v>10</v>
      </c>
      <c r="C103" s="11">
        <v>34</v>
      </c>
      <c r="D103" s="10">
        <v>3957</v>
      </c>
    </row>
    <row r="104" spans="2:11" x14ac:dyDescent="0.35">
      <c r="B104" s="4">
        <v>11</v>
      </c>
      <c r="C104" s="5">
        <v>30</v>
      </c>
      <c r="D104" s="4">
        <v>3589</v>
      </c>
    </row>
    <row r="105" spans="2:11" x14ac:dyDescent="0.35">
      <c r="B105" s="4">
        <v>12</v>
      </c>
      <c r="C105" s="5">
        <v>38</v>
      </c>
      <c r="D105" s="4">
        <v>3999</v>
      </c>
    </row>
    <row r="106" spans="2:11" x14ac:dyDescent="0.35">
      <c r="B106" s="4">
        <v>13</v>
      </c>
      <c r="C106" s="5">
        <v>41</v>
      </c>
      <c r="D106" s="4">
        <v>4158</v>
      </c>
    </row>
    <row r="107" spans="2:11" x14ac:dyDescent="0.35">
      <c r="B107" s="4">
        <v>14</v>
      </c>
      <c r="C107" s="5">
        <v>27</v>
      </c>
      <c r="D107" s="4">
        <v>3666</v>
      </c>
    </row>
    <row r="108" spans="2:11" x14ac:dyDescent="0.35">
      <c r="B108" s="4">
        <v>15</v>
      </c>
      <c r="C108" s="5">
        <v>28</v>
      </c>
      <c r="D108" s="4">
        <v>3885</v>
      </c>
    </row>
    <row r="109" spans="2:11" x14ac:dyDescent="0.35">
      <c r="B109" s="4">
        <v>16</v>
      </c>
      <c r="C109" s="5">
        <v>31</v>
      </c>
      <c r="D109" s="4">
        <v>3574</v>
      </c>
    </row>
    <row r="110" spans="2:11" x14ac:dyDescent="0.35">
      <c r="B110" s="4">
        <v>17</v>
      </c>
      <c r="C110" s="5">
        <v>37</v>
      </c>
      <c r="D110" s="4">
        <v>4495</v>
      </c>
    </row>
    <row r="111" spans="2:11" x14ac:dyDescent="0.35">
      <c r="B111" s="4">
        <v>18</v>
      </c>
      <c r="C111" s="5">
        <v>32</v>
      </c>
      <c r="D111" s="4">
        <v>3814</v>
      </c>
    </row>
    <row r="112" spans="2:11" x14ac:dyDescent="0.35">
      <c r="B112" s="4">
        <v>19</v>
      </c>
      <c r="C112" s="5">
        <v>41</v>
      </c>
      <c r="D112" s="4">
        <v>4430</v>
      </c>
    </row>
  </sheetData>
  <mergeCells count="1">
    <mergeCell ref="B54:E60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5B565-63A0-4010-8C97-91432A42E017}">
  <dimension ref="A1:J68"/>
  <sheetViews>
    <sheetView topLeftCell="A25" zoomScale="90" workbookViewId="0">
      <selection activeCell="F61" sqref="F61"/>
    </sheetView>
  </sheetViews>
  <sheetFormatPr defaultRowHeight="14.5" x14ac:dyDescent="0.35"/>
  <cols>
    <col min="3" max="3" width="13.1796875" customWidth="1"/>
    <col min="4" max="4" width="22.08984375" customWidth="1"/>
    <col min="5" max="5" width="17.36328125" customWidth="1"/>
  </cols>
  <sheetData>
    <row r="1" spans="1:8" x14ac:dyDescent="0.35">
      <c r="A1" s="27" t="s">
        <v>58</v>
      </c>
    </row>
    <row r="2" spans="1:8" ht="107.4" customHeight="1" x14ac:dyDescent="0.35">
      <c r="A2" s="51" t="s">
        <v>59</v>
      </c>
      <c r="B2" s="51"/>
      <c r="C2" s="51"/>
      <c r="D2" s="51"/>
      <c r="E2" s="51"/>
      <c r="F2" s="51"/>
      <c r="G2" s="51"/>
      <c r="H2" s="51"/>
    </row>
    <row r="3" spans="1:8" ht="15.5" x14ac:dyDescent="0.35">
      <c r="A3" s="52" t="s">
        <v>60</v>
      </c>
      <c r="B3" s="52"/>
      <c r="C3" s="52"/>
      <c r="D3" s="52"/>
      <c r="E3" s="52"/>
      <c r="F3" s="52"/>
      <c r="G3" s="52"/>
      <c r="H3" s="52"/>
    </row>
    <row r="4" spans="1:8" ht="15.5" x14ac:dyDescent="0.35">
      <c r="A4" s="28" t="s">
        <v>61</v>
      </c>
      <c r="B4" s="28" t="s">
        <v>62</v>
      </c>
    </row>
    <row r="9" spans="1:8" ht="15" thickBot="1" x14ac:dyDescent="0.4"/>
    <row r="10" spans="1:8" ht="15" thickBot="1" x14ac:dyDescent="0.4">
      <c r="B10" s="29" t="s">
        <v>6</v>
      </c>
      <c r="C10" s="30" t="s">
        <v>63</v>
      </c>
    </row>
    <row r="11" spans="1:8" ht="15" thickBot="1" x14ac:dyDescent="0.4">
      <c r="B11" s="31" t="s">
        <v>64</v>
      </c>
      <c r="C11" s="32">
        <v>102</v>
      </c>
    </row>
    <row r="12" spans="1:8" ht="15" thickBot="1" x14ac:dyDescent="0.4">
      <c r="B12" s="31" t="s">
        <v>65</v>
      </c>
      <c r="C12" s="32">
        <v>105</v>
      </c>
    </row>
    <row r="13" spans="1:8" ht="15" thickBot="1" x14ac:dyDescent="0.4">
      <c r="B13" s="31" t="s">
        <v>66</v>
      </c>
      <c r="C13" s="32">
        <v>107</v>
      </c>
    </row>
    <row r="14" spans="1:8" ht="15" thickBot="1" x14ac:dyDescent="0.4">
      <c r="B14" s="31" t="s">
        <v>67</v>
      </c>
      <c r="C14" s="32">
        <v>106</v>
      </c>
    </row>
    <row r="15" spans="1:8" ht="15" thickBot="1" x14ac:dyDescent="0.4">
      <c r="B15" s="31" t="s">
        <v>68</v>
      </c>
      <c r="C15" s="32">
        <v>109</v>
      </c>
    </row>
    <row r="18" spans="2:10" ht="51" customHeight="1" x14ac:dyDescent="0.35">
      <c r="B18" s="50" t="s">
        <v>69</v>
      </c>
      <c r="C18" s="50"/>
      <c r="D18" s="50"/>
      <c r="E18" s="50"/>
      <c r="F18" s="50"/>
      <c r="G18" s="50"/>
    </row>
    <row r="19" spans="2:10" ht="15.5" x14ac:dyDescent="0.35">
      <c r="B19" s="33" t="s">
        <v>61</v>
      </c>
      <c r="C19" s="33" t="s">
        <v>70</v>
      </c>
    </row>
    <row r="20" spans="2:10" ht="15.5" x14ac:dyDescent="0.35">
      <c r="B20" s="49" t="s">
        <v>71</v>
      </c>
      <c r="C20" s="49"/>
      <c r="D20" s="49"/>
      <c r="E20" s="49"/>
    </row>
    <row r="21" spans="2:10" ht="15.5" x14ac:dyDescent="0.35">
      <c r="B21" s="33" t="s">
        <v>72</v>
      </c>
      <c r="C21" s="33" t="s">
        <v>73</v>
      </c>
    </row>
    <row r="24" spans="2:10" ht="90" customHeight="1" x14ac:dyDescent="0.35">
      <c r="B24" s="50" t="s">
        <v>74</v>
      </c>
      <c r="C24" s="50"/>
      <c r="D24" s="50"/>
      <c r="E24" s="50"/>
      <c r="F24" s="50"/>
      <c r="G24" s="50"/>
      <c r="H24" s="50"/>
      <c r="I24" s="50"/>
      <c r="J24" s="50"/>
    </row>
    <row r="25" spans="2:10" ht="15" thickBot="1" x14ac:dyDescent="0.4"/>
    <row r="26" spans="2:10" ht="17.5" thickBot="1" x14ac:dyDescent="0.4">
      <c r="B26" s="34" t="s">
        <v>75</v>
      </c>
      <c r="C26" s="35" t="s">
        <v>76</v>
      </c>
      <c r="D26" s="36" t="s">
        <v>77</v>
      </c>
      <c r="E26" s="36" t="s">
        <v>78</v>
      </c>
    </row>
    <row r="27" spans="2:10" ht="15" thickBot="1" x14ac:dyDescent="0.4">
      <c r="B27" s="37">
        <v>1</v>
      </c>
      <c r="C27" s="38">
        <v>30</v>
      </c>
      <c r="D27" s="38">
        <v>30</v>
      </c>
      <c r="E27" s="38">
        <v>30</v>
      </c>
    </row>
    <row r="28" spans="2:10" ht="15" thickBot="1" x14ac:dyDescent="0.4">
      <c r="B28" s="37">
        <v>2</v>
      </c>
      <c r="C28" s="38">
        <v>28</v>
      </c>
      <c r="D28" s="39">
        <f>C27*0.4+(1-0.4)*D27</f>
        <v>30</v>
      </c>
      <c r="E28" s="40">
        <f>C27*0.25+(1-0.25)*D27</f>
        <v>30</v>
      </c>
    </row>
    <row r="29" spans="2:10" ht="15" thickBot="1" x14ac:dyDescent="0.4">
      <c r="B29" s="37">
        <v>3</v>
      </c>
      <c r="C29" s="38">
        <v>38</v>
      </c>
      <c r="D29" s="39">
        <f t="shared" ref="D29:D38" si="0">C28*0.4+(1-0.4)*D28</f>
        <v>29.200000000000003</v>
      </c>
      <c r="E29" s="40">
        <f t="shared" ref="E29:E38" si="1">C28*0.25+(1-0.25)*D28</f>
        <v>29.5</v>
      </c>
    </row>
    <row r="30" spans="2:10" ht="15" thickBot="1" x14ac:dyDescent="0.4">
      <c r="B30" s="37">
        <v>4</v>
      </c>
      <c r="C30" s="38">
        <v>40</v>
      </c>
      <c r="D30" s="39">
        <f t="shared" si="0"/>
        <v>32.72</v>
      </c>
      <c r="E30" s="40">
        <f t="shared" si="1"/>
        <v>31.400000000000002</v>
      </c>
    </row>
    <row r="31" spans="2:10" ht="15" thickBot="1" x14ac:dyDescent="0.4">
      <c r="B31" s="37">
        <v>5</v>
      </c>
      <c r="C31" s="38">
        <v>29</v>
      </c>
      <c r="D31" s="39">
        <f t="shared" si="0"/>
        <v>35.631999999999998</v>
      </c>
      <c r="E31" s="40">
        <f t="shared" si="1"/>
        <v>34.54</v>
      </c>
    </row>
    <row r="32" spans="2:10" ht="15" thickBot="1" x14ac:dyDescent="0.4">
      <c r="B32" s="37">
        <v>6</v>
      </c>
      <c r="C32" s="38">
        <v>48</v>
      </c>
      <c r="D32" s="39">
        <f t="shared" si="0"/>
        <v>32.979199999999999</v>
      </c>
      <c r="E32" s="40">
        <f t="shared" si="1"/>
        <v>33.973999999999997</v>
      </c>
    </row>
    <row r="33" spans="2:6" ht="15" thickBot="1" x14ac:dyDescent="0.4">
      <c r="B33" s="37">
        <v>7</v>
      </c>
      <c r="C33" s="38">
        <v>50</v>
      </c>
      <c r="D33" s="39">
        <f t="shared" si="0"/>
        <v>38.987520000000004</v>
      </c>
      <c r="E33" s="40">
        <f t="shared" si="1"/>
        <v>36.734400000000001</v>
      </c>
    </row>
    <row r="34" spans="2:6" ht="15" thickBot="1" x14ac:dyDescent="0.4">
      <c r="B34" s="37">
        <v>8</v>
      </c>
      <c r="C34" s="38">
        <v>42</v>
      </c>
      <c r="D34" s="39">
        <f t="shared" si="0"/>
        <v>43.392511999999996</v>
      </c>
      <c r="E34" s="40">
        <f t="shared" si="1"/>
        <v>41.740639999999999</v>
      </c>
    </row>
    <row r="35" spans="2:6" ht="15" thickBot="1" x14ac:dyDescent="0.4">
      <c r="B35" s="37">
        <v>9</v>
      </c>
      <c r="C35" s="38">
        <v>36</v>
      </c>
      <c r="D35" s="39">
        <f t="shared" si="0"/>
        <v>42.835507199999995</v>
      </c>
      <c r="E35" s="40">
        <f t="shared" si="1"/>
        <v>43.044383999999994</v>
      </c>
    </row>
    <row r="36" spans="2:6" ht="15" thickBot="1" x14ac:dyDescent="0.4">
      <c r="B36" s="37">
        <v>10</v>
      </c>
      <c r="C36" s="38">
        <v>19</v>
      </c>
      <c r="D36" s="39">
        <f t="shared" si="0"/>
        <v>40.101304319999997</v>
      </c>
      <c r="E36" s="40">
        <f t="shared" si="1"/>
        <v>41.126630399999996</v>
      </c>
    </row>
    <row r="37" spans="2:6" ht="15" thickBot="1" x14ac:dyDescent="0.4">
      <c r="B37" s="37">
        <v>11</v>
      </c>
      <c r="C37" s="38">
        <v>25</v>
      </c>
      <c r="D37" s="39">
        <f t="shared" si="0"/>
        <v>31.660782592</v>
      </c>
      <c r="E37" s="40">
        <f t="shared" si="1"/>
        <v>34.825978239999998</v>
      </c>
    </row>
    <row r="38" spans="2:6" ht="15" thickBot="1" x14ac:dyDescent="0.4">
      <c r="B38" s="37">
        <v>12</v>
      </c>
      <c r="C38" s="38">
        <v>35</v>
      </c>
      <c r="D38" s="39">
        <f t="shared" si="0"/>
        <v>28.996469555200001</v>
      </c>
      <c r="E38" s="40">
        <f t="shared" si="1"/>
        <v>29.995586943999999</v>
      </c>
    </row>
    <row r="43" spans="2:6" ht="30" x14ac:dyDescent="0.35">
      <c r="B43" s="41" t="s">
        <v>79</v>
      </c>
    </row>
    <row r="44" spans="2:6" ht="100.25" customHeight="1" x14ac:dyDescent="0.35">
      <c r="B44" s="50" t="s">
        <v>80</v>
      </c>
      <c r="C44" s="50"/>
      <c r="D44" s="50"/>
      <c r="E44" s="50"/>
    </row>
    <row r="47" spans="2:6" ht="15.5" x14ac:dyDescent="0.35">
      <c r="B47" s="49" t="s">
        <v>81</v>
      </c>
      <c r="C47" s="49"/>
      <c r="D47" s="49"/>
      <c r="E47" s="49"/>
      <c r="F47" s="49"/>
    </row>
    <row r="48" spans="2:6" ht="15.5" x14ac:dyDescent="0.35">
      <c r="B48" s="33" t="s">
        <v>61</v>
      </c>
      <c r="C48" s="33" t="s">
        <v>82</v>
      </c>
    </row>
    <row r="49" spans="1:7" ht="112.75" customHeight="1" x14ac:dyDescent="0.35">
      <c r="B49" s="50" t="s">
        <v>83</v>
      </c>
      <c r="C49" s="50"/>
      <c r="D49" s="50"/>
      <c r="E49" s="50"/>
      <c r="F49" s="50"/>
      <c r="G49" s="50"/>
    </row>
    <row r="52" spans="1:7" ht="15.5" x14ac:dyDescent="0.35">
      <c r="A52" s="42" t="s">
        <v>84</v>
      </c>
      <c r="B52" s="42" t="s">
        <v>85</v>
      </c>
      <c r="C52" s="42" t="s">
        <v>86</v>
      </c>
    </row>
    <row r="53" spans="1:7" x14ac:dyDescent="0.35">
      <c r="A53" s="43" t="s">
        <v>87</v>
      </c>
      <c r="B53" s="12">
        <v>750</v>
      </c>
      <c r="C53" s="12"/>
    </row>
    <row r="54" spans="1:7" x14ac:dyDescent="0.35">
      <c r="A54" s="12" t="s">
        <v>88</v>
      </c>
      <c r="B54" s="12">
        <v>810</v>
      </c>
      <c r="C54" s="13">
        <f>AVERAGE(B53:B55)</f>
        <v>813.33333333333337</v>
      </c>
    </row>
    <row r="55" spans="1:7" x14ac:dyDescent="0.35">
      <c r="A55" s="12" t="s">
        <v>89</v>
      </c>
      <c r="B55" s="12">
        <v>880</v>
      </c>
      <c r="C55" s="13">
        <f t="shared" ref="C55:C62" si="2">AVERAGE(B54:B56)</f>
        <v>810</v>
      </c>
    </row>
    <row r="56" spans="1:7" x14ac:dyDescent="0.35">
      <c r="A56" s="12" t="s">
        <v>90</v>
      </c>
      <c r="B56" s="12">
        <v>740</v>
      </c>
      <c r="C56" s="13">
        <f t="shared" si="2"/>
        <v>793.33333333333337</v>
      </c>
    </row>
    <row r="57" spans="1:7" x14ac:dyDescent="0.35">
      <c r="A57" s="12" t="s">
        <v>91</v>
      </c>
      <c r="B57" s="12">
        <v>760</v>
      </c>
      <c r="C57" s="13">
        <f t="shared" si="2"/>
        <v>691.66666666666663</v>
      </c>
    </row>
    <row r="58" spans="1:7" x14ac:dyDescent="0.35">
      <c r="A58" s="12" t="s">
        <v>92</v>
      </c>
      <c r="B58" s="12">
        <v>575</v>
      </c>
      <c r="C58" s="13">
        <f t="shared" si="2"/>
        <v>669</v>
      </c>
    </row>
    <row r="59" spans="1:7" x14ac:dyDescent="0.35">
      <c r="A59" s="12" t="s">
        <v>93</v>
      </c>
      <c r="B59" s="12">
        <v>672</v>
      </c>
      <c r="C59" s="13">
        <f t="shared" si="2"/>
        <v>733.66666666666663</v>
      </c>
    </row>
    <row r="60" spans="1:7" x14ac:dyDescent="0.35">
      <c r="A60" s="12" t="s">
        <v>94</v>
      </c>
      <c r="B60" s="12">
        <v>954</v>
      </c>
      <c r="C60" s="13">
        <f t="shared" si="2"/>
        <v>814</v>
      </c>
    </row>
    <row r="61" spans="1:7" x14ac:dyDescent="0.35">
      <c r="A61" s="12" t="s">
        <v>95</v>
      </c>
      <c r="B61" s="12">
        <v>816</v>
      </c>
      <c r="C61" s="13">
        <f t="shared" si="2"/>
        <v>825</v>
      </c>
    </row>
    <row r="62" spans="1:7" x14ac:dyDescent="0.35">
      <c r="A62" s="12" t="s">
        <v>96</v>
      </c>
      <c r="B62" s="12">
        <v>705</v>
      </c>
      <c r="C62" s="13">
        <f t="shared" si="2"/>
        <v>709.66666666666663</v>
      </c>
    </row>
    <row r="63" spans="1:7" x14ac:dyDescent="0.35">
      <c r="A63" s="12" t="s">
        <v>97</v>
      </c>
      <c r="B63" s="44">
        <v>608</v>
      </c>
      <c r="C63" s="13">
        <f>AVERAGE(B62:B64)</f>
        <v>676</v>
      </c>
    </row>
    <row r="64" spans="1:7" x14ac:dyDescent="0.35">
      <c r="A64" s="12" t="s">
        <v>98</v>
      </c>
      <c r="B64" s="44">
        <v>715</v>
      </c>
      <c r="C64" s="13">
        <f t="shared" ref="C64:C66" si="3">AVERAGE(B63:B65)</f>
        <v>678.22222222222217</v>
      </c>
    </row>
    <row r="65" spans="1:3" x14ac:dyDescent="0.35">
      <c r="A65" s="45" t="s">
        <v>87</v>
      </c>
      <c r="B65" s="46">
        <f>C63+(B64-B63)/3</f>
        <v>711.66666666666663</v>
      </c>
      <c r="C65" s="13">
        <f t="shared" si="3"/>
        <v>701.25925925925912</v>
      </c>
    </row>
    <row r="66" spans="1:3" x14ac:dyDescent="0.35">
      <c r="A66" s="45" t="s">
        <v>88</v>
      </c>
      <c r="B66" s="46">
        <f>C64+(B65-B64)/3</f>
        <v>677.11111111111109</v>
      </c>
      <c r="C66" s="13">
        <f t="shared" si="3"/>
        <v>692.83950617283938</v>
      </c>
    </row>
    <row r="67" spans="1:3" x14ac:dyDescent="0.35">
      <c r="A67" s="45" t="s">
        <v>99</v>
      </c>
      <c r="B67" s="46">
        <f>C65+(B66-B65)/3</f>
        <v>689.74074074074065</v>
      </c>
      <c r="C67" s="13"/>
    </row>
    <row r="68" spans="1:3" x14ac:dyDescent="0.35">
      <c r="A68" s="45"/>
      <c r="B68" s="45"/>
      <c r="C68" s="45"/>
    </row>
  </sheetData>
  <mergeCells count="8">
    <mergeCell ref="B47:F47"/>
    <mergeCell ref="B49:G49"/>
    <mergeCell ref="A2:H2"/>
    <mergeCell ref="A3:H3"/>
    <mergeCell ref="B18:G18"/>
    <mergeCell ref="B20:E20"/>
    <mergeCell ref="B24:J24"/>
    <mergeCell ref="B44:E44"/>
  </mergeCell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DSMT4" shapeId="6145" r:id="rId3">
          <objectPr defaultSize="0" autoPict="0" r:id="rId4">
            <anchor moveWithCells="1" sizeWithCells="1">
              <from>
                <xdr:col>0</xdr:col>
                <xdr:colOff>0</xdr:colOff>
                <xdr:row>3</xdr:row>
                <xdr:rowOff>0</xdr:rowOff>
              </from>
              <to>
                <xdr:col>1</xdr:col>
                <xdr:colOff>158750</xdr:colOff>
                <xdr:row>7</xdr:row>
                <xdr:rowOff>88900</xdr:rowOff>
              </to>
            </anchor>
          </objectPr>
        </oleObject>
      </mc:Choice>
      <mc:Fallback>
        <oleObject progId="Equation.DSMT4" shapeId="6145" r:id="rId3"/>
      </mc:Fallback>
    </mc:AlternateContent>
    <mc:AlternateContent xmlns:mc="http://schemas.openxmlformats.org/markup-compatibility/2006">
      <mc:Choice Requires="x14">
        <oleObject progId="Equation.DSMT4" shapeId="6146" r:id="rId5">
          <objectPr defaultSize="0" autoPict="0" r:id="rId6">
            <anchor moveWithCells="1" sizeWithCells="1">
              <from>
                <xdr:col>6</xdr:col>
                <xdr:colOff>0</xdr:colOff>
                <xdr:row>8</xdr:row>
                <xdr:rowOff>0</xdr:rowOff>
              </from>
              <to>
                <xdr:col>11</xdr:col>
                <xdr:colOff>558800</xdr:colOff>
                <xdr:row>9</xdr:row>
                <xdr:rowOff>196850</xdr:rowOff>
              </to>
            </anchor>
          </objectPr>
        </oleObject>
      </mc:Choice>
      <mc:Fallback>
        <oleObject progId="Equation.DSMT4" shapeId="6146" r:id="rId5"/>
      </mc:Fallback>
    </mc:AlternateContent>
    <mc:AlternateContent xmlns:mc="http://schemas.openxmlformats.org/markup-compatibility/2006">
      <mc:Choice Requires="x14">
        <oleObject progId="Equation.DSMT4" shapeId="6147" r:id="rId7">
          <objectPr defaultSize="0" autoPict="0" r:id="rId8">
            <anchor moveWithCells="1" sizeWithCells="1">
              <from>
                <xdr:col>6</xdr:col>
                <xdr:colOff>0</xdr:colOff>
                <xdr:row>11</xdr:row>
                <xdr:rowOff>0</xdr:rowOff>
              </from>
              <to>
                <xdr:col>10</xdr:col>
                <xdr:colOff>25400</xdr:colOff>
                <xdr:row>13</xdr:row>
                <xdr:rowOff>6350</xdr:rowOff>
              </to>
            </anchor>
          </objectPr>
        </oleObject>
      </mc:Choice>
      <mc:Fallback>
        <oleObject progId="Equation.DSMT4" shapeId="6147" r:id="rId7"/>
      </mc:Fallback>
    </mc:AlternateContent>
    <mc:AlternateContent xmlns:mc="http://schemas.openxmlformats.org/markup-compatibility/2006">
      <mc:Choice Requires="x14">
        <oleObject progId="Equation.DSMT4" shapeId="6148" r:id="rId9">
          <objectPr defaultSize="0" autoPict="0" r:id="rId10">
            <anchor moveWithCells="1" sizeWithCells="1">
              <from>
                <xdr:col>8</xdr:col>
                <xdr:colOff>25400</xdr:colOff>
                <xdr:row>16</xdr:row>
                <xdr:rowOff>139700</xdr:rowOff>
              </from>
              <to>
                <xdr:col>10</xdr:col>
                <xdr:colOff>196850</xdr:colOff>
                <xdr:row>17</xdr:row>
                <xdr:rowOff>184150</xdr:rowOff>
              </to>
            </anchor>
          </objectPr>
        </oleObject>
      </mc:Choice>
      <mc:Fallback>
        <oleObject progId="Equation.DSMT4" shapeId="6148" r:id="rId9"/>
      </mc:Fallback>
    </mc:AlternateContent>
    <mc:AlternateContent xmlns:mc="http://schemas.openxmlformats.org/markup-compatibility/2006">
      <mc:Choice Requires="x14">
        <oleObject progId="Equation.DSMT4" shapeId="6149" r:id="rId11">
          <objectPr defaultSize="0" autoPict="0" r:id="rId12">
            <anchor moveWithCells="1" sizeWithCells="1">
              <from>
                <xdr:col>7</xdr:col>
                <xdr:colOff>558800</xdr:colOff>
                <xdr:row>18</xdr:row>
                <xdr:rowOff>50800</xdr:rowOff>
              </from>
              <to>
                <xdr:col>11</xdr:col>
                <xdr:colOff>577850</xdr:colOff>
                <xdr:row>20</xdr:row>
                <xdr:rowOff>120650</xdr:rowOff>
              </to>
            </anchor>
          </objectPr>
        </oleObject>
      </mc:Choice>
      <mc:Fallback>
        <oleObject progId="Equation.DSMT4" shapeId="6149" r:id="rId11"/>
      </mc:Fallback>
    </mc:AlternateContent>
    <mc:AlternateContent xmlns:mc="http://schemas.openxmlformats.org/markup-compatibility/2006">
      <mc:Choice Requires="x14">
        <oleObject progId="Equation.DSMT4" shapeId="6150" r:id="rId13">
          <objectPr defaultSize="0" autoPict="0" r:id="rId14">
            <anchor moveWithCells="1" sizeWithCells="1">
              <from>
                <xdr:col>7</xdr:col>
                <xdr:colOff>355600</xdr:colOff>
                <xdr:row>46</xdr:row>
                <xdr:rowOff>25400</xdr:rowOff>
              </from>
              <to>
                <xdr:col>13</xdr:col>
                <xdr:colOff>88900</xdr:colOff>
                <xdr:row>48</xdr:row>
                <xdr:rowOff>533400</xdr:rowOff>
              </to>
            </anchor>
          </objectPr>
        </oleObject>
      </mc:Choice>
      <mc:Fallback>
        <oleObject progId="Equation.DSMT4" shapeId="6150" r:id="rId13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87CB4-CA1D-4711-9B77-3D5883AE00ED}">
  <dimension ref="A41:G97"/>
  <sheetViews>
    <sheetView tabSelected="1" topLeftCell="H92" zoomScale="60" zoomScaleNormal="90" workbookViewId="0">
      <selection activeCell="M103" sqref="M103"/>
    </sheetView>
  </sheetViews>
  <sheetFormatPr defaultRowHeight="14.5" x14ac:dyDescent="0.35"/>
  <cols>
    <col min="2" max="2" width="18.36328125" customWidth="1"/>
    <col min="5" max="5" width="18" customWidth="1"/>
    <col min="6" max="6" width="13.90625" customWidth="1"/>
    <col min="7" max="7" width="18.90625" customWidth="1"/>
  </cols>
  <sheetData>
    <row r="41" spans="1:2" x14ac:dyDescent="0.35">
      <c r="B41" t="s">
        <v>46</v>
      </c>
    </row>
    <row r="43" spans="1:2" x14ac:dyDescent="0.35">
      <c r="A43" s="4" t="s">
        <v>47</v>
      </c>
      <c r="B43" s="4" t="s">
        <v>48</v>
      </c>
    </row>
    <row r="44" spans="1:2" x14ac:dyDescent="0.35">
      <c r="A44" s="4">
        <v>1</v>
      </c>
      <c r="B44" s="4">
        <v>14.1</v>
      </c>
    </row>
    <row r="45" spans="1:2" x14ac:dyDescent="0.35">
      <c r="A45" s="4">
        <v>2</v>
      </c>
      <c r="B45" s="4">
        <v>9.3000000000000007</v>
      </c>
    </row>
    <row r="46" spans="1:2" x14ac:dyDescent="0.35">
      <c r="A46" s="4">
        <v>3</v>
      </c>
      <c r="B46" s="4">
        <v>19.399999999999999</v>
      </c>
    </row>
    <row r="47" spans="1:2" x14ac:dyDescent="0.35">
      <c r="A47" s="4">
        <v>4</v>
      </c>
      <c r="B47" s="4">
        <v>19.7</v>
      </c>
    </row>
    <row r="48" spans="1:2" x14ac:dyDescent="0.35">
      <c r="A48" s="4">
        <v>5</v>
      </c>
      <c r="B48" s="4">
        <v>5.4</v>
      </c>
    </row>
    <row r="49" spans="1:7" x14ac:dyDescent="0.35">
      <c r="A49" s="4">
        <v>6</v>
      </c>
      <c r="B49" s="4">
        <v>24.2</v>
      </c>
    </row>
    <row r="50" spans="1:7" x14ac:dyDescent="0.35">
      <c r="A50" s="4">
        <v>7</v>
      </c>
      <c r="B50" s="4">
        <v>13.8</v>
      </c>
    </row>
    <row r="51" spans="1:7" x14ac:dyDescent="0.35">
      <c r="A51" s="4">
        <v>8</v>
      </c>
      <c r="B51" s="4">
        <v>24.5</v>
      </c>
    </row>
    <row r="52" spans="1:7" x14ac:dyDescent="0.35">
      <c r="A52" s="4">
        <v>9</v>
      </c>
      <c r="B52" s="4">
        <v>14.7</v>
      </c>
    </row>
    <row r="53" spans="1:7" x14ac:dyDescent="0.35">
      <c r="A53" s="4">
        <v>10</v>
      </c>
      <c r="B53" s="4">
        <v>16.600000000000001</v>
      </c>
    </row>
    <row r="54" spans="1:7" x14ac:dyDescent="0.35">
      <c r="A54" s="4">
        <v>11</v>
      </c>
      <c r="B54" s="4">
        <v>5.6</v>
      </c>
    </row>
    <row r="55" spans="1:7" x14ac:dyDescent="0.35">
      <c r="A55" s="4">
        <v>12</v>
      </c>
      <c r="B55" s="4">
        <v>16.2</v>
      </c>
    </row>
    <row r="56" spans="1:7" x14ac:dyDescent="0.35">
      <c r="A56" s="4">
        <v>13</v>
      </c>
      <c r="B56" s="4">
        <v>25.3</v>
      </c>
    </row>
    <row r="57" spans="1:7" x14ac:dyDescent="0.35">
      <c r="A57" s="4">
        <v>14</v>
      </c>
      <c r="B57" s="4">
        <v>11.9</v>
      </c>
    </row>
    <row r="58" spans="1:7" x14ac:dyDescent="0.35">
      <c r="A58" s="4">
        <v>15</v>
      </c>
      <c r="B58" s="13">
        <v>18.5</v>
      </c>
    </row>
    <row r="63" spans="1:7" x14ac:dyDescent="0.35">
      <c r="A63" s="4" t="s">
        <v>47</v>
      </c>
      <c r="B63" s="4" t="s">
        <v>48</v>
      </c>
      <c r="D63" s="4" t="s">
        <v>47</v>
      </c>
      <c r="E63" s="4" t="s">
        <v>48</v>
      </c>
      <c r="F63" s="18" t="s">
        <v>49</v>
      </c>
      <c r="G63" s="4" t="s">
        <v>50</v>
      </c>
    </row>
    <row r="64" spans="1:7" x14ac:dyDescent="0.35">
      <c r="A64" s="10">
        <v>1</v>
      </c>
      <c r="B64" s="10">
        <v>14.1</v>
      </c>
      <c r="D64" s="10">
        <v>1</v>
      </c>
      <c r="E64" s="10">
        <v>14.1</v>
      </c>
      <c r="F64" s="15">
        <f>E64-$E$71</f>
        <v>-1.0285714285714302</v>
      </c>
      <c r="G64" s="15">
        <f>F64^2</f>
        <v>1.0579591836734727</v>
      </c>
    </row>
    <row r="65" spans="1:7" x14ac:dyDescent="0.35">
      <c r="A65" s="10">
        <v>2</v>
      </c>
      <c r="B65" s="10">
        <v>9.3000000000000007</v>
      </c>
      <c r="D65" s="10">
        <v>2</v>
      </c>
      <c r="E65" s="10">
        <v>9.3000000000000007</v>
      </c>
      <c r="F65" s="15">
        <f t="shared" ref="F65:F70" si="0">E65-$E$71</f>
        <v>-5.8285714285714292</v>
      </c>
      <c r="G65" s="15">
        <f t="shared" ref="G65:G70" si="1">F65^2</f>
        <v>33.972244897959193</v>
      </c>
    </row>
    <row r="66" spans="1:7" x14ac:dyDescent="0.35">
      <c r="A66" s="10">
        <v>3</v>
      </c>
      <c r="B66" s="10">
        <v>19.399999999999999</v>
      </c>
      <c r="D66" s="10">
        <v>3</v>
      </c>
      <c r="E66" s="10">
        <v>19.399999999999999</v>
      </c>
      <c r="F66" s="15">
        <f t="shared" si="0"/>
        <v>4.2714285714285687</v>
      </c>
      <c r="G66" s="15">
        <f t="shared" si="1"/>
        <v>18.245102040816302</v>
      </c>
    </row>
    <row r="67" spans="1:7" x14ac:dyDescent="0.35">
      <c r="A67" s="10">
        <v>4</v>
      </c>
      <c r="B67" s="10">
        <v>19.7</v>
      </c>
      <c r="D67" s="10">
        <v>4</v>
      </c>
      <c r="E67" s="10">
        <v>19.7</v>
      </c>
      <c r="F67" s="15">
        <f t="shared" si="0"/>
        <v>4.5714285714285694</v>
      </c>
      <c r="G67" s="15">
        <f t="shared" si="1"/>
        <v>20.89795918367345</v>
      </c>
    </row>
    <row r="68" spans="1:7" x14ac:dyDescent="0.35">
      <c r="A68" s="10">
        <v>5</v>
      </c>
      <c r="B68" s="10">
        <v>5.4</v>
      </c>
      <c r="D68" s="10">
        <v>5</v>
      </c>
      <c r="E68" s="10">
        <v>5.4</v>
      </c>
      <c r="F68" s="15">
        <f t="shared" si="0"/>
        <v>-9.7285714285714295</v>
      </c>
      <c r="G68" s="15">
        <f t="shared" si="1"/>
        <v>94.64510204081634</v>
      </c>
    </row>
    <row r="69" spans="1:7" x14ac:dyDescent="0.35">
      <c r="A69" s="10">
        <v>6</v>
      </c>
      <c r="B69" s="10">
        <v>24.2</v>
      </c>
      <c r="D69" s="10">
        <v>6</v>
      </c>
      <c r="E69" s="10">
        <v>24.2</v>
      </c>
      <c r="F69" s="15">
        <f t="shared" si="0"/>
        <v>9.0714285714285694</v>
      </c>
      <c r="G69" s="15">
        <f t="shared" si="1"/>
        <v>82.290816326530575</v>
      </c>
    </row>
    <row r="70" spans="1:7" x14ac:dyDescent="0.35">
      <c r="A70" s="10">
        <v>7</v>
      </c>
      <c r="B70" s="10">
        <v>13.8</v>
      </c>
      <c r="D70" s="10">
        <v>7</v>
      </c>
      <c r="E70" s="10">
        <v>13.8</v>
      </c>
      <c r="F70" s="15">
        <f t="shared" si="0"/>
        <v>-1.3285714285714292</v>
      </c>
      <c r="G70" s="15">
        <f t="shared" si="1"/>
        <v>1.765102040816328</v>
      </c>
    </row>
    <row r="71" spans="1:7" x14ac:dyDescent="0.35">
      <c r="A71" s="16">
        <v>8</v>
      </c>
      <c r="B71" s="16">
        <v>24.5</v>
      </c>
      <c r="E71">
        <f>AVERAGE(E64:E70)</f>
        <v>15.12857142857143</v>
      </c>
      <c r="G71" s="19">
        <f>SUM(G64:G70)</f>
        <v>252.87428571428566</v>
      </c>
    </row>
    <row r="72" spans="1:7" x14ac:dyDescent="0.35">
      <c r="A72" s="16">
        <v>9</v>
      </c>
      <c r="B72" s="16">
        <v>14.7</v>
      </c>
      <c r="G72" s="20">
        <f>G71/D69</f>
        <v>42.145714285714277</v>
      </c>
    </row>
    <row r="73" spans="1:7" x14ac:dyDescent="0.35">
      <c r="A73" s="16">
        <v>10</v>
      </c>
      <c r="B73" s="16">
        <v>16.600000000000001</v>
      </c>
    </row>
    <row r="74" spans="1:7" x14ac:dyDescent="0.35">
      <c r="A74" s="16">
        <v>11</v>
      </c>
      <c r="B74" s="16">
        <v>5.6</v>
      </c>
    </row>
    <row r="75" spans="1:7" x14ac:dyDescent="0.35">
      <c r="A75" s="16">
        <v>12</v>
      </c>
      <c r="B75" s="16">
        <v>16.2</v>
      </c>
    </row>
    <row r="76" spans="1:7" x14ac:dyDescent="0.35">
      <c r="A76" s="16">
        <v>13</v>
      </c>
      <c r="B76" s="16">
        <v>25.3</v>
      </c>
      <c r="D76" s="4" t="s">
        <v>47</v>
      </c>
      <c r="E76" s="4" t="s">
        <v>48</v>
      </c>
      <c r="F76" s="4" t="s">
        <v>49</v>
      </c>
      <c r="G76" s="4" t="s">
        <v>50</v>
      </c>
    </row>
    <row r="77" spans="1:7" x14ac:dyDescent="0.35">
      <c r="A77" s="16">
        <v>14</v>
      </c>
      <c r="B77" s="16">
        <v>11.9</v>
      </c>
      <c r="C77" s="2">
        <v>1</v>
      </c>
      <c r="D77" s="16">
        <v>8</v>
      </c>
      <c r="E77" s="16">
        <v>24.5</v>
      </c>
      <c r="F77" s="15">
        <f>E77-$E$85</f>
        <v>7.8374999999999986</v>
      </c>
      <c r="G77" s="15">
        <f>F77^2</f>
        <v>61.426406249999978</v>
      </c>
    </row>
    <row r="78" spans="1:7" x14ac:dyDescent="0.35">
      <c r="A78" s="16">
        <v>15</v>
      </c>
      <c r="B78" s="17">
        <v>18.5</v>
      </c>
      <c r="C78" s="2">
        <v>2</v>
      </c>
      <c r="D78" s="16">
        <v>9</v>
      </c>
      <c r="E78" s="16">
        <v>14.7</v>
      </c>
      <c r="F78" s="15">
        <f t="shared" ref="F78:F84" si="2">E78-$E$85</f>
        <v>-1.9625000000000021</v>
      </c>
      <c r="G78" s="15">
        <f t="shared" ref="G78:G84" si="3">F78^2</f>
        <v>3.8514062500000086</v>
      </c>
    </row>
    <row r="79" spans="1:7" x14ac:dyDescent="0.35">
      <c r="C79" s="2">
        <v>3</v>
      </c>
      <c r="D79" s="16">
        <v>10</v>
      </c>
      <c r="E79" s="16">
        <v>16.600000000000001</v>
      </c>
      <c r="F79" s="15">
        <f t="shared" si="2"/>
        <v>-6.25E-2</v>
      </c>
      <c r="G79" s="15">
        <f t="shared" si="3"/>
        <v>3.90625E-3</v>
      </c>
    </row>
    <row r="80" spans="1:7" x14ac:dyDescent="0.35">
      <c r="C80" s="2">
        <v>4</v>
      </c>
      <c r="D80" s="16">
        <v>11</v>
      </c>
      <c r="E80" s="16">
        <v>5.6</v>
      </c>
      <c r="F80" s="15">
        <f t="shared" si="2"/>
        <v>-11.062500000000002</v>
      </c>
      <c r="G80" s="15">
        <f>F80^2</f>
        <v>122.37890625000004</v>
      </c>
    </row>
    <row r="81" spans="2:7" x14ac:dyDescent="0.35">
      <c r="C81" s="2">
        <v>5</v>
      </c>
      <c r="D81" s="16">
        <v>12</v>
      </c>
      <c r="E81" s="16">
        <v>16.2</v>
      </c>
      <c r="F81" s="15">
        <f t="shared" si="2"/>
        <v>-0.46250000000000213</v>
      </c>
      <c r="G81" s="15">
        <f t="shared" si="3"/>
        <v>0.21390625000000196</v>
      </c>
    </row>
    <row r="82" spans="2:7" x14ac:dyDescent="0.35">
      <c r="C82" s="2">
        <v>6</v>
      </c>
      <c r="D82" s="16">
        <v>13</v>
      </c>
      <c r="E82" s="16">
        <v>25.3</v>
      </c>
      <c r="F82" s="15">
        <f t="shared" si="2"/>
        <v>8.6374999999999993</v>
      </c>
      <c r="G82" s="15">
        <f t="shared" si="3"/>
        <v>74.606406249999992</v>
      </c>
    </row>
    <row r="83" spans="2:7" x14ac:dyDescent="0.35">
      <c r="C83" s="2">
        <v>7</v>
      </c>
      <c r="D83" s="16">
        <v>14</v>
      </c>
      <c r="E83" s="16">
        <v>11.9</v>
      </c>
      <c r="F83" s="15">
        <f t="shared" si="2"/>
        <v>-4.7625000000000011</v>
      </c>
      <c r="G83" s="15">
        <f t="shared" si="3"/>
        <v>22.681406250000009</v>
      </c>
    </row>
    <row r="84" spans="2:7" x14ac:dyDescent="0.35">
      <c r="C84" s="2">
        <v>8</v>
      </c>
      <c r="D84" s="16">
        <v>15</v>
      </c>
      <c r="E84" s="17">
        <v>18.5</v>
      </c>
      <c r="F84" s="15">
        <f t="shared" si="2"/>
        <v>1.8374999999999986</v>
      </c>
      <c r="G84" s="15">
        <f t="shared" si="3"/>
        <v>3.3764062499999947</v>
      </c>
    </row>
    <row r="85" spans="2:7" x14ac:dyDescent="0.35">
      <c r="E85">
        <f>AVERAGE(E77:E84)</f>
        <v>16.662500000000001</v>
      </c>
      <c r="G85" s="19">
        <f>SUM(G77:G84)</f>
        <v>288.53875000000005</v>
      </c>
    </row>
    <row r="86" spans="2:7" x14ac:dyDescent="0.35">
      <c r="G86" s="20">
        <f>G85/C83</f>
        <v>41.219821428571436</v>
      </c>
    </row>
    <row r="91" spans="2:7" ht="21" x14ac:dyDescent="0.35">
      <c r="B91" t="s">
        <v>51</v>
      </c>
      <c r="C91" t="s">
        <v>52</v>
      </c>
      <c r="D91">
        <f>G72</f>
        <v>42.145714285714277</v>
      </c>
      <c r="E91" s="22" t="s">
        <v>52</v>
      </c>
      <c r="F91" s="21">
        <f>D91/D92</f>
        <v>1.0224623209187671</v>
      </c>
    </row>
    <row r="92" spans="2:7" x14ac:dyDescent="0.35">
      <c r="D92">
        <f>G86</f>
        <v>41.219821428571436</v>
      </c>
    </row>
    <row r="95" spans="2:7" ht="18.5" x14ac:dyDescent="0.35">
      <c r="B95" t="s">
        <v>53</v>
      </c>
      <c r="C95" t="s">
        <v>52</v>
      </c>
      <c r="D95" s="21">
        <f>_xlfn.F.INV.RT(0.05,6,7)</f>
        <v>3.8659688531238445</v>
      </c>
    </row>
    <row r="97" spans="2:2" x14ac:dyDescent="0.35">
      <c r="B97" t="s">
        <v>102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AF191-663C-469B-AE43-960A2B80AC55}">
  <dimension ref="A5:L65"/>
  <sheetViews>
    <sheetView topLeftCell="A9" workbookViewId="0">
      <selection activeCell="H66" sqref="H66"/>
    </sheetView>
  </sheetViews>
  <sheetFormatPr defaultRowHeight="14.5" x14ac:dyDescent="0.35"/>
  <cols>
    <col min="1" max="2" width="11.90625" customWidth="1"/>
    <col min="3" max="3" width="16.36328125" customWidth="1"/>
    <col min="6" max="6" width="17.08984375" customWidth="1"/>
    <col min="7" max="7" width="14.54296875" customWidth="1"/>
    <col min="8" max="8" width="12.453125" customWidth="1"/>
  </cols>
  <sheetData>
    <row r="5" spans="1:3" x14ac:dyDescent="0.35">
      <c r="A5" s="4" t="s">
        <v>41</v>
      </c>
      <c r="B5" s="4" t="s">
        <v>47</v>
      </c>
      <c r="C5" s="4" t="s">
        <v>48</v>
      </c>
    </row>
    <row r="6" spans="1:3" x14ac:dyDescent="0.35">
      <c r="A6" s="4">
        <v>1</v>
      </c>
      <c r="B6" s="4">
        <v>1956</v>
      </c>
      <c r="C6" s="4">
        <v>20.2</v>
      </c>
    </row>
    <row r="7" spans="1:3" x14ac:dyDescent="0.35">
      <c r="A7" s="4">
        <v>2</v>
      </c>
      <c r="B7" s="4">
        <v>1957</v>
      </c>
      <c r="C7" s="4">
        <v>18.7</v>
      </c>
    </row>
    <row r="8" spans="1:3" x14ac:dyDescent="0.35">
      <c r="A8" s="4">
        <v>3</v>
      </c>
      <c r="B8" s="4">
        <v>1958</v>
      </c>
      <c r="C8" s="4">
        <v>19.2</v>
      </c>
    </row>
    <row r="9" spans="1:3" x14ac:dyDescent="0.35">
      <c r="A9" s="4">
        <v>4</v>
      </c>
      <c r="B9" s="4">
        <v>1959</v>
      </c>
      <c r="C9" s="4">
        <v>19.100000000000001</v>
      </c>
    </row>
    <row r="10" spans="1:3" x14ac:dyDescent="0.35">
      <c r="A10" s="4">
        <v>5</v>
      </c>
      <c r="B10" s="4">
        <v>1960</v>
      </c>
      <c r="C10" s="4">
        <v>6.4</v>
      </c>
    </row>
    <row r="11" spans="1:3" x14ac:dyDescent="0.35">
      <c r="A11" s="4">
        <v>6</v>
      </c>
      <c r="B11" s="4">
        <v>1961</v>
      </c>
      <c r="C11" s="4">
        <v>34.200000000000003</v>
      </c>
    </row>
    <row r="12" spans="1:3" x14ac:dyDescent="0.35">
      <c r="A12" s="4">
        <v>7</v>
      </c>
      <c r="B12" s="4">
        <v>1962</v>
      </c>
      <c r="C12" s="4">
        <v>33.799999999999997</v>
      </c>
    </row>
    <row r="13" spans="1:3" x14ac:dyDescent="0.35">
      <c r="A13" s="4">
        <v>8</v>
      </c>
      <c r="B13" s="4">
        <v>1963</v>
      </c>
      <c r="C13" s="4">
        <v>24.2</v>
      </c>
    </row>
    <row r="14" spans="1:3" x14ac:dyDescent="0.35">
      <c r="A14" s="4">
        <v>9</v>
      </c>
      <c r="B14" s="4">
        <v>1964</v>
      </c>
      <c r="C14" s="4">
        <v>14.6</v>
      </c>
    </row>
    <row r="15" spans="1:3" x14ac:dyDescent="0.35">
      <c r="A15" s="4">
        <v>10</v>
      </c>
      <c r="B15" s="4">
        <v>1965</v>
      </c>
      <c r="C15" s="4">
        <v>16.399999999999999</v>
      </c>
    </row>
    <row r="16" spans="1:3" x14ac:dyDescent="0.35">
      <c r="A16" s="4">
        <v>11</v>
      </c>
      <c r="B16" s="4">
        <v>1966</v>
      </c>
      <c r="C16" s="4">
        <v>17.600000000000001</v>
      </c>
    </row>
    <row r="17" spans="1:8" x14ac:dyDescent="0.35">
      <c r="A17" s="4">
        <v>12</v>
      </c>
      <c r="B17" s="4">
        <v>1967</v>
      </c>
      <c r="C17" s="4">
        <v>18.2</v>
      </c>
    </row>
    <row r="18" spans="1:8" x14ac:dyDescent="0.35">
      <c r="A18" s="4">
        <v>13</v>
      </c>
      <c r="B18" s="4">
        <v>1968</v>
      </c>
      <c r="C18" s="4">
        <v>25.1</v>
      </c>
    </row>
    <row r="19" spans="1:8" x14ac:dyDescent="0.35">
      <c r="A19" s="4">
        <v>14</v>
      </c>
      <c r="B19" s="4">
        <v>1969</v>
      </c>
      <c r="C19" s="4">
        <v>11.1</v>
      </c>
    </row>
    <row r="20" spans="1:8" x14ac:dyDescent="0.35">
      <c r="A20" s="4">
        <v>15</v>
      </c>
      <c r="B20" s="4">
        <v>1970</v>
      </c>
      <c r="C20" s="13">
        <v>15.5</v>
      </c>
    </row>
    <row r="21" spans="1:8" x14ac:dyDescent="0.35">
      <c r="A21" s="4">
        <v>16</v>
      </c>
      <c r="B21" s="4">
        <v>1971</v>
      </c>
      <c r="C21" s="12">
        <v>23.2</v>
      </c>
    </row>
    <row r="22" spans="1:8" x14ac:dyDescent="0.35">
      <c r="A22" s="4">
        <v>17</v>
      </c>
      <c r="B22" s="4">
        <v>1972</v>
      </c>
      <c r="C22" s="12">
        <v>13.5</v>
      </c>
    </row>
    <row r="23" spans="1:8" x14ac:dyDescent="0.35">
      <c r="A23" s="4">
        <v>18</v>
      </c>
      <c r="B23" s="4">
        <v>1973</v>
      </c>
      <c r="C23" s="12">
        <v>18.3</v>
      </c>
    </row>
    <row r="24" spans="1:8" x14ac:dyDescent="0.35">
      <c r="A24" s="4">
        <v>19</v>
      </c>
      <c r="B24" s="4">
        <v>1974</v>
      </c>
      <c r="C24" s="12">
        <v>19.100000000000001</v>
      </c>
    </row>
    <row r="25" spans="1:8" x14ac:dyDescent="0.35">
      <c r="A25" s="4">
        <v>20</v>
      </c>
      <c r="B25" s="4">
        <v>1975</v>
      </c>
      <c r="C25" s="12">
        <v>24.5</v>
      </c>
    </row>
    <row r="29" spans="1:8" x14ac:dyDescent="0.35">
      <c r="D29" s="4" t="s">
        <v>41</v>
      </c>
      <c r="E29" s="4" t="s">
        <v>47</v>
      </c>
      <c r="F29" s="4" t="s">
        <v>48</v>
      </c>
      <c r="G29" s="4" t="s">
        <v>54</v>
      </c>
      <c r="H29" s="4" t="s">
        <v>55</v>
      </c>
    </row>
    <row r="30" spans="1:8" x14ac:dyDescent="0.35">
      <c r="D30" s="4">
        <v>1</v>
      </c>
      <c r="E30" s="4">
        <v>1956</v>
      </c>
      <c r="F30" s="4">
        <v>20.2</v>
      </c>
      <c r="G30" s="12">
        <f>F30-$F$40</f>
        <v>-0.48000000000000043</v>
      </c>
      <c r="H30" s="12">
        <f>G30*G30</f>
        <v>0.23040000000000041</v>
      </c>
    </row>
    <row r="31" spans="1:8" x14ac:dyDescent="0.35">
      <c r="D31" s="4">
        <v>2</v>
      </c>
      <c r="E31" s="4">
        <v>1957</v>
      </c>
      <c r="F31" s="4">
        <v>18.7</v>
      </c>
      <c r="G31" s="12">
        <f t="shared" ref="G31:G39" si="0">F31-$F$40</f>
        <v>-1.9800000000000004</v>
      </c>
      <c r="H31" s="12">
        <f t="shared" ref="H31:H39" si="1">G31*G31</f>
        <v>3.9204000000000017</v>
      </c>
    </row>
    <row r="32" spans="1:8" x14ac:dyDescent="0.35">
      <c r="D32" s="4">
        <v>3</v>
      </c>
      <c r="E32" s="4">
        <v>1958</v>
      </c>
      <c r="F32" s="4">
        <v>19.2</v>
      </c>
      <c r="G32" s="12">
        <f t="shared" si="0"/>
        <v>-1.4800000000000004</v>
      </c>
      <c r="H32" s="12">
        <f t="shared" si="1"/>
        <v>2.1904000000000012</v>
      </c>
    </row>
    <row r="33" spans="4:8" x14ac:dyDescent="0.35">
      <c r="D33" s="4">
        <v>4</v>
      </c>
      <c r="E33" s="4">
        <v>1959</v>
      </c>
      <c r="F33" s="4">
        <v>19.100000000000001</v>
      </c>
      <c r="G33" s="12">
        <f t="shared" si="0"/>
        <v>-1.5799999999999983</v>
      </c>
      <c r="H33" s="12">
        <f t="shared" si="1"/>
        <v>2.4963999999999946</v>
      </c>
    </row>
    <row r="34" spans="4:8" x14ac:dyDescent="0.35">
      <c r="D34" s="4">
        <v>5</v>
      </c>
      <c r="E34" s="4">
        <v>1960</v>
      </c>
      <c r="F34" s="4">
        <v>6.4</v>
      </c>
      <c r="G34" s="12">
        <f t="shared" si="0"/>
        <v>-14.28</v>
      </c>
      <c r="H34" s="12">
        <f t="shared" si="1"/>
        <v>203.91839999999999</v>
      </c>
    </row>
    <row r="35" spans="4:8" x14ac:dyDescent="0.35">
      <c r="D35" s="4">
        <v>6</v>
      </c>
      <c r="E35" s="4">
        <v>1961</v>
      </c>
      <c r="F35" s="4">
        <v>34.200000000000003</v>
      </c>
      <c r="G35" s="12">
        <f t="shared" si="0"/>
        <v>13.520000000000003</v>
      </c>
      <c r="H35" s="12">
        <f t="shared" si="1"/>
        <v>182.79040000000009</v>
      </c>
    </row>
    <row r="36" spans="4:8" x14ac:dyDescent="0.35">
      <c r="D36" s="4">
        <v>7</v>
      </c>
      <c r="E36" s="4">
        <v>1962</v>
      </c>
      <c r="F36" s="4">
        <v>33.799999999999997</v>
      </c>
      <c r="G36" s="12">
        <f t="shared" si="0"/>
        <v>13.119999999999997</v>
      </c>
      <c r="H36" s="12">
        <f t="shared" si="1"/>
        <v>172.13439999999994</v>
      </c>
    </row>
    <row r="37" spans="4:8" x14ac:dyDescent="0.35">
      <c r="D37" s="4">
        <v>8</v>
      </c>
      <c r="E37" s="4">
        <v>1963</v>
      </c>
      <c r="F37" s="4">
        <v>24.2</v>
      </c>
      <c r="G37" s="12">
        <f t="shared" si="0"/>
        <v>3.5199999999999996</v>
      </c>
      <c r="H37" s="12">
        <f t="shared" si="1"/>
        <v>12.390399999999998</v>
      </c>
    </row>
    <row r="38" spans="4:8" x14ac:dyDescent="0.35">
      <c r="D38" s="4">
        <v>9</v>
      </c>
      <c r="E38" s="4">
        <v>1964</v>
      </c>
      <c r="F38" s="4">
        <v>14.6</v>
      </c>
      <c r="G38" s="12">
        <f t="shared" si="0"/>
        <v>-6.08</v>
      </c>
      <c r="H38" s="12">
        <f t="shared" si="1"/>
        <v>36.9664</v>
      </c>
    </row>
    <row r="39" spans="4:8" x14ac:dyDescent="0.35">
      <c r="D39" s="4">
        <v>10</v>
      </c>
      <c r="E39" s="4">
        <v>1965</v>
      </c>
      <c r="F39" s="4">
        <v>16.399999999999999</v>
      </c>
      <c r="G39" s="12">
        <f t="shared" si="0"/>
        <v>-4.2800000000000011</v>
      </c>
      <c r="H39" s="12">
        <f t="shared" si="1"/>
        <v>18.318400000000011</v>
      </c>
    </row>
    <row r="40" spans="4:8" x14ac:dyDescent="0.35">
      <c r="F40">
        <f>AVERAGE(F30:F39)</f>
        <v>20.68</v>
      </c>
      <c r="H40" s="23">
        <f>SUM(H30:H39)</f>
        <v>635.35599999999999</v>
      </c>
    </row>
    <row r="41" spans="4:8" x14ac:dyDescent="0.35">
      <c r="H41" s="24">
        <f>H40/D38</f>
        <v>70.595111111111109</v>
      </c>
    </row>
    <row r="43" spans="4:8" x14ac:dyDescent="0.35">
      <c r="D43" s="4" t="s">
        <v>41</v>
      </c>
      <c r="E43" s="4" t="s">
        <v>47</v>
      </c>
      <c r="F43" s="4" t="s">
        <v>48</v>
      </c>
      <c r="G43" s="4" t="s">
        <v>54</v>
      </c>
      <c r="H43" s="4" t="s">
        <v>55</v>
      </c>
    </row>
    <row r="44" spans="4:8" x14ac:dyDescent="0.35">
      <c r="D44" s="4">
        <v>11</v>
      </c>
      <c r="E44" s="4">
        <v>1966</v>
      </c>
      <c r="F44" s="4">
        <v>17.600000000000001</v>
      </c>
      <c r="G44" s="12">
        <f>F44-$F$54</f>
        <v>-1.009999999999998</v>
      </c>
      <c r="H44" s="12">
        <f>G44*G44</f>
        <v>1.020099999999996</v>
      </c>
    </row>
    <row r="45" spans="4:8" x14ac:dyDescent="0.35">
      <c r="D45" s="4">
        <v>12</v>
      </c>
      <c r="E45" s="4">
        <v>1967</v>
      </c>
      <c r="F45" s="4">
        <v>18.2</v>
      </c>
      <c r="G45" s="12">
        <f t="shared" ref="G45:G53" si="2">F45-$F$54</f>
        <v>-0.41000000000000014</v>
      </c>
      <c r="H45" s="12">
        <f t="shared" ref="H45:H53" si="3">G45*G45</f>
        <v>0.16810000000000011</v>
      </c>
    </row>
    <row r="46" spans="4:8" x14ac:dyDescent="0.35">
      <c r="D46" s="4">
        <v>13</v>
      </c>
      <c r="E46" s="4">
        <v>1968</v>
      </c>
      <c r="F46" s="4">
        <v>25.1</v>
      </c>
      <c r="G46" s="12">
        <f t="shared" si="2"/>
        <v>6.490000000000002</v>
      </c>
      <c r="H46" s="12">
        <f t="shared" si="3"/>
        <v>42.120100000000029</v>
      </c>
    </row>
    <row r="47" spans="4:8" x14ac:dyDescent="0.35">
      <c r="D47" s="4">
        <v>14</v>
      </c>
      <c r="E47" s="4">
        <v>1969</v>
      </c>
      <c r="F47" s="4">
        <v>11.1</v>
      </c>
      <c r="G47" s="12">
        <f t="shared" si="2"/>
        <v>-7.51</v>
      </c>
      <c r="H47" s="12">
        <f t="shared" si="3"/>
        <v>56.400099999999995</v>
      </c>
    </row>
    <row r="48" spans="4:8" x14ac:dyDescent="0.35">
      <c r="D48" s="4">
        <v>15</v>
      </c>
      <c r="E48" s="4">
        <v>1970</v>
      </c>
      <c r="F48" s="13">
        <v>15.5</v>
      </c>
      <c r="G48" s="12">
        <f t="shared" si="2"/>
        <v>-3.1099999999999994</v>
      </c>
      <c r="H48" s="12">
        <f t="shared" si="3"/>
        <v>9.6720999999999968</v>
      </c>
    </row>
    <row r="49" spans="4:12" x14ac:dyDescent="0.35">
      <c r="D49" s="4">
        <v>16</v>
      </c>
      <c r="E49" s="4">
        <v>1971</v>
      </c>
      <c r="F49" s="12">
        <v>23.2</v>
      </c>
      <c r="G49" s="12">
        <f t="shared" si="2"/>
        <v>4.59</v>
      </c>
      <c r="H49" s="12">
        <f t="shared" si="3"/>
        <v>21.068099999999998</v>
      </c>
    </row>
    <row r="50" spans="4:12" x14ac:dyDescent="0.35">
      <c r="D50" s="4">
        <v>17</v>
      </c>
      <c r="E50" s="4">
        <v>1972</v>
      </c>
      <c r="F50" s="12">
        <v>13.5</v>
      </c>
      <c r="G50" s="12">
        <f t="shared" si="2"/>
        <v>-5.1099999999999994</v>
      </c>
      <c r="H50" s="12">
        <f t="shared" si="3"/>
        <v>26.112099999999995</v>
      </c>
    </row>
    <row r="51" spans="4:12" x14ac:dyDescent="0.35">
      <c r="D51" s="4">
        <v>18</v>
      </c>
      <c r="E51" s="4">
        <v>1973</v>
      </c>
      <c r="F51" s="12">
        <v>18.3</v>
      </c>
      <c r="G51" s="12">
        <f t="shared" si="2"/>
        <v>-0.30999999999999872</v>
      </c>
      <c r="H51" s="12">
        <f t="shared" si="3"/>
        <v>9.6099999999999214E-2</v>
      </c>
    </row>
    <row r="52" spans="4:12" x14ac:dyDescent="0.35">
      <c r="D52" s="4">
        <v>19</v>
      </c>
      <c r="E52" s="4">
        <v>1974</v>
      </c>
      <c r="F52" s="12">
        <v>19.100000000000001</v>
      </c>
      <c r="G52" s="12">
        <f t="shared" si="2"/>
        <v>0.49000000000000199</v>
      </c>
      <c r="H52" s="12">
        <f t="shared" si="3"/>
        <v>0.24010000000000195</v>
      </c>
    </row>
    <row r="53" spans="4:12" x14ac:dyDescent="0.35">
      <c r="D53" s="4">
        <v>20</v>
      </c>
      <c r="E53" s="4">
        <v>1975</v>
      </c>
      <c r="F53" s="12">
        <v>24.5</v>
      </c>
      <c r="G53" s="12">
        <f t="shared" si="2"/>
        <v>5.8900000000000006</v>
      </c>
      <c r="H53" s="12">
        <f t="shared" si="3"/>
        <v>34.692100000000003</v>
      </c>
    </row>
    <row r="54" spans="4:12" x14ac:dyDescent="0.35">
      <c r="F54">
        <f>AVERAGE(F44:F53)</f>
        <v>18.61</v>
      </c>
      <c r="H54" s="23">
        <f>SUM(H44:H53)</f>
        <v>191.58900000000003</v>
      </c>
    </row>
    <row r="55" spans="4:12" x14ac:dyDescent="0.35">
      <c r="H55" s="24">
        <f>H54/9</f>
        <v>21.28766666666667</v>
      </c>
    </row>
    <row r="57" spans="4:12" x14ac:dyDescent="0.35">
      <c r="H57" s="25"/>
      <c r="I57" s="26"/>
    </row>
    <row r="59" spans="4:12" ht="21" x14ac:dyDescent="0.35">
      <c r="H59" t="s">
        <v>51</v>
      </c>
      <c r="I59" t="s">
        <v>52</v>
      </c>
      <c r="J59">
        <f>H41</f>
        <v>70.595111111111109</v>
      </c>
      <c r="K59" s="22" t="s">
        <v>52</v>
      </c>
      <c r="L59" s="21">
        <f>J59/J60</f>
        <v>3.3162446695791505</v>
      </c>
    </row>
    <row r="60" spans="4:12" x14ac:dyDescent="0.35">
      <c r="J60">
        <f>H55</f>
        <v>21.28766666666667</v>
      </c>
    </row>
    <row r="63" spans="4:12" ht="18.5" x14ac:dyDescent="0.35">
      <c r="H63" t="s">
        <v>53</v>
      </c>
      <c r="I63" t="s">
        <v>52</v>
      </c>
      <c r="J63" s="21">
        <f>_xlfn.F.INV.RT(0.05,10,10)</f>
        <v>2.9782370160823217</v>
      </c>
    </row>
    <row r="65" spans="8:8" x14ac:dyDescent="0.35">
      <c r="H65" t="s">
        <v>103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Теория</vt:lpstr>
      <vt:lpstr>Задача 2</vt:lpstr>
      <vt:lpstr>Задача 1</vt:lpstr>
      <vt:lpstr>Экс</vt:lpstr>
      <vt:lpstr>Задача 3</vt:lpstr>
      <vt:lpstr>Задача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Екатерина</cp:lastModifiedBy>
  <dcterms:created xsi:type="dcterms:W3CDTF">2015-06-05T18:17:20Z</dcterms:created>
  <dcterms:modified xsi:type="dcterms:W3CDTF">2023-12-11T13:49:28Z</dcterms:modified>
</cp:coreProperties>
</file>