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/>
  <mc:AlternateContent xmlns:mc="http://schemas.openxmlformats.org/markup-compatibility/2006">
    <mc:Choice Requires="x15">
      <x15ac:absPath xmlns:x15ac="http://schemas.microsoft.com/office/spreadsheetml/2010/11/ac" url="C:\Users\211247\Desktop\эконометрика\"/>
    </mc:Choice>
  </mc:AlternateContent>
  <xr:revisionPtr revIDLastSave="0" documentId="13_ncr:1_{B1F30977-5CFA-48B7-A21E-C92396809F15}" xr6:coauthVersionLast="36" xr6:coauthVersionMax="47" xr10:uidLastSave="{00000000-0000-0000-0000-000000000000}"/>
  <bookViews>
    <workbookView xWindow="0" yWindow="0" windowWidth="24720" windowHeight="12225" activeTab="2" xr2:uid="{00000000-000D-0000-FFFF-FFFF00000000}"/>
  </bookViews>
  <sheets>
    <sheet name="Задание 1" sheetId="1" r:id="rId1"/>
    <sheet name="GR" sheetId="3" r:id="rId2"/>
    <sheet name="GR ответ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3" i="1" l="1"/>
  <c r="G118" i="1" s="1"/>
  <c r="B162" i="1"/>
  <c r="C162" i="1"/>
  <c r="D162" i="1"/>
  <c r="E162" i="1"/>
  <c r="A162" i="1"/>
  <c r="K115" i="1"/>
  <c r="K116" i="1"/>
  <c r="K117" i="1"/>
  <c r="K118" i="1"/>
  <c r="K114" i="1"/>
  <c r="G110" i="1"/>
  <c r="C104" i="1"/>
  <c r="C103" i="1"/>
  <c r="C101" i="1"/>
  <c r="C102" i="1"/>
  <c r="J114" i="1"/>
  <c r="J115" i="1"/>
  <c r="J116" i="1"/>
  <c r="J117" i="1"/>
  <c r="J118" i="1"/>
  <c r="F115" i="1" l="1"/>
  <c r="G117" i="1"/>
  <c r="F118" i="1"/>
  <c r="F114" i="1"/>
  <c r="G116" i="1"/>
  <c r="F117" i="1"/>
  <c r="G114" i="1"/>
  <c r="G115" i="1"/>
  <c r="F116" i="1"/>
  <c r="A83" i="1" l="1" a="1"/>
  <c r="A83" i="1" s="1"/>
  <c r="F86" i="1" l="1"/>
  <c r="F84" i="1"/>
  <c r="A86" i="1"/>
  <c r="C83" i="1"/>
  <c r="D87" i="1"/>
  <c r="B86" i="1"/>
  <c r="D85" i="1"/>
  <c r="B84" i="1"/>
  <c r="D83" i="1"/>
  <c r="C87" i="1"/>
  <c r="E86" i="1"/>
  <c r="C85" i="1"/>
  <c r="E84" i="1"/>
  <c r="A84" i="1"/>
  <c r="F87" i="1"/>
  <c r="B87" i="1"/>
  <c r="D86" i="1"/>
  <c r="F85" i="1"/>
  <c r="B85" i="1"/>
  <c r="D84" i="1"/>
  <c r="F83" i="1"/>
  <c r="B83" i="1"/>
  <c r="E87" i="1"/>
  <c r="A87" i="1"/>
  <c r="C86" i="1"/>
  <c r="E85" i="1"/>
  <c r="A85" i="1"/>
  <c r="C84" i="1"/>
  <c r="E83" i="1"/>
  <c r="A25" i="1" l="1" a="1"/>
  <c r="B25" i="1" s="1"/>
  <c r="C165" i="1" s="1"/>
  <c r="E29" i="1" l="1"/>
  <c r="A29" i="1"/>
  <c r="B28" i="1"/>
  <c r="C27" i="1"/>
  <c r="D26" i="1"/>
  <c r="E25" i="1"/>
  <c r="A25" i="1"/>
  <c r="D29" i="1"/>
  <c r="E28" i="1"/>
  <c r="A28" i="1"/>
  <c r="A58" i="1" s="1"/>
  <c r="B27" i="1"/>
  <c r="C26" i="1"/>
  <c r="D25" i="1"/>
  <c r="C29" i="1"/>
  <c r="D28" i="1"/>
  <c r="E27" i="1"/>
  <c r="A27" i="1"/>
  <c r="B26" i="1"/>
  <c r="B49" i="1" s="1"/>
  <c r="C25" i="1"/>
  <c r="B29" i="1"/>
  <c r="C28" i="1"/>
  <c r="D27" i="1"/>
  <c r="E26" i="1"/>
  <c r="A26" i="1"/>
  <c r="C49" i="1" l="1"/>
  <c r="B165" i="1"/>
  <c r="A49" i="1"/>
  <c r="D165" i="1"/>
  <c r="D49" i="1"/>
  <c r="A165" i="1"/>
  <c r="A56" i="1"/>
  <c r="C58" i="1" s="1"/>
  <c r="A41" i="1"/>
  <c r="H7" i="1"/>
  <c r="I7" i="1" s="1"/>
  <c r="H11" i="1"/>
  <c r="I11" i="1" s="1"/>
  <c r="H15" i="1"/>
  <c r="I15" i="1" s="1"/>
  <c r="H19" i="1"/>
  <c r="H12" i="1"/>
  <c r="I12" i="1" s="1"/>
  <c r="H16" i="1"/>
  <c r="I16" i="1" s="1"/>
  <c r="H5" i="1"/>
  <c r="I5" i="1" s="1"/>
  <c r="H9" i="1"/>
  <c r="I9" i="1" s="1"/>
  <c r="H13" i="1"/>
  <c r="I13" i="1" s="1"/>
  <c r="H8" i="1"/>
  <c r="I8" i="1" s="1"/>
  <c r="H17" i="1"/>
  <c r="I17" i="1" s="1"/>
  <c r="E49" i="1"/>
  <c r="H6" i="1"/>
  <c r="I6" i="1" s="1"/>
  <c r="H10" i="1"/>
  <c r="I10" i="1" s="1"/>
  <c r="H14" i="1"/>
  <c r="I14" i="1" s="1"/>
  <c r="H18" i="1"/>
  <c r="I18" i="1" s="1"/>
  <c r="A91" i="1" l="1"/>
  <c r="A93" i="1"/>
  <c r="I19" i="1"/>
  <c r="I20" i="1" s="1"/>
  <c r="A34" i="1" s="1"/>
</calcChain>
</file>

<file path=xl/sharedStrings.xml><?xml version="1.0" encoding="utf-8"?>
<sst xmlns="http://schemas.openxmlformats.org/spreadsheetml/2006/main" count="353" uniqueCount="162">
  <si>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</si>
  <si>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</si>
  <si>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</si>
  <si>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</si>
  <si>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</si>
  <si>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</si>
  <si>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</si>
  <si>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</si>
  <si>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</si>
  <si>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</si>
  <si>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</si>
  <si>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</si>
  <si>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</si>
  <si>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</si>
  <si>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</si>
  <si>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Регион</t>
  </si>
  <si>
    <t>Численность рабочей силы, тыс.чел. (Y)</t>
  </si>
  <si>
    <t>Уровень занятости (в процентах) (X1)</t>
  </si>
  <si>
    <t>Уровень безработицы (X2)</t>
  </si>
  <si>
    <t>Численность безработных (тыс.чел) (X3)</t>
  </si>
  <si>
    <t>Уровень зарегистрированной безработицы (X4)</t>
  </si>
  <si>
    <t xml:space="preserve">Исследуются основные демографические показатели по субъектам Российской Федерации в 2020 г. Источник: https://rosstat.gov.ru/
</t>
  </si>
  <si>
    <t xml:space="preserve">По первым 14 наблюдениям таблицы постройте модель множественной линейной регрессии по следующей спецификации
</t>
  </si>
  <si>
    <t>№</t>
  </si>
  <si>
    <t>Y</t>
  </si>
  <si>
    <t>X1</t>
  </si>
  <si>
    <t>X2</t>
  </si>
  <si>
    <t>X3</t>
  </si>
  <si>
    <t>X4</t>
  </si>
  <si>
    <t>ЛИНЕЙН</t>
  </si>
  <si>
    <t>А0</t>
  </si>
  <si>
    <t>А1</t>
  </si>
  <si>
    <t>А2</t>
  </si>
  <si>
    <t>А3</t>
  </si>
  <si>
    <t>А4</t>
  </si>
  <si>
    <t>Yрегр</t>
  </si>
  <si>
    <t>Аппроксимация</t>
  </si>
  <si>
    <t>сильно большая</t>
  </si>
  <si>
    <t>модель нельзя использовать</t>
  </si>
  <si>
    <t>Стьюдент тест</t>
  </si>
  <si>
    <t>Вероятность</t>
  </si>
  <si>
    <t>&lt;</t>
  </si>
  <si>
    <t>Х1, Х2, Х3, Х4 и А0 - статистически не значимы</t>
  </si>
  <si>
    <t>F тест</t>
  </si>
  <si>
    <t>Модель статистически не значима</t>
  </si>
  <si>
    <t>Средняя ошибка аппроксимации</t>
  </si>
  <si>
    <t>Проверка на адекватность</t>
  </si>
  <si>
    <t>Модель 1: МНК, использованы наблюдения 1-14</t>
  </si>
  <si>
    <t>Зависимая переменная: Y</t>
  </si>
  <si>
    <t xml:space="preserve">             коэффициент   ст. ошибка   t-статистика   p-значение</t>
  </si>
  <si>
    <t xml:space="preserve">  ---------------------------------------------------------------</t>
  </si>
  <si>
    <t xml:space="preserve">  const      −1515,09      1185,98        −1,277         0,2334  </t>
  </si>
  <si>
    <t xml:space="preserve">  X1            33,6005      17,5503       1,915         0,0878   *</t>
  </si>
  <si>
    <t xml:space="preserve">  X2            43,4283      88,9303       0,4883        0,6370  </t>
  </si>
  <si>
    <t xml:space="preserve">  X3            −4,35709      2,04018     −2,136         0,0615   *</t>
  </si>
  <si>
    <t xml:space="preserve">  X4           −12,4615      50,3994      −0,2473        0,8103  </t>
  </si>
  <si>
    <t>Среднее завис. перемен  486,5714   Ст. откл. завис. перем  188,2963</t>
  </si>
  <si>
    <t>Сумма кв. остатков      214232,0   Ст. ошибка модели       154,2840</t>
  </si>
  <si>
    <t>R-квадрат               0,535209   Исправ. R-квадрат       0,328635</t>
  </si>
  <si>
    <t>F(4, 9)                 2,590887   Р-значение (F)          0,108446</t>
  </si>
  <si>
    <t>Лог. правдоподобие     −87,31544   Крит. Акаике            184,6309</t>
  </si>
  <si>
    <t>Крит. Шварца            187,8262   Крит. Хеннана-Куинна    184,3351</t>
  </si>
  <si>
    <t>параметр rho           −0,011320   Стат. Дарбина-Уотсона   1,922788</t>
  </si>
  <si>
    <t>обратите внимание на сокращенные обозначения статистики</t>
  </si>
  <si>
    <t>Исключая константу, наибольшее р-значение получено для переменной 5 (X4)</t>
  </si>
  <si>
    <t xml:space="preserve">Ни один регрессор не значим на 5% </t>
  </si>
  <si>
    <t>D</t>
  </si>
  <si>
    <t>Нижняя</t>
  </si>
  <si>
    <t>Верхняя</t>
  </si>
  <si>
    <t>Модель адекватна</t>
  </si>
  <si>
    <t>Последовательное исключение с использованием двухстороннего р-значения = 0,10</t>
  </si>
  <si>
    <t xml:space="preserve"> Исключена переменная X4               (p-значение 0,810)</t>
  </si>
  <si>
    <t xml:space="preserve"> Исключена переменная X2               (p-значение 0,667)</t>
  </si>
  <si>
    <t>Тестирование модели 1:</t>
  </si>
  <si>
    <t xml:space="preserve">  Нулевая гипотеза: параметры регрессии нулевые</t>
  </si>
  <si>
    <t xml:space="preserve">    X2, X4</t>
  </si>
  <si>
    <t xml:space="preserve">  Тестовая статистика: F(2, 9) = 0,119453, p-значение 0,888789</t>
  </si>
  <si>
    <t xml:space="preserve">  Исключение переменных улучшило 3 из 3 информационных критериев.</t>
  </si>
  <si>
    <t>Модель 2: МНК, использованы наблюдения 1-14</t>
  </si>
  <si>
    <t xml:space="preserve">  const      −1210,49      809,362         −1,496        0,1629  </t>
  </si>
  <si>
    <t xml:space="preserve">  X1            31,6514     14,4431         2,191        0,0508   *</t>
  </si>
  <si>
    <t xml:space="preserve">  X3            −4,87595     1,41267       −3,452        0,0054   ***</t>
  </si>
  <si>
    <t>Сумма кв. остатков      219918,9   Ст. ошибка модели       141,3953</t>
  </si>
  <si>
    <t>R-квадрат               0,522871   Исправ. R-квадрат       0,436121</t>
  </si>
  <si>
    <t>F(2, 11)                6,027287   Р-значение (F)          0,017080</t>
  </si>
  <si>
    <t>Лог. правдоподобие     −87,49884   Крит. Акаике            180,9977</t>
  </si>
  <si>
    <t>Крит. Шварца            182,9148   Крит. Хеннана-Куинна    180,8202</t>
  </si>
  <si>
    <t>параметр rho           −0,076736   Стат. Дарбина-Уотсона   2,033092</t>
  </si>
  <si>
    <t>Новая модель</t>
  </si>
  <si>
    <t>Модель 3: МНК, использованы наблюдения 1-14</t>
  </si>
  <si>
    <t xml:space="preserve">  const       560,244       53,5364        10,46        2,19e-07  ***</t>
  </si>
  <si>
    <t xml:space="preserve">  X3           −3,19325      1,36074       −2,347       0,0369    **</t>
  </si>
  <si>
    <t>Сумма кв. остатков      315933,4   Ст. ошибка модели       162,2584</t>
  </si>
  <si>
    <t>R-квадрат               0,314561   Исправ. R-квадрат       0,257441</t>
  </si>
  <si>
    <t>F(1, 12)                5,507038   Р-значение (F)          0,036933</t>
  </si>
  <si>
    <t>Лог. правдоподобие     −90,03474   Крит. Акаике            184,0695</t>
  </si>
  <si>
    <t>Крит. Шварца            185,3476   Крит. Хеннана-Куинна    183,9512</t>
  </si>
  <si>
    <t>параметр rho           −0,144364   Стат. Дарбина-Уотсона   1,985727</t>
  </si>
  <si>
    <t>Убрали Х1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</si>
  <si>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</si>
  <si>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</si>
  <si>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</si>
  <si>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</si>
  <si>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</si>
  <si>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</si>
  <si>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</si>
  <si>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</si>
  <si>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</si>
  <si>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</si>
  <si>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</si>
  <si>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</si>
  <si>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</si>
  <si>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</si>
  <si>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</si>
  <si>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</si>
  <si>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</si>
  <si>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</si>
  <si>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</si>
  <si>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</si>
  <si>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</si>
  <si>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Переменная X 1</t>
  </si>
  <si>
    <t>Переменная X 2</t>
  </si>
  <si>
    <t>Переменная X 3</t>
  </si>
  <si>
    <t>Переменная X 4</t>
  </si>
  <si>
    <t>ВЫВОД ОСТАТКА</t>
  </si>
  <si>
    <t>Наблюдение</t>
  </si>
  <si>
    <t>Предсказанное Y</t>
  </si>
  <si>
    <t>Остатки</t>
  </si>
  <si>
    <t>Стандартные остатки</t>
  </si>
  <si>
    <t>ВЫВОД ВЕРОЯТНОСТИ</t>
  </si>
  <si>
    <t>Персентиль</t>
  </si>
  <si>
    <t>Стьюдент</t>
  </si>
  <si>
    <t>Все значения превышают 5%</t>
  </si>
  <si>
    <t>Посчитали сами P-значение</t>
  </si>
  <si>
    <t>РЕГРЕССИЯ</t>
  </si>
  <si>
    <t>Сами считаем</t>
  </si>
  <si>
    <t>Сами считаем Нижние 95,0%</t>
  </si>
  <si>
    <t>Сами считаем Верхние 95,0%</t>
  </si>
  <si>
    <t>Сами считаем MS</t>
  </si>
  <si>
    <t>Сами считаем t-статистика</t>
  </si>
  <si>
    <t>Эластичность</t>
  </si>
  <si>
    <t>Средний Y</t>
  </si>
  <si>
    <t>Средний Х1</t>
  </si>
  <si>
    <t>Средний Х2</t>
  </si>
  <si>
    <t>Средний Х3</t>
  </si>
  <si>
    <t>Средний Х4</t>
  </si>
  <si>
    <t>Эластичность Х1</t>
  </si>
  <si>
    <t>Эластичность Х2</t>
  </si>
  <si>
    <t>Эластичность Х3</t>
  </si>
  <si>
    <t>Эластичность Х4</t>
  </si>
  <si>
    <t>Экстраполяция - метод научного прогнозирования, состоящий в распространении выводов, получаемых из наблюдения над одной частью явления на другую его часть</t>
  </si>
  <si>
    <t>Экстраполировать можно только на половину исходных наблюдений</t>
  </si>
  <si>
    <t>Например, изначально у нас 14 наблюдений, тогда прогнозировать можно только 7 следующих наблюдений</t>
  </si>
  <si>
    <t>*</t>
  </si>
  <si>
    <t>10% значимость</t>
  </si>
  <si>
    <t>**</t>
  </si>
  <si>
    <t>***</t>
  </si>
  <si>
    <t>5% значимость</t>
  </si>
  <si>
    <t>1% значимость</t>
  </si>
  <si>
    <t>GRETL</t>
  </si>
  <si>
    <t>Экстраполяция</t>
  </si>
  <si>
    <t>Гомоскедастичность - свойство, означающее постоянство условной дисперсии последовательности случайных величин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</si>
</sst>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 Light"/>
      <family val="2"/>
      <charset val="204"/>
      <scheme val="major"/>
    </font>
    <font>
      <sz val="14"/>
      <color rgb="FF000000"/>
      <name val="Calibri Light"/>
      <family val="2"/>
      <charset val="204"/>
      <scheme val="major"/>
    </font>
    <font>
      <sz val="14"/>
      <name val="Calibri Light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99CC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9" fontId="5" fillId="0" borderId="0" xfId="1" applyFont="1" applyFill="1" applyAlignment="1">
      <alignment horizontal="left"/>
    </xf>
    <xf numFmtId="9" fontId="3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vertical="center" wrapText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2" borderId="0" xfId="0" applyFont="1" applyFill="1"/>
    <xf numFmtId="0" fontId="3" fillId="0" borderId="0" xfId="0" applyFont="1" applyFill="1" applyBorder="1" applyAlignment="1"/>
    <xf numFmtId="0" fontId="3" fillId="0" borderId="0" xfId="0" applyFont="1" applyBorder="1" applyAlignment="1"/>
    <xf numFmtId="0" fontId="3" fillId="0" borderId="3" xfId="0" applyFont="1" applyFill="1" applyBorder="1" applyAlignment="1"/>
    <xf numFmtId="0" fontId="3" fillId="0" borderId="5" xfId="0" applyFont="1" applyFill="1" applyBorder="1" applyAlignment="1"/>
    <xf numFmtId="0" fontId="3" fillId="0" borderId="6" xfId="0" applyFont="1" applyFill="1" applyBorder="1" applyAlignment="1"/>
    <xf numFmtId="0" fontId="3" fillId="0" borderId="7" xfId="0" applyFont="1" applyFill="1" applyBorder="1" applyAlignment="1"/>
    <xf numFmtId="0" fontId="3" fillId="0" borderId="8" xfId="0" applyFont="1" applyFill="1" applyBorder="1" applyAlignment="1"/>
    <xf numFmtId="0" fontId="3" fillId="0" borderId="5" xfId="0" applyFont="1" applyFill="1" applyBorder="1" applyAlignment="1">
      <alignment wrapText="1"/>
    </xf>
    <xf numFmtId="0" fontId="3" fillId="0" borderId="7" xfId="0" applyFont="1" applyFill="1" applyBorder="1" applyAlignment="1">
      <alignment wrapText="1"/>
    </xf>
    <xf numFmtId="0" fontId="3" fillId="0" borderId="4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wrapText="1"/>
    </xf>
    <xf numFmtId="0" fontId="3" fillId="0" borderId="10" xfId="0" applyFont="1" applyFill="1" applyBorder="1" applyAlignment="1"/>
    <xf numFmtId="0" fontId="3" fillId="0" borderId="11" xfId="0" applyFont="1" applyFill="1" applyBorder="1" applyAlignment="1"/>
    <xf numFmtId="0" fontId="3" fillId="2" borderId="0" xfId="0" applyFont="1" applyFill="1" applyBorder="1" applyAlignment="1"/>
    <xf numFmtId="0" fontId="3" fillId="2" borderId="1" xfId="0" applyFont="1" applyFill="1" applyBorder="1" applyAlignment="1"/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right"/>
    </xf>
    <xf numFmtId="2" fontId="3" fillId="0" borderId="0" xfId="0" applyNumberFormat="1" applyFont="1" applyFill="1" applyBorder="1" applyAlignment="1"/>
    <xf numFmtId="2" fontId="3" fillId="0" borderId="6" xfId="0" applyNumberFormat="1" applyFont="1" applyFill="1" applyBorder="1" applyAlignment="1"/>
    <xf numFmtId="2" fontId="3" fillId="0" borderId="11" xfId="0" applyNumberFormat="1" applyFont="1" applyFill="1" applyBorder="1" applyAlignment="1"/>
    <xf numFmtId="2" fontId="3" fillId="0" borderId="8" xfId="0" applyNumberFormat="1" applyFont="1" applyFill="1" applyBorder="1" applyAlignment="1"/>
    <xf numFmtId="2" fontId="3" fillId="0" borderId="5" xfId="0" applyNumberFormat="1" applyFont="1" applyFill="1" applyBorder="1" applyAlignment="1"/>
    <xf numFmtId="2" fontId="3" fillId="0" borderId="7" xfId="0" applyNumberFormat="1" applyFont="1" applyFill="1" applyBorder="1" applyAlignment="1"/>
    <xf numFmtId="0" fontId="3" fillId="0" borderId="3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Fill="1" applyBorder="1" applyAlignment="1">
      <alignment horizontal="center" wrapText="1"/>
    </xf>
    <xf numFmtId="2" fontId="3" fillId="0" borderId="13" xfId="0" applyNumberFormat="1" applyFont="1" applyFill="1" applyBorder="1" applyAlignment="1"/>
    <xf numFmtId="0" fontId="3" fillId="0" borderId="14" xfId="0" applyFont="1" applyFill="1" applyBorder="1" applyAlignment="1"/>
    <xf numFmtId="2" fontId="3" fillId="0" borderId="13" xfId="0" applyNumberFormat="1" applyFont="1" applyBorder="1" applyAlignment="1"/>
    <xf numFmtId="2" fontId="3" fillId="0" borderId="14" xfId="0" applyNumberFormat="1" applyFont="1" applyBorder="1" applyAlignment="1"/>
    <xf numFmtId="0" fontId="3" fillId="2" borderId="12" xfId="0" applyFont="1" applyFill="1" applyBorder="1" applyAlignment="1">
      <alignment horizontal="center" vertical="center" wrapText="1"/>
    </xf>
    <xf numFmtId="2" fontId="3" fillId="0" borderId="10" xfId="0" applyNumberFormat="1" applyFont="1" applyFill="1" applyBorder="1" applyAlignment="1"/>
    <xf numFmtId="2" fontId="3" fillId="0" borderId="4" xfId="0" applyNumberFormat="1" applyFont="1" applyBorder="1" applyAlignment="1">
      <alignment horizontal="left"/>
    </xf>
    <xf numFmtId="2" fontId="3" fillId="0" borderId="6" xfId="0" applyNumberFormat="1" applyFont="1" applyBorder="1" applyAlignment="1">
      <alignment horizontal="left"/>
    </xf>
    <xf numFmtId="2" fontId="3" fillId="0" borderId="8" xfId="0" applyNumberFormat="1" applyFont="1" applyBorder="1" applyAlignment="1">
      <alignment horizontal="left"/>
    </xf>
    <xf numFmtId="2" fontId="3" fillId="0" borderId="12" xfId="0" applyNumberFormat="1" applyFont="1" applyFill="1" applyBorder="1" applyAlignment="1"/>
    <xf numFmtId="2" fontId="3" fillId="0" borderId="14" xfId="0" applyNumberFormat="1" applyFont="1" applyFill="1" applyBorder="1" applyAlignment="1"/>
    <xf numFmtId="2" fontId="3" fillId="0" borderId="12" xfId="0" applyNumberFormat="1" applyFont="1" applyBorder="1" applyAlignment="1">
      <alignment horizontal="left"/>
    </xf>
    <xf numFmtId="2" fontId="3" fillId="0" borderId="13" xfId="0" applyNumberFormat="1" applyFont="1" applyBorder="1" applyAlignment="1">
      <alignment horizontal="left"/>
    </xf>
    <xf numFmtId="2" fontId="3" fillId="0" borderId="14" xfId="0" applyNumberFormat="1" applyFont="1" applyBorder="1" applyAlignment="1">
      <alignment horizontal="left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colors>
    <mruColors>
      <color rgb="FFFF99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'Задание 1'!$D$5:$D$18</c:f>
              <c:numCache>
                <c:formatCode>General</c:formatCode>
                <c:ptCount val="14"/>
                <c:pt idx="0">
                  <c:v>61</c:v>
                </c:pt>
                <c:pt idx="1">
                  <c:v>55.7</c:v>
                </c:pt>
                <c:pt idx="2">
                  <c:v>58.3</c:v>
                </c:pt>
                <c:pt idx="3">
                  <c:v>56.7</c:v>
                </c:pt>
                <c:pt idx="4">
                  <c:v>57.4</c:v>
                </c:pt>
                <c:pt idx="5">
                  <c:v>60.6</c:v>
                </c:pt>
                <c:pt idx="6">
                  <c:v>55.6</c:v>
                </c:pt>
                <c:pt idx="7">
                  <c:v>56.9</c:v>
                </c:pt>
                <c:pt idx="8">
                  <c:v>59.5</c:v>
                </c:pt>
                <c:pt idx="9">
                  <c:v>63.5</c:v>
                </c:pt>
                <c:pt idx="10">
                  <c:v>52.6</c:v>
                </c:pt>
                <c:pt idx="11">
                  <c:v>51.7</c:v>
                </c:pt>
                <c:pt idx="12">
                  <c:v>56.2</c:v>
                </c:pt>
                <c:pt idx="13">
                  <c:v>54.7</c:v>
                </c:pt>
              </c:numCache>
            </c:numRef>
          </c:xVal>
          <c:yVal>
            <c:numRef>
              <c:f>'Задание 1'!$C$125:$C$138</c:f>
              <c:numCache>
                <c:formatCode>0.00</c:formatCode>
                <c:ptCount val="14"/>
                <c:pt idx="0">
                  <c:v>145.18833438465663</c:v>
                </c:pt>
                <c:pt idx="1">
                  <c:v>136.88907375032801</c:v>
                </c:pt>
                <c:pt idx="2">
                  <c:v>175.52766385901168</c:v>
                </c:pt>
                <c:pt idx="3">
                  <c:v>-209.31140578428773</c:v>
                </c:pt>
                <c:pt idx="4">
                  <c:v>14.105529443503769</c:v>
                </c:pt>
                <c:pt idx="5">
                  <c:v>-139.51094412123916</c:v>
                </c:pt>
                <c:pt idx="6">
                  <c:v>-187.91522225925132</c:v>
                </c:pt>
                <c:pt idx="7">
                  <c:v>46.427992195325942</c:v>
                </c:pt>
                <c:pt idx="8">
                  <c:v>-41.877902144005134</c:v>
                </c:pt>
                <c:pt idx="9">
                  <c:v>2.8463559575103545</c:v>
                </c:pt>
                <c:pt idx="10">
                  <c:v>-119.87927675405712</c:v>
                </c:pt>
                <c:pt idx="11">
                  <c:v>161.92859297667553</c:v>
                </c:pt>
                <c:pt idx="12">
                  <c:v>-1.8902033762749397</c:v>
                </c:pt>
                <c:pt idx="13">
                  <c:v>17.471411872111446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8-445D-8DFA-0169BC6A6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2335"/>
        <c:axId val="1885625119"/>
      </c:scatterChart>
      <c:valAx>
        <c:axId val="198233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25119"/>
        <c:crosses val="autoZero"/>
        <c:crossBetween val="midCat"/>
      </c:valAx>
      <c:valAx>
        <c:axId val="188562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8233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'Задание 1'!$E$5:$E$18</c:f>
              <c:numCache>
                <c:formatCode>General</c:formatCode>
                <c:ptCount val="14"/>
                <c:pt idx="0">
                  <c:v>4.9000000000000004</c:v>
                </c:pt>
                <c:pt idx="1">
                  <c:v>4</c:v>
                </c:pt>
                <c:pt idx="2">
                  <c:v>5.6</c:v>
                </c:pt>
                <c:pt idx="3">
                  <c:v>4.3</c:v>
                </c:pt>
                <c:pt idx="4">
                  <c:v>5.4</c:v>
                </c:pt>
                <c:pt idx="5">
                  <c:v>4.7</c:v>
                </c:pt>
                <c:pt idx="6">
                  <c:v>5.5</c:v>
                </c:pt>
                <c:pt idx="7">
                  <c:v>4.9000000000000004</c:v>
                </c:pt>
                <c:pt idx="8">
                  <c:v>4.3</c:v>
                </c:pt>
                <c:pt idx="9">
                  <c:v>3.6</c:v>
                </c:pt>
                <c:pt idx="10">
                  <c:v>6.1</c:v>
                </c:pt>
                <c:pt idx="11">
                  <c:v>5.4</c:v>
                </c:pt>
                <c:pt idx="12">
                  <c:v>5.3</c:v>
                </c:pt>
                <c:pt idx="13">
                  <c:v>4.5999999999999996</c:v>
                </c:pt>
              </c:numCache>
            </c:numRef>
          </c:xVal>
          <c:yVal>
            <c:numRef>
              <c:f>'Задание 1'!$C$125:$C$138</c:f>
              <c:numCache>
                <c:formatCode>0.00</c:formatCode>
                <c:ptCount val="14"/>
                <c:pt idx="0">
                  <c:v>145.18833438465663</c:v>
                </c:pt>
                <c:pt idx="1">
                  <c:v>136.88907375032801</c:v>
                </c:pt>
                <c:pt idx="2">
                  <c:v>175.52766385901168</c:v>
                </c:pt>
                <c:pt idx="3">
                  <c:v>-209.31140578428773</c:v>
                </c:pt>
                <c:pt idx="4">
                  <c:v>14.105529443503769</c:v>
                </c:pt>
                <c:pt idx="5">
                  <c:v>-139.51094412123916</c:v>
                </c:pt>
                <c:pt idx="6">
                  <c:v>-187.91522225925132</c:v>
                </c:pt>
                <c:pt idx="7">
                  <c:v>46.427992195325942</c:v>
                </c:pt>
                <c:pt idx="8">
                  <c:v>-41.877902144005134</c:v>
                </c:pt>
                <c:pt idx="9">
                  <c:v>2.8463559575103545</c:v>
                </c:pt>
                <c:pt idx="10">
                  <c:v>-119.87927675405712</c:v>
                </c:pt>
                <c:pt idx="11">
                  <c:v>161.92859297667553</c:v>
                </c:pt>
                <c:pt idx="12">
                  <c:v>-1.8902033762749397</c:v>
                </c:pt>
                <c:pt idx="13">
                  <c:v>17.471411872111446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22-42AB-96FE-3F8EB8CC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29535"/>
        <c:axId val="1885628031"/>
      </c:scatterChart>
      <c:valAx>
        <c:axId val="1982329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28031"/>
        <c:crosses val="autoZero"/>
        <c:crossBetween val="midCat"/>
      </c:valAx>
      <c:valAx>
        <c:axId val="1885628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8232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'Задание 1'!$F$5:$F$18</c:f>
              <c:numCache>
                <c:formatCode>General</c:formatCode>
                <c:ptCount val="14"/>
                <c:pt idx="0">
                  <c:v>10</c:v>
                </c:pt>
                <c:pt idx="1">
                  <c:v>13</c:v>
                </c:pt>
                <c:pt idx="2">
                  <c:v>25</c:v>
                </c:pt>
                <c:pt idx="3">
                  <c:v>36</c:v>
                </c:pt>
                <c:pt idx="4">
                  <c:v>22</c:v>
                </c:pt>
                <c:pt idx="5">
                  <c:v>7</c:v>
                </c:pt>
                <c:pt idx="6">
                  <c:v>11</c:v>
                </c:pt>
                <c:pt idx="7">
                  <c:v>15</c:v>
                </c:pt>
                <c:pt idx="8">
                  <c:v>5</c:v>
                </c:pt>
                <c:pt idx="9">
                  <c:v>134</c:v>
                </c:pt>
                <c:pt idx="10">
                  <c:v>6</c:v>
                </c:pt>
                <c:pt idx="11">
                  <c:v>15</c:v>
                </c:pt>
                <c:pt idx="12">
                  <c:v>18</c:v>
                </c:pt>
                <c:pt idx="13">
                  <c:v>6</c:v>
                </c:pt>
              </c:numCache>
            </c:numRef>
          </c:xVal>
          <c:yVal>
            <c:numRef>
              <c:f>'Задание 1'!$C$125:$C$138</c:f>
              <c:numCache>
                <c:formatCode>0.00</c:formatCode>
                <c:ptCount val="14"/>
                <c:pt idx="0">
                  <c:v>145.18833438465663</c:v>
                </c:pt>
                <c:pt idx="1">
                  <c:v>136.88907375032801</c:v>
                </c:pt>
                <c:pt idx="2">
                  <c:v>175.52766385901168</c:v>
                </c:pt>
                <c:pt idx="3">
                  <c:v>-209.31140578428773</c:v>
                </c:pt>
                <c:pt idx="4">
                  <c:v>14.105529443503769</c:v>
                </c:pt>
                <c:pt idx="5">
                  <c:v>-139.51094412123916</c:v>
                </c:pt>
                <c:pt idx="6">
                  <c:v>-187.91522225925132</c:v>
                </c:pt>
                <c:pt idx="7">
                  <c:v>46.427992195325942</c:v>
                </c:pt>
                <c:pt idx="8">
                  <c:v>-41.877902144005134</c:v>
                </c:pt>
                <c:pt idx="9">
                  <c:v>2.8463559575103545</c:v>
                </c:pt>
                <c:pt idx="10">
                  <c:v>-119.87927675405712</c:v>
                </c:pt>
                <c:pt idx="11">
                  <c:v>161.92859297667553</c:v>
                </c:pt>
                <c:pt idx="12">
                  <c:v>-1.8902033762749397</c:v>
                </c:pt>
                <c:pt idx="13">
                  <c:v>17.471411872111446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7E-4474-85FE-E7A111B9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885630527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30527"/>
        <c:crosses val="autoZero"/>
        <c:crossBetween val="midCat"/>
      </c:valAx>
      <c:valAx>
        <c:axId val="18856305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'Задание 1'!$G$5:$G$18</c:f>
              <c:numCache>
                <c:formatCode>General</c:formatCode>
                <c:ptCount val="14"/>
                <c:pt idx="0">
                  <c:v>1.2</c:v>
                </c:pt>
                <c:pt idx="1">
                  <c:v>2.2000000000000002</c:v>
                </c:pt>
                <c:pt idx="2">
                  <c:v>3.5</c:v>
                </c:pt>
                <c:pt idx="3">
                  <c:v>3.1</c:v>
                </c:pt>
                <c:pt idx="4">
                  <c:v>4.2</c:v>
                </c:pt>
                <c:pt idx="5">
                  <c:v>1.3</c:v>
                </c:pt>
                <c:pt idx="6">
                  <c:v>3.7</c:v>
                </c:pt>
                <c:pt idx="7">
                  <c:v>2.7</c:v>
                </c:pt>
                <c:pt idx="8">
                  <c:v>0.9</c:v>
                </c:pt>
                <c:pt idx="9">
                  <c:v>3.2</c:v>
                </c:pt>
                <c:pt idx="10">
                  <c:v>1.7</c:v>
                </c:pt>
                <c:pt idx="11">
                  <c:v>2.9</c:v>
                </c:pt>
                <c:pt idx="12">
                  <c:v>3.7</c:v>
                </c:pt>
                <c:pt idx="13">
                  <c:v>1.2</c:v>
                </c:pt>
              </c:numCache>
            </c:numRef>
          </c:xVal>
          <c:yVal>
            <c:numRef>
              <c:f>'Задание 1'!$C$125:$C$138</c:f>
              <c:numCache>
                <c:formatCode>0.00</c:formatCode>
                <c:ptCount val="14"/>
                <c:pt idx="0">
                  <c:v>145.18833438465663</c:v>
                </c:pt>
                <c:pt idx="1">
                  <c:v>136.88907375032801</c:v>
                </c:pt>
                <c:pt idx="2">
                  <c:v>175.52766385901168</c:v>
                </c:pt>
                <c:pt idx="3">
                  <c:v>-209.31140578428773</c:v>
                </c:pt>
                <c:pt idx="4">
                  <c:v>14.105529443503769</c:v>
                </c:pt>
                <c:pt idx="5">
                  <c:v>-139.51094412123916</c:v>
                </c:pt>
                <c:pt idx="6">
                  <c:v>-187.91522225925132</c:v>
                </c:pt>
                <c:pt idx="7">
                  <c:v>46.427992195325942</c:v>
                </c:pt>
                <c:pt idx="8">
                  <c:v>-41.877902144005134</c:v>
                </c:pt>
                <c:pt idx="9">
                  <c:v>2.8463559575103545</c:v>
                </c:pt>
                <c:pt idx="10">
                  <c:v>-119.87927675405712</c:v>
                </c:pt>
                <c:pt idx="11">
                  <c:v>161.92859297667553</c:v>
                </c:pt>
                <c:pt idx="12">
                  <c:v>-1.8902033762749397</c:v>
                </c:pt>
                <c:pt idx="13">
                  <c:v>17.471411872111446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6C-4AC3-A489-F08040F99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885630111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30111"/>
        <c:crosses val="autoZero"/>
        <c:crossBetween val="midCat"/>
      </c:valAx>
      <c:valAx>
        <c:axId val="1885630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'Задание 1'!$D$5:$D$18</c:f>
              <c:numCache>
                <c:formatCode>General</c:formatCode>
                <c:ptCount val="14"/>
                <c:pt idx="0">
                  <c:v>61</c:v>
                </c:pt>
                <c:pt idx="1">
                  <c:v>55.7</c:v>
                </c:pt>
                <c:pt idx="2">
                  <c:v>58.3</c:v>
                </c:pt>
                <c:pt idx="3">
                  <c:v>56.7</c:v>
                </c:pt>
                <c:pt idx="4">
                  <c:v>57.4</c:v>
                </c:pt>
                <c:pt idx="5">
                  <c:v>60.6</c:v>
                </c:pt>
                <c:pt idx="6">
                  <c:v>55.6</c:v>
                </c:pt>
                <c:pt idx="7">
                  <c:v>56.9</c:v>
                </c:pt>
                <c:pt idx="8">
                  <c:v>59.5</c:v>
                </c:pt>
                <c:pt idx="9">
                  <c:v>63.5</c:v>
                </c:pt>
                <c:pt idx="10">
                  <c:v>52.6</c:v>
                </c:pt>
                <c:pt idx="11">
                  <c:v>51.7</c:v>
                </c:pt>
                <c:pt idx="12">
                  <c:v>56.2</c:v>
                </c:pt>
                <c:pt idx="13">
                  <c:v>54.7</c:v>
                </c:pt>
              </c:numCache>
            </c:numRef>
          </c:xVal>
          <c:yVal>
            <c:numRef>
              <c:f>'Задание 1'!$C$5:$C$18</c:f>
              <c:numCache>
                <c:formatCode>General</c:formatCode>
                <c:ptCount val="14"/>
                <c:pt idx="0">
                  <c:v>834</c:v>
                </c:pt>
                <c:pt idx="1">
                  <c:v>583</c:v>
                </c:pt>
                <c:pt idx="2">
                  <c:v>710</c:v>
                </c:pt>
                <c:pt idx="3">
                  <c:v>172</c:v>
                </c:pt>
                <c:pt idx="4">
                  <c:v>514</c:v>
                </c:pt>
                <c:pt idx="5">
                  <c:v>539</c:v>
                </c:pt>
                <c:pt idx="6">
                  <c:v>310</c:v>
                </c:pt>
                <c:pt idx="7">
                  <c:v>557</c:v>
                </c:pt>
                <c:pt idx="8">
                  <c:v>596</c:v>
                </c:pt>
                <c:pt idx="9">
                  <c:v>154</c:v>
                </c:pt>
                <c:pt idx="10">
                  <c:v>350</c:v>
                </c:pt>
                <c:pt idx="11">
                  <c:v>517</c:v>
                </c:pt>
                <c:pt idx="12">
                  <c:v>477</c:v>
                </c:pt>
                <c:pt idx="13">
                  <c:v>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E-4626-A431-0ECA7779A20B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'Задание 1'!$D$5:$D$18</c:f>
              <c:numCache>
                <c:formatCode>General</c:formatCode>
                <c:ptCount val="14"/>
                <c:pt idx="0">
                  <c:v>61</c:v>
                </c:pt>
                <c:pt idx="1">
                  <c:v>55.7</c:v>
                </c:pt>
                <c:pt idx="2">
                  <c:v>58.3</c:v>
                </c:pt>
                <c:pt idx="3">
                  <c:v>56.7</c:v>
                </c:pt>
                <c:pt idx="4">
                  <c:v>57.4</c:v>
                </c:pt>
                <c:pt idx="5">
                  <c:v>60.6</c:v>
                </c:pt>
                <c:pt idx="6">
                  <c:v>55.6</c:v>
                </c:pt>
                <c:pt idx="7">
                  <c:v>56.9</c:v>
                </c:pt>
                <c:pt idx="8">
                  <c:v>59.5</c:v>
                </c:pt>
                <c:pt idx="9">
                  <c:v>63.5</c:v>
                </c:pt>
                <c:pt idx="10">
                  <c:v>52.6</c:v>
                </c:pt>
                <c:pt idx="11">
                  <c:v>51.7</c:v>
                </c:pt>
                <c:pt idx="12">
                  <c:v>56.2</c:v>
                </c:pt>
                <c:pt idx="13">
                  <c:v>54.7</c:v>
                </c:pt>
              </c:numCache>
            </c:numRef>
          </c:xVal>
          <c:yVal>
            <c:numRef>
              <c:f>'Задание 1'!$B$125:$B$138</c:f>
              <c:numCache>
                <c:formatCode>0.00</c:formatCode>
                <c:ptCount val="14"/>
                <c:pt idx="0">
                  <c:v>688.81166561534337</c:v>
                </c:pt>
                <c:pt idx="1">
                  <c:v>446.11092624967199</c:v>
                </c:pt>
                <c:pt idx="2">
                  <c:v>534.47233614098832</c:v>
                </c:pt>
                <c:pt idx="3">
                  <c:v>381.31140578428773</c:v>
                </c:pt>
                <c:pt idx="4">
                  <c:v>499.89447055649623</c:v>
                </c:pt>
                <c:pt idx="5">
                  <c:v>678.51094412123916</c:v>
                </c:pt>
                <c:pt idx="6">
                  <c:v>497.91522225925132</c:v>
                </c:pt>
                <c:pt idx="7">
                  <c:v>510.57200780467406</c:v>
                </c:pt>
                <c:pt idx="8">
                  <c:v>637.87790214400513</c:v>
                </c:pt>
                <c:pt idx="9">
                  <c:v>151.15364404248965</c:v>
                </c:pt>
                <c:pt idx="10">
                  <c:v>469.87927675405712</c:v>
                </c:pt>
                <c:pt idx="11">
                  <c:v>355.07140702332447</c:v>
                </c:pt>
                <c:pt idx="12">
                  <c:v>478.89020337627494</c:v>
                </c:pt>
                <c:pt idx="13">
                  <c:v>481.52858812788855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E-4626-A431-0ECA7779A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885632607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32607"/>
        <c:crosses val="autoZero"/>
        <c:crossBetween val="midCat"/>
      </c:valAx>
      <c:valAx>
        <c:axId val="18856326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'Задание 1'!$E$5:$E$18</c:f>
              <c:numCache>
                <c:formatCode>General</c:formatCode>
                <c:ptCount val="14"/>
                <c:pt idx="0">
                  <c:v>4.9000000000000004</c:v>
                </c:pt>
                <c:pt idx="1">
                  <c:v>4</c:v>
                </c:pt>
                <c:pt idx="2">
                  <c:v>5.6</c:v>
                </c:pt>
                <c:pt idx="3">
                  <c:v>4.3</c:v>
                </c:pt>
                <c:pt idx="4">
                  <c:v>5.4</c:v>
                </c:pt>
                <c:pt idx="5">
                  <c:v>4.7</c:v>
                </c:pt>
                <c:pt idx="6">
                  <c:v>5.5</c:v>
                </c:pt>
                <c:pt idx="7">
                  <c:v>4.9000000000000004</c:v>
                </c:pt>
                <c:pt idx="8">
                  <c:v>4.3</c:v>
                </c:pt>
                <c:pt idx="9">
                  <c:v>3.6</c:v>
                </c:pt>
                <c:pt idx="10">
                  <c:v>6.1</c:v>
                </c:pt>
                <c:pt idx="11">
                  <c:v>5.4</c:v>
                </c:pt>
                <c:pt idx="12">
                  <c:v>5.3</c:v>
                </c:pt>
                <c:pt idx="13">
                  <c:v>4.5999999999999996</c:v>
                </c:pt>
              </c:numCache>
            </c:numRef>
          </c:xVal>
          <c:yVal>
            <c:numRef>
              <c:f>'Задание 1'!$C$5:$C$18</c:f>
              <c:numCache>
                <c:formatCode>General</c:formatCode>
                <c:ptCount val="14"/>
                <c:pt idx="0">
                  <c:v>834</c:v>
                </c:pt>
                <c:pt idx="1">
                  <c:v>583</c:v>
                </c:pt>
                <c:pt idx="2">
                  <c:v>710</c:v>
                </c:pt>
                <c:pt idx="3">
                  <c:v>172</c:v>
                </c:pt>
                <c:pt idx="4">
                  <c:v>514</c:v>
                </c:pt>
                <c:pt idx="5">
                  <c:v>539</c:v>
                </c:pt>
                <c:pt idx="6">
                  <c:v>310</c:v>
                </c:pt>
                <c:pt idx="7">
                  <c:v>557</c:v>
                </c:pt>
                <c:pt idx="8">
                  <c:v>596</c:v>
                </c:pt>
                <c:pt idx="9">
                  <c:v>154</c:v>
                </c:pt>
                <c:pt idx="10">
                  <c:v>350</c:v>
                </c:pt>
                <c:pt idx="11">
                  <c:v>517</c:v>
                </c:pt>
                <c:pt idx="12">
                  <c:v>477</c:v>
                </c:pt>
                <c:pt idx="13">
                  <c:v>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D5-438E-8BDE-FE76150C2847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'Задание 1'!$E$5:$E$18</c:f>
              <c:numCache>
                <c:formatCode>General</c:formatCode>
                <c:ptCount val="14"/>
                <c:pt idx="0">
                  <c:v>4.9000000000000004</c:v>
                </c:pt>
                <c:pt idx="1">
                  <c:v>4</c:v>
                </c:pt>
                <c:pt idx="2">
                  <c:v>5.6</c:v>
                </c:pt>
                <c:pt idx="3">
                  <c:v>4.3</c:v>
                </c:pt>
                <c:pt idx="4">
                  <c:v>5.4</c:v>
                </c:pt>
                <c:pt idx="5">
                  <c:v>4.7</c:v>
                </c:pt>
                <c:pt idx="6">
                  <c:v>5.5</c:v>
                </c:pt>
                <c:pt idx="7">
                  <c:v>4.9000000000000004</c:v>
                </c:pt>
                <c:pt idx="8">
                  <c:v>4.3</c:v>
                </c:pt>
                <c:pt idx="9">
                  <c:v>3.6</c:v>
                </c:pt>
                <c:pt idx="10">
                  <c:v>6.1</c:v>
                </c:pt>
                <c:pt idx="11">
                  <c:v>5.4</c:v>
                </c:pt>
                <c:pt idx="12">
                  <c:v>5.3</c:v>
                </c:pt>
                <c:pt idx="13">
                  <c:v>4.5999999999999996</c:v>
                </c:pt>
              </c:numCache>
            </c:numRef>
          </c:xVal>
          <c:yVal>
            <c:numRef>
              <c:f>'Задание 1'!$B$125:$B$138</c:f>
              <c:numCache>
                <c:formatCode>0.00</c:formatCode>
                <c:ptCount val="14"/>
                <c:pt idx="0">
                  <c:v>688.81166561534337</c:v>
                </c:pt>
                <c:pt idx="1">
                  <c:v>446.11092624967199</c:v>
                </c:pt>
                <c:pt idx="2">
                  <c:v>534.47233614098832</c:v>
                </c:pt>
                <c:pt idx="3">
                  <c:v>381.31140578428773</c:v>
                </c:pt>
                <c:pt idx="4">
                  <c:v>499.89447055649623</c:v>
                </c:pt>
                <c:pt idx="5">
                  <c:v>678.51094412123916</c:v>
                </c:pt>
                <c:pt idx="6">
                  <c:v>497.91522225925132</c:v>
                </c:pt>
                <c:pt idx="7">
                  <c:v>510.57200780467406</c:v>
                </c:pt>
                <c:pt idx="8">
                  <c:v>637.87790214400513</c:v>
                </c:pt>
                <c:pt idx="9">
                  <c:v>151.15364404248965</c:v>
                </c:pt>
                <c:pt idx="10">
                  <c:v>469.87927675405712</c:v>
                </c:pt>
                <c:pt idx="11">
                  <c:v>355.07140702332447</c:v>
                </c:pt>
                <c:pt idx="12">
                  <c:v>478.89020337627494</c:v>
                </c:pt>
                <c:pt idx="13">
                  <c:v>481.52858812788855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D5-438E-8BDE-FE76150C2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885637183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37183"/>
        <c:crosses val="autoZero"/>
        <c:crossBetween val="midCat"/>
      </c:valAx>
      <c:valAx>
        <c:axId val="18856371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3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'Задание 1'!$F$5:$F$18</c:f>
              <c:numCache>
                <c:formatCode>General</c:formatCode>
                <c:ptCount val="14"/>
                <c:pt idx="0">
                  <c:v>10</c:v>
                </c:pt>
                <c:pt idx="1">
                  <c:v>13</c:v>
                </c:pt>
                <c:pt idx="2">
                  <c:v>25</c:v>
                </c:pt>
                <c:pt idx="3">
                  <c:v>36</c:v>
                </c:pt>
                <c:pt idx="4">
                  <c:v>22</c:v>
                </c:pt>
                <c:pt idx="5">
                  <c:v>7</c:v>
                </c:pt>
                <c:pt idx="6">
                  <c:v>11</c:v>
                </c:pt>
                <c:pt idx="7">
                  <c:v>15</c:v>
                </c:pt>
                <c:pt idx="8">
                  <c:v>5</c:v>
                </c:pt>
                <c:pt idx="9">
                  <c:v>134</c:v>
                </c:pt>
                <c:pt idx="10">
                  <c:v>6</c:v>
                </c:pt>
                <c:pt idx="11">
                  <c:v>15</c:v>
                </c:pt>
                <c:pt idx="12">
                  <c:v>18</c:v>
                </c:pt>
                <c:pt idx="13">
                  <c:v>6</c:v>
                </c:pt>
              </c:numCache>
            </c:numRef>
          </c:xVal>
          <c:yVal>
            <c:numRef>
              <c:f>'Задание 1'!$C$5:$C$18</c:f>
              <c:numCache>
                <c:formatCode>General</c:formatCode>
                <c:ptCount val="14"/>
                <c:pt idx="0">
                  <c:v>834</c:v>
                </c:pt>
                <c:pt idx="1">
                  <c:v>583</c:v>
                </c:pt>
                <c:pt idx="2">
                  <c:v>710</c:v>
                </c:pt>
                <c:pt idx="3">
                  <c:v>172</c:v>
                </c:pt>
                <c:pt idx="4">
                  <c:v>514</c:v>
                </c:pt>
                <c:pt idx="5">
                  <c:v>539</c:v>
                </c:pt>
                <c:pt idx="6">
                  <c:v>310</c:v>
                </c:pt>
                <c:pt idx="7">
                  <c:v>557</c:v>
                </c:pt>
                <c:pt idx="8">
                  <c:v>596</c:v>
                </c:pt>
                <c:pt idx="9">
                  <c:v>154</c:v>
                </c:pt>
                <c:pt idx="10">
                  <c:v>350</c:v>
                </c:pt>
                <c:pt idx="11">
                  <c:v>517</c:v>
                </c:pt>
                <c:pt idx="12">
                  <c:v>477</c:v>
                </c:pt>
                <c:pt idx="13">
                  <c:v>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02-434D-8E6A-5A528DC06B14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'Задание 1'!$F$5:$F$18</c:f>
              <c:numCache>
                <c:formatCode>General</c:formatCode>
                <c:ptCount val="14"/>
                <c:pt idx="0">
                  <c:v>10</c:v>
                </c:pt>
                <c:pt idx="1">
                  <c:v>13</c:v>
                </c:pt>
                <c:pt idx="2">
                  <c:v>25</c:v>
                </c:pt>
                <c:pt idx="3">
                  <c:v>36</c:v>
                </c:pt>
                <c:pt idx="4">
                  <c:v>22</c:v>
                </c:pt>
                <c:pt idx="5">
                  <c:v>7</c:v>
                </c:pt>
                <c:pt idx="6">
                  <c:v>11</c:v>
                </c:pt>
                <c:pt idx="7">
                  <c:v>15</c:v>
                </c:pt>
                <c:pt idx="8">
                  <c:v>5</c:v>
                </c:pt>
                <c:pt idx="9">
                  <c:v>134</c:v>
                </c:pt>
                <c:pt idx="10">
                  <c:v>6</c:v>
                </c:pt>
                <c:pt idx="11">
                  <c:v>15</c:v>
                </c:pt>
                <c:pt idx="12">
                  <c:v>18</c:v>
                </c:pt>
                <c:pt idx="13">
                  <c:v>6</c:v>
                </c:pt>
              </c:numCache>
            </c:numRef>
          </c:xVal>
          <c:yVal>
            <c:numRef>
              <c:f>'Задание 1'!$B$125:$B$138</c:f>
              <c:numCache>
                <c:formatCode>0.00</c:formatCode>
                <c:ptCount val="14"/>
                <c:pt idx="0">
                  <c:v>688.81166561534337</c:v>
                </c:pt>
                <c:pt idx="1">
                  <c:v>446.11092624967199</c:v>
                </c:pt>
                <c:pt idx="2">
                  <c:v>534.47233614098832</c:v>
                </c:pt>
                <c:pt idx="3">
                  <c:v>381.31140578428773</c:v>
                </c:pt>
                <c:pt idx="4">
                  <c:v>499.89447055649623</c:v>
                </c:pt>
                <c:pt idx="5">
                  <c:v>678.51094412123916</c:v>
                </c:pt>
                <c:pt idx="6">
                  <c:v>497.91522225925132</c:v>
                </c:pt>
                <c:pt idx="7">
                  <c:v>510.57200780467406</c:v>
                </c:pt>
                <c:pt idx="8">
                  <c:v>637.87790214400513</c:v>
                </c:pt>
                <c:pt idx="9">
                  <c:v>151.15364404248965</c:v>
                </c:pt>
                <c:pt idx="10">
                  <c:v>469.87927675405712</c:v>
                </c:pt>
                <c:pt idx="11">
                  <c:v>355.07140702332447</c:v>
                </c:pt>
                <c:pt idx="12">
                  <c:v>478.89020337627494</c:v>
                </c:pt>
                <c:pt idx="13">
                  <c:v>481.52858812788855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02-434D-8E6A-5A528DC06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885633439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33439"/>
        <c:crosses val="autoZero"/>
        <c:crossBetween val="midCat"/>
      </c:valAx>
      <c:valAx>
        <c:axId val="18856334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'Задание 1'!$G$5:$G$18</c:f>
              <c:numCache>
                <c:formatCode>General</c:formatCode>
                <c:ptCount val="14"/>
                <c:pt idx="0">
                  <c:v>1.2</c:v>
                </c:pt>
                <c:pt idx="1">
                  <c:v>2.2000000000000002</c:v>
                </c:pt>
                <c:pt idx="2">
                  <c:v>3.5</c:v>
                </c:pt>
                <c:pt idx="3">
                  <c:v>3.1</c:v>
                </c:pt>
                <c:pt idx="4">
                  <c:v>4.2</c:v>
                </c:pt>
                <c:pt idx="5">
                  <c:v>1.3</c:v>
                </c:pt>
                <c:pt idx="6">
                  <c:v>3.7</c:v>
                </c:pt>
                <c:pt idx="7">
                  <c:v>2.7</c:v>
                </c:pt>
                <c:pt idx="8">
                  <c:v>0.9</c:v>
                </c:pt>
                <c:pt idx="9">
                  <c:v>3.2</c:v>
                </c:pt>
                <c:pt idx="10">
                  <c:v>1.7</c:v>
                </c:pt>
                <c:pt idx="11">
                  <c:v>2.9</c:v>
                </c:pt>
                <c:pt idx="12">
                  <c:v>3.7</c:v>
                </c:pt>
                <c:pt idx="13">
                  <c:v>1.2</c:v>
                </c:pt>
              </c:numCache>
            </c:numRef>
          </c:xVal>
          <c:yVal>
            <c:numRef>
              <c:f>'Задание 1'!$C$5:$C$18</c:f>
              <c:numCache>
                <c:formatCode>General</c:formatCode>
                <c:ptCount val="14"/>
                <c:pt idx="0">
                  <c:v>834</c:v>
                </c:pt>
                <c:pt idx="1">
                  <c:v>583</c:v>
                </c:pt>
                <c:pt idx="2">
                  <c:v>710</c:v>
                </c:pt>
                <c:pt idx="3">
                  <c:v>172</c:v>
                </c:pt>
                <c:pt idx="4">
                  <c:v>514</c:v>
                </c:pt>
                <c:pt idx="5">
                  <c:v>539</c:v>
                </c:pt>
                <c:pt idx="6">
                  <c:v>310</c:v>
                </c:pt>
                <c:pt idx="7">
                  <c:v>557</c:v>
                </c:pt>
                <c:pt idx="8">
                  <c:v>596</c:v>
                </c:pt>
                <c:pt idx="9">
                  <c:v>154</c:v>
                </c:pt>
                <c:pt idx="10">
                  <c:v>350</c:v>
                </c:pt>
                <c:pt idx="11">
                  <c:v>517</c:v>
                </c:pt>
                <c:pt idx="12">
                  <c:v>477</c:v>
                </c:pt>
                <c:pt idx="13">
                  <c:v>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5-475D-A197-C1A502066EED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'Задание 1'!$G$5:$G$18</c:f>
              <c:numCache>
                <c:formatCode>General</c:formatCode>
                <c:ptCount val="14"/>
                <c:pt idx="0">
                  <c:v>1.2</c:v>
                </c:pt>
                <c:pt idx="1">
                  <c:v>2.2000000000000002</c:v>
                </c:pt>
                <c:pt idx="2">
                  <c:v>3.5</c:v>
                </c:pt>
                <c:pt idx="3">
                  <c:v>3.1</c:v>
                </c:pt>
                <c:pt idx="4">
                  <c:v>4.2</c:v>
                </c:pt>
                <c:pt idx="5">
                  <c:v>1.3</c:v>
                </c:pt>
                <c:pt idx="6">
                  <c:v>3.7</c:v>
                </c:pt>
                <c:pt idx="7">
                  <c:v>2.7</c:v>
                </c:pt>
                <c:pt idx="8">
                  <c:v>0.9</c:v>
                </c:pt>
                <c:pt idx="9">
                  <c:v>3.2</c:v>
                </c:pt>
                <c:pt idx="10">
                  <c:v>1.7</c:v>
                </c:pt>
                <c:pt idx="11">
                  <c:v>2.9</c:v>
                </c:pt>
                <c:pt idx="12">
                  <c:v>3.7</c:v>
                </c:pt>
                <c:pt idx="13">
                  <c:v>1.2</c:v>
                </c:pt>
              </c:numCache>
            </c:numRef>
          </c:xVal>
          <c:yVal>
            <c:numRef>
              <c:f>'Задание 1'!$B$125:$B$138</c:f>
              <c:numCache>
                <c:formatCode>0.00</c:formatCode>
                <c:ptCount val="14"/>
                <c:pt idx="0">
                  <c:v>688.81166561534337</c:v>
                </c:pt>
                <c:pt idx="1">
                  <c:v>446.11092624967199</c:v>
                </c:pt>
                <c:pt idx="2">
                  <c:v>534.47233614098832</c:v>
                </c:pt>
                <c:pt idx="3">
                  <c:v>381.31140578428773</c:v>
                </c:pt>
                <c:pt idx="4">
                  <c:v>499.89447055649623</c:v>
                </c:pt>
                <c:pt idx="5">
                  <c:v>678.51094412123916</c:v>
                </c:pt>
                <c:pt idx="6">
                  <c:v>497.91522225925132</c:v>
                </c:pt>
                <c:pt idx="7">
                  <c:v>510.57200780467406</c:v>
                </c:pt>
                <c:pt idx="8">
                  <c:v>637.87790214400513</c:v>
                </c:pt>
                <c:pt idx="9">
                  <c:v>151.15364404248965</c:v>
                </c:pt>
                <c:pt idx="10">
                  <c:v>469.87927675405712</c:v>
                </c:pt>
                <c:pt idx="11">
                  <c:v>355.07140702332447</c:v>
                </c:pt>
                <c:pt idx="12">
                  <c:v>478.89020337627494</c:v>
                </c:pt>
                <c:pt idx="13">
                  <c:v>481.52858812788855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5-475D-A197-C1A50206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755129071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129071"/>
        <c:crosses val="autoZero"/>
        <c:crossBetween val="midCat"/>
      </c:valAx>
      <c:valAx>
        <c:axId val="17551290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'Задание 1'!$F$125:$F$138</c:f>
              <c:numCache>
                <c:formatCode>0.00</c:formatCode>
                <c:ptCount val="14"/>
                <c:pt idx="0">
                  <c:v>3.5714285714285716</c:v>
                </c:pt>
                <c:pt idx="1">
                  <c:v>10.714285714285715</c:v>
                </c:pt>
                <c:pt idx="2">
                  <c:v>17.857142857142858</c:v>
                </c:pt>
                <c:pt idx="3">
                  <c:v>25.000000000000004</c:v>
                </c:pt>
                <c:pt idx="4">
                  <c:v>32.142857142857146</c:v>
                </c:pt>
                <c:pt idx="5">
                  <c:v>39.285714285714285</c:v>
                </c:pt>
                <c:pt idx="6">
                  <c:v>46.428571428571431</c:v>
                </c:pt>
                <c:pt idx="7">
                  <c:v>53.571428571428569</c:v>
                </c:pt>
                <c:pt idx="8">
                  <c:v>60.714285714285715</c:v>
                </c:pt>
                <c:pt idx="9">
                  <c:v>67.857142857142861</c:v>
                </c:pt>
                <c:pt idx="10">
                  <c:v>75</c:v>
                </c:pt>
                <c:pt idx="11">
                  <c:v>82.142857142857139</c:v>
                </c:pt>
                <c:pt idx="12">
                  <c:v>89.285714285714292</c:v>
                </c:pt>
                <c:pt idx="13">
                  <c:v>96.428571428571431</c:v>
                </c:pt>
              </c:numCache>
            </c:numRef>
          </c:xVal>
          <c:yVal>
            <c:numRef>
              <c:f>'Задание 1'!$G$125:$G$138</c:f>
              <c:numCache>
                <c:formatCode>General</c:formatCode>
                <c:ptCount val="14"/>
                <c:pt idx="0">
                  <c:v>154</c:v>
                </c:pt>
                <c:pt idx="1">
                  <c:v>172</c:v>
                </c:pt>
                <c:pt idx="2">
                  <c:v>310</c:v>
                </c:pt>
                <c:pt idx="3">
                  <c:v>350</c:v>
                </c:pt>
                <c:pt idx="4">
                  <c:v>477</c:v>
                </c:pt>
                <c:pt idx="5">
                  <c:v>499</c:v>
                </c:pt>
                <c:pt idx="6">
                  <c:v>514</c:v>
                </c:pt>
                <c:pt idx="7">
                  <c:v>517</c:v>
                </c:pt>
                <c:pt idx="8">
                  <c:v>539</c:v>
                </c:pt>
                <c:pt idx="9">
                  <c:v>557</c:v>
                </c:pt>
                <c:pt idx="10">
                  <c:v>583</c:v>
                </c:pt>
                <c:pt idx="11">
                  <c:v>596</c:v>
                </c:pt>
                <c:pt idx="12">
                  <c:v>710</c:v>
                </c:pt>
                <c:pt idx="13">
                  <c:v>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DF-46D5-A564-BDC06A985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1535"/>
        <c:axId val="1581556607"/>
      </c:scatterChart>
      <c:valAx>
        <c:axId val="198233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81556607"/>
        <c:crosses val="autoZero"/>
        <c:crossBetween val="midCat"/>
      </c:valAx>
      <c:valAx>
        <c:axId val="15815566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3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146</xdr:row>
      <xdr:rowOff>15540</xdr:rowOff>
    </xdr:from>
    <xdr:to>
      <xdr:col>2</xdr:col>
      <xdr:colOff>819150</xdr:colOff>
      <xdr:row>156</xdr:row>
      <xdr:rowOff>44115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54A68A-A3DE-4A50-8E73-2D09ACFD4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868106</xdr:colOff>
      <xdr:row>146</xdr:row>
      <xdr:rowOff>14884</xdr:rowOff>
    </xdr:from>
    <xdr:to>
      <xdr:col>5</xdr:col>
      <xdr:colOff>111548</xdr:colOff>
      <xdr:row>156</xdr:row>
      <xdr:rowOff>44116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0158002-27F9-4D19-A06F-54B394079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160504</xdr:colOff>
      <xdr:row>146</xdr:row>
      <xdr:rowOff>19438</xdr:rowOff>
    </xdr:from>
    <xdr:to>
      <xdr:col>9</xdr:col>
      <xdr:colOff>409299</xdr:colOff>
      <xdr:row>156</xdr:row>
      <xdr:rowOff>44114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6AC964FF-FED2-43B7-A1F0-2DE7338D9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458255</xdr:colOff>
      <xdr:row>146</xdr:row>
      <xdr:rowOff>19439</xdr:rowOff>
    </xdr:from>
    <xdr:to>
      <xdr:col>14</xdr:col>
      <xdr:colOff>225889</xdr:colOff>
      <xdr:row>156</xdr:row>
      <xdr:rowOff>44115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616473D0-01E2-4363-8CA5-1089C1BF0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274845</xdr:colOff>
      <xdr:row>146</xdr:row>
      <xdr:rowOff>22344</xdr:rowOff>
    </xdr:from>
    <xdr:to>
      <xdr:col>21</xdr:col>
      <xdr:colOff>539904</xdr:colOff>
      <xdr:row>156</xdr:row>
      <xdr:rowOff>44115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7CB3A741-726C-437B-B46A-F22021CC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588860</xdr:colOff>
      <xdr:row>146</xdr:row>
      <xdr:rowOff>31869</xdr:rowOff>
    </xdr:from>
    <xdr:to>
      <xdr:col>29</xdr:col>
      <xdr:colOff>186506</xdr:colOff>
      <xdr:row>156</xdr:row>
      <xdr:rowOff>44115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F14F27A5-5A2B-4888-988E-5983008CB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235462</xdr:colOff>
      <xdr:row>146</xdr:row>
      <xdr:rowOff>22344</xdr:rowOff>
    </xdr:from>
    <xdr:to>
      <xdr:col>36</xdr:col>
      <xdr:colOff>436952</xdr:colOff>
      <xdr:row>156</xdr:row>
      <xdr:rowOff>44115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2D958D42-13D2-4F18-AF2F-9A364B2FE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485908</xdr:colOff>
      <xdr:row>146</xdr:row>
      <xdr:rowOff>31869</xdr:rowOff>
    </xdr:from>
    <xdr:to>
      <xdr:col>43</xdr:col>
      <xdr:colOff>275382</xdr:colOff>
      <xdr:row>156</xdr:row>
      <xdr:rowOff>44115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E539FA2E-122C-44F3-9303-F2D9EEB1F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324339</xdr:colOff>
      <xdr:row>146</xdr:row>
      <xdr:rowOff>31869</xdr:rowOff>
    </xdr:from>
    <xdr:to>
      <xdr:col>50</xdr:col>
      <xdr:colOff>133838</xdr:colOff>
      <xdr:row>156</xdr:row>
      <xdr:rowOff>44115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30086AA4-7819-441B-9AC0-24A0453D8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150018</xdr:rowOff>
    </xdr:from>
    <xdr:to>
      <xdr:col>9</xdr:col>
      <xdr:colOff>396875</xdr:colOff>
      <xdr:row>45</xdr:row>
      <xdr:rowOff>45243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2092311-25AB-4F89-908A-FCA792F0F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6726" t="31485" r="11097" b="27861"/>
        <a:stretch/>
      </xdr:blipFill>
      <xdr:spPr>
        <a:xfrm>
          <a:off x="0" y="6579393"/>
          <a:ext cx="5933281" cy="4181475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178593</xdr:colOff>
      <xdr:row>47</xdr:row>
      <xdr:rowOff>19843</xdr:rowOff>
    </xdr:from>
    <xdr:to>
      <xdr:col>10</xdr:col>
      <xdr:colOff>79373</xdr:colOff>
      <xdr:row>69</xdr:row>
      <xdr:rowOff>39688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C379501-61FF-4191-8049-1269A94B02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5722" t="22380" r="11468" b="26495"/>
        <a:stretch/>
      </xdr:blipFill>
      <xdr:spPr>
        <a:xfrm>
          <a:off x="178593" y="11211718"/>
          <a:ext cx="6052343" cy="5258595"/>
        </a:xfrm>
        <a:prstGeom prst="rect">
          <a:avLst/>
        </a:prstGeom>
      </xdr:spPr>
    </xdr:pic>
    <xdr:clientData/>
  </xdr:twoCellAnchor>
  <xdr:twoCellAnchor editAs="oneCell">
    <xdr:from>
      <xdr:col>0</xdr:col>
      <xdr:colOff>218280</xdr:colOff>
      <xdr:row>94</xdr:row>
      <xdr:rowOff>218281</xdr:rowOff>
    </xdr:from>
    <xdr:to>
      <xdr:col>9</xdr:col>
      <xdr:colOff>317499</xdr:colOff>
      <xdr:row>115</xdr:row>
      <xdr:rowOff>218282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4683ECC-7375-4380-B072-0D8EEABD5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6906" t="31447" r="12544" b="19936"/>
        <a:stretch/>
      </xdr:blipFill>
      <xdr:spPr>
        <a:xfrm>
          <a:off x="218280" y="22602031"/>
          <a:ext cx="5635625" cy="5000626"/>
        </a:xfrm>
        <a:prstGeom prst="rect">
          <a:avLst/>
        </a:prstGeom>
      </xdr:spPr>
    </xdr:pic>
    <xdr:clientData/>
  </xdr:twoCellAnchor>
  <xdr:twoCellAnchor editAs="oneCell">
    <xdr:from>
      <xdr:col>0</xdr:col>
      <xdr:colOff>218281</xdr:colOff>
      <xdr:row>70</xdr:row>
      <xdr:rowOff>178593</xdr:rowOff>
    </xdr:from>
    <xdr:to>
      <xdr:col>9</xdr:col>
      <xdr:colOff>357188</xdr:colOff>
      <xdr:row>92</xdr:row>
      <xdr:rowOff>218281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3F0C999-924E-472F-A7C6-C78F6FFF4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368" t="29903" r="12866" b="18779"/>
        <a:stretch/>
      </xdr:blipFill>
      <xdr:spPr>
        <a:xfrm>
          <a:off x="218281" y="16847343"/>
          <a:ext cx="5675313" cy="5278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</xdr:rowOff>
    </xdr:from>
    <xdr:to>
      <xdr:col>12</xdr:col>
      <xdr:colOff>19845</xdr:colOff>
      <xdr:row>174</xdr:row>
      <xdr:rowOff>178596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C5D3F84-8CE3-47C4-9EB3-756C3E5B9C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315" t="21028" r="12207" b="23988"/>
        <a:stretch/>
      </xdr:blipFill>
      <xdr:spPr>
        <a:xfrm>
          <a:off x="0" y="35956876"/>
          <a:ext cx="7401720" cy="5655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11</xdr:col>
      <xdr:colOff>595314</xdr:colOff>
      <xdr:row>212</xdr:row>
      <xdr:rowOff>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437C1C8-3AC7-4DC9-83EB-4C06AE38C9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2416" t="32605" r="7323" b="25724"/>
        <a:stretch/>
      </xdr:blipFill>
      <xdr:spPr>
        <a:xfrm>
          <a:off x="0" y="46196250"/>
          <a:ext cx="7362033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19845</xdr:colOff>
      <xdr:row>213</xdr:row>
      <xdr:rowOff>59531</xdr:rowOff>
    </xdr:from>
    <xdr:to>
      <xdr:col>11</xdr:col>
      <xdr:colOff>470504</xdr:colOff>
      <xdr:row>235</xdr:row>
      <xdr:rowOff>182562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F7C77BA-A6C0-43CE-806F-2DA7D295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45" y="50780156"/>
          <a:ext cx="7217378" cy="5361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79374</xdr:rowOff>
    </xdr:from>
    <xdr:to>
      <xdr:col>10</xdr:col>
      <xdr:colOff>476250</xdr:colOff>
      <xdr:row>256</xdr:row>
      <xdr:rowOff>4841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5A847D7-96F5-4FB5-8CA6-CBD3FB1A4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9301" t="43987" r="48453" b="28039"/>
        <a:stretch/>
      </xdr:blipFill>
      <xdr:spPr>
        <a:xfrm>
          <a:off x="0" y="56276874"/>
          <a:ext cx="6627813" cy="46879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9"/>
  <sheetViews>
    <sheetView topLeftCell="A85" zoomScale="98" zoomScaleNormal="98" workbookViewId="0">
      <selection activeCell="D183" sqref="D183"/>
    </sheetView>
  </sheetViews>
  <sheetFormatPr defaultRowHeight="18.75" x14ac:dyDescent="0.3"/>
  <cols>
    <col min="1" max="1" width="22.140625" style="17" customWidth="1"/>
    <col min="2" max="2" width="28.42578125" style="17" bestFit="1" customWidth="1"/>
    <col min="3" max="3" width="22.5703125" style="17" customWidth="1"/>
    <col min="4" max="4" width="24.7109375" style="17" customWidth="1"/>
    <col min="5" max="5" width="33" style="17" customWidth="1"/>
    <col min="6" max="6" width="17.28515625" style="17" bestFit="1" customWidth="1"/>
    <col min="7" max="7" width="21.42578125" style="17" bestFit="1" customWidth="1"/>
    <col min="8" max="8" width="12.42578125" style="17" customWidth="1"/>
    <col min="9" max="9" width="14.7109375" style="17" customWidth="1"/>
    <col min="10" max="10" width="15.42578125" style="17" customWidth="1"/>
    <col min="11" max="11" width="20" style="17" customWidth="1"/>
    <col min="12" max="12" width="17" style="17" customWidth="1"/>
    <col min="13" max="16384" width="9.140625" style="17"/>
  </cols>
  <sheetData>
    <row r="1" spans="1:27" s="8" customFormat="1" ht="18" customHeight="1" x14ac:dyDescent="0.3">
      <c r="A1" s="13" t="s">
        <v>21</v>
      </c>
      <c r="C1" s="13"/>
      <c r="D1" s="13"/>
      <c r="E1" s="13"/>
      <c r="F1" s="13"/>
      <c r="G1" s="13"/>
    </row>
    <row r="2" spans="1:27" s="27" customFormat="1" ht="20.25" customHeight="1" x14ac:dyDescent="0.3">
      <c r="A2" s="23" t="s">
        <v>22</v>
      </c>
      <c r="B2" s="24"/>
      <c r="C2" s="25"/>
      <c r="D2" s="25"/>
      <c r="E2" s="25"/>
      <c r="F2" s="25"/>
      <c r="G2" s="25"/>
      <c r="H2" s="26"/>
      <c r="J2" s="26"/>
    </row>
    <row r="3" spans="1:27" s="8" customFormat="1" ht="15.75" customHeight="1" x14ac:dyDescent="0.3">
      <c r="B3" s="12"/>
      <c r="C3" s="12"/>
      <c r="D3" s="12"/>
      <c r="E3" s="12"/>
      <c r="F3" s="12"/>
      <c r="G3" s="12"/>
      <c r="H3" s="2"/>
      <c r="J3" s="2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7" s="8" customFormat="1" ht="75" x14ac:dyDescent="0.3">
      <c r="A4" s="3" t="s">
        <v>23</v>
      </c>
      <c r="B4" s="3" t="s">
        <v>15</v>
      </c>
      <c r="C4" s="4" t="s">
        <v>16</v>
      </c>
      <c r="D4" s="4" t="s">
        <v>17</v>
      </c>
      <c r="E4" s="4" t="s">
        <v>18</v>
      </c>
      <c r="F4" s="4" t="s">
        <v>19</v>
      </c>
      <c r="G4" s="5" t="s">
        <v>20</v>
      </c>
      <c r="H4" s="3" t="s">
        <v>35</v>
      </c>
      <c r="I4" s="29" t="s">
        <v>45</v>
      </c>
      <c r="K4" s="9"/>
      <c r="L4" s="9"/>
      <c r="M4" s="9"/>
      <c r="N4" s="9"/>
      <c r="O4" s="9"/>
      <c r="P4" s="9"/>
      <c r="Q4" s="9"/>
      <c r="R4" s="10"/>
      <c r="S4" s="10"/>
      <c r="T4" s="10"/>
      <c r="U4" s="10"/>
      <c r="V4" s="10"/>
      <c r="W4" s="11"/>
      <c r="X4" s="11"/>
      <c r="Y4" s="11"/>
      <c r="Z4" s="11"/>
      <c r="AA4" s="11"/>
    </row>
    <row r="5" spans="1:27" s="8" customFormat="1" x14ac:dyDescent="0.3">
      <c r="A5" s="3">
        <v>1</v>
      </c>
      <c r="B5" s="3" t="s">
        <v>0</v>
      </c>
      <c r="C5" s="3">
        <v>834</v>
      </c>
      <c r="D5" s="3">
        <v>61</v>
      </c>
      <c r="E5" s="3">
        <v>4.9000000000000004</v>
      </c>
      <c r="F5" s="3">
        <v>10</v>
      </c>
      <c r="G5" s="5">
        <v>1.2</v>
      </c>
      <c r="H5" s="51">
        <f>$E$25+$D$25*D5+$C$25*E5+$B$25*F5+$A$25*G5</f>
        <v>688.81166561534337</v>
      </c>
      <c r="I5" s="51">
        <f>ABS(C5-H5)/C5</f>
        <v>0.17408673187608709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1"/>
      <c r="X5" s="11"/>
      <c r="Y5" s="11"/>
      <c r="Z5" s="11"/>
      <c r="AA5" s="11"/>
    </row>
    <row r="6" spans="1:27" s="8" customFormat="1" x14ac:dyDescent="0.3">
      <c r="A6" s="3">
        <v>2</v>
      </c>
      <c r="B6" s="3" t="s">
        <v>1</v>
      </c>
      <c r="C6" s="3">
        <v>583</v>
      </c>
      <c r="D6" s="3">
        <v>55.7</v>
      </c>
      <c r="E6" s="3">
        <v>4</v>
      </c>
      <c r="F6" s="3">
        <v>13</v>
      </c>
      <c r="G6" s="5">
        <v>2.2000000000000002</v>
      </c>
      <c r="H6" s="51">
        <f t="shared" ref="H6:H19" si="0">$E$25+$D$25*D6+$C$25*E6+$B$25*F6+$A$25*G6</f>
        <v>446.11092624967199</v>
      </c>
      <c r="I6" s="51">
        <f t="shared" ref="I6:I18" si="1">ABS(C6-H6)/C6</f>
        <v>0.23480115566093998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1"/>
      <c r="X6" s="11"/>
      <c r="Y6" s="11"/>
      <c r="Z6" s="11"/>
      <c r="AA6" s="11"/>
    </row>
    <row r="7" spans="1:27" s="8" customFormat="1" x14ac:dyDescent="0.3">
      <c r="A7" s="3">
        <v>3</v>
      </c>
      <c r="B7" s="3" t="s">
        <v>2</v>
      </c>
      <c r="C7" s="3">
        <v>710</v>
      </c>
      <c r="D7" s="3">
        <v>58.3</v>
      </c>
      <c r="E7" s="3">
        <v>5.6</v>
      </c>
      <c r="F7" s="3">
        <v>25</v>
      </c>
      <c r="G7" s="5">
        <v>3.5</v>
      </c>
      <c r="H7" s="51">
        <f t="shared" si="0"/>
        <v>534.47233614098832</v>
      </c>
      <c r="I7" s="51">
        <f t="shared" si="1"/>
        <v>0.2472220617732559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1"/>
      <c r="X7" s="11"/>
      <c r="Y7" s="11"/>
      <c r="Z7" s="11"/>
      <c r="AA7" s="11"/>
    </row>
    <row r="8" spans="1:27" s="8" customFormat="1" x14ac:dyDescent="0.3">
      <c r="A8" s="3">
        <v>4</v>
      </c>
      <c r="B8" s="3" t="s">
        <v>3</v>
      </c>
      <c r="C8" s="3">
        <v>172</v>
      </c>
      <c r="D8" s="3">
        <v>56.7</v>
      </c>
      <c r="E8" s="3">
        <v>4.3</v>
      </c>
      <c r="F8" s="3">
        <v>36</v>
      </c>
      <c r="G8" s="5">
        <v>3.1</v>
      </c>
      <c r="H8" s="51">
        <f t="shared" si="0"/>
        <v>381.31140578428773</v>
      </c>
      <c r="I8" s="51">
        <f t="shared" si="1"/>
        <v>1.2169267778156263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1"/>
      <c r="X8" s="11"/>
      <c r="Y8" s="11"/>
      <c r="Z8" s="11"/>
      <c r="AA8" s="11"/>
    </row>
    <row r="9" spans="1:27" s="8" customFormat="1" x14ac:dyDescent="0.3">
      <c r="A9" s="3">
        <v>5</v>
      </c>
      <c r="B9" s="3" t="s">
        <v>4</v>
      </c>
      <c r="C9" s="3">
        <v>514</v>
      </c>
      <c r="D9" s="3">
        <v>57.4</v>
      </c>
      <c r="E9" s="3">
        <v>5.4</v>
      </c>
      <c r="F9" s="3">
        <v>22</v>
      </c>
      <c r="G9" s="5">
        <v>4.2</v>
      </c>
      <c r="H9" s="51">
        <f t="shared" si="0"/>
        <v>499.89447055649623</v>
      </c>
      <c r="I9" s="51">
        <f t="shared" si="1"/>
        <v>2.7442664286972313E-2</v>
      </c>
      <c r="U9" s="11"/>
      <c r="V9" s="6"/>
      <c r="W9" s="6"/>
      <c r="X9" s="6"/>
      <c r="Y9" s="11"/>
      <c r="Z9" s="11"/>
      <c r="AA9" s="11"/>
    </row>
    <row r="10" spans="1:27" s="8" customFormat="1" x14ac:dyDescent="0.3">
      <c r="A10" s="3">
        <v>6</v>
      </c>
      <c r="B10" s="3" t="s">
        <v>5</v>
      </c>
      <c r="C10" s="3">
        <v>539</v>
      </c>
      <c r="D10" s="3">
        <v>60.6</v>
      </c>
      <c r="E10" s="3">
        <v>4.7</v>
      </c>
      <c r="F10" s="3">
        <v>7</v>
      </c>
      <c r="G10" s="5">
        <v>1.3</v>
      </c>
      <c r="H10" s="51">
        <f t="shared" si="0"/>
        <v>678.51094412123916</v>
      </c>
      <c r="I10" s="51">
        <f t="shared" si="1"/>
        <v>0.258832920447568</v>
      </c>
      <c r="U10" s="11"/>
      <c r="V10" s="11"/>
      <c r="W10" s="11"/>
      <c r="X10" s="11"/>
      <c r="Y10" s="11"/>
      <c r="Z10" s="11"/>
      <c r="AA10" s="11"/>
    </row>
    <row r="11" spans="1:27" s="8" customFormat="1" x14ac:dyDescent="0.3">
      <c r="A11" s="3">
        <v>7</v>
      </c>
      <c r="B11" s="3" t="s">
        <v>6</v>
      </c>
      <c r="C11" s="3">
        <v>310</v>
      </c>
      <c r="D11" s="3">
        <v>55.6</v>
      </c>
      <c r="E11" s="3">
        <v>5.5</v>
      </c>
      <c r="F11" s="3">
        <v>11</v>
      </c>
      <c r="G11" s="5">
        <v>3.7</v>
      </c>
      <c r="H11" s="51">
        <f t="shared" si="0"/>
        <v>497.91522225925132</v>
      </c>
      <c r="I11" s="51">
        <f t="shared" si="1"/>
        <v>0.60617813632016559</v>
      </c>
      <c r="U11" s="11"/>
      <c r="V11" s="11"/>
      <c r="W11" s="11"/>
      <c r="X11" s="11"/>
      <c r="Y11" s="11"/>
      <c r="Z11" s="11"/>
      <c r="AA11" s="11"/>
    </row>
    <row r="12" spans="1:27" s="8" customFormat="1" x14ac:dyDescent="0.3">
      <c r="A12" s="3">
        <v>8</v>
      </c>
      <c r="B12" s="3" t="s">
        <v>7</v>
      </c>
      <c r="C12" s="3">
        <v>557</v>
      </c>
      <c r="D12" s="3">
        <v>56.9</v>
      </c>
      <c r="E12" s="3">
        <v>4.9000000000000004</v>
      </c>
      <c r="F12" s="3">
        <v>15</v>
      </c>
      <c r="G12" s="5">
        <v>2.7</v>
      </c>
      <c r="H12" s="51">
        <f t="shared" si="0"/>
        <v>510.57200780467406</v>
      </c>
      <c r="I12" s="51">
        <f t="shared" si="1"/>
        <v>8.3353666418897562E-2</v>
      </c>
    </row>
    <row r="13" spans="1:27" s="8" customFormat="1" x14ac:dyDescent="0.3">
      <c r="A13" s="3">
        <v>9</v>
      </c>
      <c r="B13" s="3" t="s">
        <v>8</v>
      </c>
      <c r="C13" s="3">
        <v>596</v>
      </c>
      <c r="D13" s="3">
        <v>59.5</v>
      </c>
      <c r="E13" s="3">
        <v>4.3</v>
      </c>
      <c r="F13" s="3">
        <v>5</v>
      </c>
      <c r="G13" s="5">
        <v>0.9</v>
      </c>
      <c r="H13" s="51">
        <f t="shared" si="0"/>
        <v>637.87790214400513</v>
      </c>
      <c r="I13" s="51">
        <f t="shared" si="1"/>
        <v>7.0264936483230095E-2</v>
      </c>
    </row>
    <row r="14" spans="1:27" s="8" customFormat="1" x14ac:dyDescent="0.3">
      <c r="A14" s="3">
        <v>10</v>
      </c>
      <c r="B14" s="3" t="s">
        <v>9</v>
      </c>
      <c r="C14" s="3">
        <v>154</v>
      </c>
      <c r="D14" s="3">
        <v>63.5</v>
      </c>
      <c r="E14" s="3">
        <v>3.6</v>
      </c>
      <c r="F14" s="3">
        <v>134</v>
      </c>
      <c r="G14" s="5">
        <v>3.2</v>
      </c>
      <c r="H14" s="51">
        <f t="shared" si="0"/>
        <v>151.15364404248965</v>
      </c>
      <c r="I14" s="51">
        <f t="shared" si="1"/>
        <v>1.8482830892924379E-2</v>
      </c>
    </row>
    <row r="15" spans="1:27" s="8" customFormat="1" x14ac:dyDescent="0.3">
      <c r="A15" s="3">
        <v>11</v>
      </c>
      <c r="B15" s="3" t="s">
        <v>10</v>
      </c>
      <c r="C15" s="3">
        <v>350</v>
      </c>
      <c r="D15" s="3">
        <v>52.6</v>
      </c>
      <c r="E15" s="3">
        <v>6.1</v>
      </c>
      <c r="F15" s="3">
        <v>6</v>
      </c>
      <c r="G15" s="5">
        <v>1.7</v>
      </c>
      <c r="H15" s="51">
        <f t="shared" si="0"/>
        <v>469.87927675405712</v>
      </c>
      <c r="I15" s="51">
        <f t="shared" si="1"/>
        <v>0.34251221929730602</v>
      </c>
    </row>
    <row r="16" spans="1:27" s="8" customFormat="1" x14ac:dyDescent="0.3">
      <c r="A16" s="3">
        <v>12</v>
      </c>
      <c r="B16" s="3" t="s">
        <v>11</v>
      </c>
      <c r="C16" s="3">
        <v>517</v>
      </c>
      <c r="D16" s="3">
        <v>51.7</v>
      </c>
      <c r="E16" s="3">
        <v>5.4</v>
      </c>
      <c r="F16" s="3">
        <v>15</v>
      </c>
      <c r="G16" s="5">
        <v>2.9</v>
      </c>
      <c r="H16" s="51">
        <f t="shared" si="0"/>
        <v>355.07140702332447</v>
      </c>
      <c r="I16" s="51">
        <f t="shared" si="1"/>
        <v>0.31320811020633565</v>
      </c>
    </row>
    <row r="17" spans="1:11" s="8" customFormat="1" x14ac:dyDescent="0.3">
      <c r="A17" s="3">
        <v>13</v>
      </c>
      <c r="B17" s="3" t="s">
        <v>12</v>
      </c>
      <c r="C17" s="3">
        <v>477</v>
      </c>
      <c r="D17" s="3">
        <v>56.2</v>
      </c>
      <c r="E17" s="3">
        <v>5.3</v>
      </c>
      <c r="F17" s="3">
        <v>18</v>
      </c>
      <c r="G17" s="5">
        <v>3.7</v>
      </c>
      <c r="H17" s="51">
        <f t="shared" si="0"/>
        <v>478.89020337627494</v>
      </c>
      <c r="I17" s="51">
        <f t="shared" si="1"/>
        <v>3.9626905162996641E-3</v>
      </c>
    </row>
    <row r="18" spans="1:11" s="8" customFormat="1" x14ac:dyDescent="0.3">
      <c r="A18" s="3">
        <v>14</v>
      </c>
      <c r="B18" s="3" t="s">
        <v>13</v>
      </c>
      <c r="C18" s="3">
        <v>499</v>
      </c>
      <c r="D18" s="3">
        <v>54.7</v>
      </c>
      <c r="E18" s="3">
        <v>4.5999999999999996</v>
      </c>
      <c r="F18" s="3">
        <v>6</v>
      </c>
      <c r="G18" s="5">
        <v>1.2</v>
      </c>
      <c r="H18" s="51">
        <f t="shared" si="0"/>
        <v>481.52858812788855</v>
      </c>
      <c r="I18" s="51">
        <f t="shared" si="1"/>
        <v>3.5012849443109111E-2</v>
      </c>
    </row>
    <row r="19" spans="1:11" s="8" customFormat="1" x14ac:dyDescent="0.3">
      <c r="A19" s="14">
        <v>15</v>
      </c>
      <c r="B19" s="14" t="s">
        <v>14</v>
      </c>
      <c r="C19" s="14">
        <v>656</v>
      </c>
      <c r="D19" s="14">
        <v>58.7</v>
      </c>
      <c r="E19" s="14">
        <v>4.4000000000000004</v>
      </c>
      <c r="F19" s="14">
        <v>20</v>
      </c>
      <c r="G19" s="15">
        <v>3.1</v>
      </c>
      <c r="H19" s="51">
        <f t="shared" si="0"/>
        <v>522.568643431601</v>
      </c>
      <c r="I19" s="51">
        <f>SUM(I5:I18)</f>
        <v>3.6322877514387173</v>
      </c>
    </row>
    <row r="20" spans="1:11" x14ac:dyDescent="0.3">
      <c r="I20" s="19">
        <f>I19/A18</f>
        <v>0.25944912510276552</v>
      </c>
    </row>
    <row r="22" spans="1:11" s="21" customFormat="1" x14ac:dyDescent="0.3">
      <c r="A22" s="21" t="s">
        <v>29</v>
      </c>
    </row>
    <row r="24" spans="1:11" x14ac:dyDescent="0.3">
      <c r="A24" s="2" t="s">
        <v>34</v>
      </c>
      <c r="B24" s="2" t="s">
        <v>33</v>
      </c>
      <c r="C24" s="2" t="s">
        <v>32</v>
      </c>
      <c r="D24" s="2" t="s">
        <v>31</v>
      </c>
      <c r="E24" s="2" t="s">
        <v>30</v>
      </c>
    </row>
    <row r="25" spans="1:11" x14ac:dyDescent="0.3">
      <c r="A25" s="49">
        <f t="array" ref="A25:E29">LINEST(C5:C18,D5:G18,TRUE,TRUE)</f>
        <v>-12.46151549504745</v>
      </c>
      <c r="B25" s="52">
        <v>-4.3570918525096332</v>
      </c>
      <c r="C25" s="52">
        <v>43.428288337202083</v>
      </c>
      <c r="D25" s="52">
        <v>33.600469586719456</v>
      </c>
      <c r="E25" s="52">
        <v>-1515.0908549076805</v>
      </c>
      <c r="F25" s="18"/>
      <c r="G25" s="18"/>
      <c r="H25" s="18"/>
      <c r="I25" s="18"/>
      <c r="J25" s="18"/>
      <c r="K25" s="18"/>
    </row>
    <row r="26" spans="1:11" x14ac:dyDescent="0.3">
      <c r="A26" s="49">
        <v>50.399420891084162</v>
      </c>
      <c r="B26" s="52">
        <v>2.0401782565137836</v>
      </c>
      <c r="C26" s="52">
        <v>88.930315430127749</v>
      </c>
      <c r="D26" s="52">
        <v>17.550339884041069</v>
      </c>
      <c r="E26" s="52">
        <v>1185.9811959565925</v>
      </c>
      <c r="F26" s="18"/>
      <c r="G26" s="18"/>
      <c r="H26" s="18"/>
      <c r="I26" s="18"/>
      <c r="J26" s="18"/>
      <c r="K26" s="18"/>
    </row>
    <row r="27" spans="1:11" x14ac:dyDescent="0.3">
      <c r="A27" s="49">
        <v>0.53520917991246009</v>
      </c>
      <c r="B27" s="52">
        <v>154.28402696240849</v>
      </c>
      <c r="C27" s="52" t="e">
        <v>#N/A</v>
      </c>
      <c r="D27" s="52" t="e">
        <v>#N/A</v>
      </c>
      <c r="E27" s="52" t="e">
        <v>#N/A</v>
      </c>
      <c r="F27" s="18"/>
      <c r="G27" s="18"/>
      <c r="H27" s="18"/>
      <c r="I27" s="18"/>
      <c r="J27" s="18"/>
      <c r="K27" s="18"/>
    </row>
    <row r="28" spans="1:11" x14ac:dyDescent="0.3">
      <c r="A28" s="49">
        <v>2.5908873470784752</v>
      </c>
      <c r="B28" s="52">
        <v>9</v>
      </c>
      <c r="C28" s="52" t="e">
        <v>#N/A</v>
      </c>
      <c r="D28" s="52" t="e">
        <v>#N/A</v>
      </c>
      <c r="E28" s="52" t="e">
        <v>#N/A</v>
      </c>
      <c r="F28" s="18"/>
      <c r="G28" s="18"/>
      <c r="H28" s="18"/>
      <c r="I28" s="18"/>
      <c r="J28" s="18"/>
      <c r="K28" s="18"/>
    </row>
    <row r="29" spans="1:11" x14ac:dyDescent="0.3">
      <c r="A29" s="49">
        <v>246689.37978979383</v>
      </c>
      <c r="B29" s="52">
        <v>214232.04878163474</v>
      </c>
      <c r="C29" s="52" t="e">
        <v>#N/A</v>
      </c>
      <c r="D29" s="52" t="e">
        <v>#N/A</v>
      </c>
      <c r="E29" s="52" t="e">
        <v>#N/A</v>
      </c>
      <c r="F29" s="18"/>
      <c r="G29" s="18"/>
      <c r="H29" s="18"/>
      <c r="I29" s="18"/>
      <c r="J29" s="18"/>
      <c r="K29" s="18"/>
    </row>
    <row r="30" spans="1:11" x14ac:dyDescent="0.3">
      <c r="B30" s="18"/>
      <c r="C30" s="18"/>
      <c r="D30" s="18"/>
      <c r="E30" s="18"/>
      <c r="F30" s="18"/>
      <c r="G30" s="18"/>
      <c r="H30" s="18"/>
      <c r="I30" s="18"/>
      <c r="J30" s="18"/>
      <c r="K30" s="18"/>
    </row>
    <row r="31" spans="1:11" x14ac:dyDescent="0.3">
      <c r="B31" s="18"/>
      <c r="C31" s="18"/>
      <c r="D31" s="18"/>
      <c r="E31" s="18"/>
      <c r="F31" s="18"/>
      <c r="G31" s="18"/>
      <c r="H31" s="18"/>
      <c r="I31" s="18"/>
      <c r="J31" s="18"/>
      <c r="K31" s="18"/>
    </row>
    <row r="32" spans="1:11" s="21" customFormat="1" x14ac:dyDescent="0.3">
      <c r="A32" s="21" t="s">
        <v>36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</row>
    <row r="34" spans="1:5" x14ac:dyDescent="0.3">
      <c r="A34" s="20">
        <f>I20</f>
        <v>0.25944912510276552</v>
      </c>
    </row>
    <row r="35" spans="1:5" x14ac:dyDescent="0.3">
      <c r="A35" s="17" t="s">
        <v>37</v>
      </c>
    </row>
    <row r="36" spans="1:5" x14ac:dyDescent="0.3">
      <c r="A36" s="17" t="s">
        <v>38</v>
      </c>
    </row>
    <row r="39" spans="1:5" s="21" customFormat="1" x14ac:dyDescent="0.3">
      <c r="A39" s="21" t="s">
        <v>39</v>
      </c>
    </row>
    <row r="41" spans="1:5" x14ac:dyDescent="0.3">
      <c r="A41" s="47">
        <f>_xlfn.T.INV.2T(A45,B28)</f>
        <v>2.2621571627982053</v>
      </c>
    </row>
    <row r="44" spans="1:5" s="21" customFormat="1" x14ac:dyDescent="0.3">
      <c r="A44" s="21" t="s">
        <v>40</v>
      </c>
    </row>
    <row r="45" spans="1:5" x14ac:dyDescent="0.3">
      <c r="A45" s="17">
        <v>0.05</v>
      </c>
    </row>
    <row r="48" spans="1:5" x14ac:dyDescent="0.3">
      <c r="A48" s="8" t="s">
        <v>34</v>
      </c>
      <c r="B48" s="8" t="s">
        <v>33</v>
      </c>
      <c r="C48" s="8" t="s">
        <v>32</v>
      </c>
      <c r="D48" s="8" t="s">
        <v>31</v>
      </c>
      <c r="E48" s="8" t="s">
        <v>30</v>
      </c>
    </row>
    <row r="49" spans="1:5" x14ac:dyDescent="0.3">
      <c r="A49" s="48">
        <f>ABS(A25/A26)</f>
        <v>0.24725513259323853</v>
      </c>
      <c r="B49" s="48">
        <f t="shared" ref="B49:E49" si="2">ABS(B25/B26)</f>
        <v>2.1356427256287622</v>
      </c>
      <c r="C49" s="48">
        <f t="shared" si="2"/>
        <v>0.48834065332112248</v>
      </c>
      <c r="D49" s="48">
        <f t="shared" si="2"/>
        <v>1.9145195938497546</v>
      </c>
      <c r="E49" s="48">
        <f t="shared" si="2"/>
        <v>1.2774998963500712</v>
      </c>
    </row>
    <row r="50" spans="1:5" x14ac:dyDescent="0.3">
      <c r="A50" s="8" t="s">
        <v>41</v>
      </c>
      <c r="B50" s="8" t="s">
        <v>41</v>
      </c>
      <c r="C50" s="8" t="s">
        <v>41</v>
      </c>
      <c r="D50" s="8" t="s">
        <v>41</v>
      </c>
      <c r="E50" s="8" t="s">
        <v>41</v>
      </c>
    </row>
    <row r="52" spans="1:5" s="21" customFormat="1" x14ac:dyDescent="0.3">
      <c r="A52" s="21" t="s">
        <v>42</v>
      </c>
    </row>
    <row r="55" spans="1:5" x14ac:dyDescent="0.3">
      <c r="A55" s="17" t="s">
        <v>43</v>
      </c>
    </row>
    <row r="56" spans="1:5" x14ac:dyDescent="0.3">
      <c r="A56" s="47">
        <f>_xlfn.F.INV.RT(A45,A18-B28-1,B28)</f>
        <v>3.6330885114190816</v>
      </c>
    </row>
    <row r="58" spans="1:5" x14ac:dyDescent="0.3">
      <c r="A58" s="53">
        <f>A28</f>
        <v>2.5908873470784752</v>
      </c>
      <c r="B58" s="8" t="s">
        <v>41</v>
      </c>
      <c r="C58" s="47">
        <f>A56</f>
        <v>3.6330885114190816</v>
      </c>
    </row>
    <row r="60" spans="1:5" s="21" customFormat="1" x14ac:dyDescent="0.3">
      <c r="A60" s="21" t="s">
        <v>44</v>
      </c>
    </row>
    <row r="63" spans="1:5" x14ac:dyDescent="0.3">
      <c r="A63" s="17" t="s">
        <v>46</v>
      </c>
    </row>
    <row r="65" spans="1:10" ht="72.75" customHeight="1" x14ac:dyDescent="0.3">
      <c r="A65" s="46" t="s">
        <v>23</v>
      </c>
      <c r="B65" s="46" t="s">
        <v>15</v>
      </c>
      <c r="C65" s="46" t="s">
        <v>16</v>
      </c>
      <c r="D65" s="46" t="s">
        <v>17</v>
      </c>
      <c r="E65" s="46" t="s">
        <v>18</v>
      </c>
      <c r="F65" s="46" t="s">
        <v>19</v>
      </c>
      <c r="G65" s="46" t="s">
        <v>20</v>
      </c>
      <c r="H65" s="2" t="s">
        <v>66</v>
      </c>
      <c r="I65" s="46" t="s">
        <v>35</v>
      </c>
      <c r="J65" s="46" t="s">
        <v>45</v>
      </c>
    </row>
    <row r="66" spans="1:10" x14ac:dyDescent="0.3">
      <c r="A66" s="2">
        <v>1</v>
      </c>
      <c r="B66" s="2" t="s">
        <v>0</v>
      </c>
      <c r="C66" s="2">
        <v>834</v>
      </c>
      <c r="D66" s="2">
        <v>61</v>
      </c>
      <c r="E66" s="2">
        <v>4.9000000000000004</v>
      </c>
      <c r="F66" s="2">
        <v>10</v>
      </c>
      <c r="G66" s="2">
        <v>1.2</v>
      </c>
      <c r="H66" s="2">
        <v>0</v>
      </c>
      <c r="I66" s="49">
        <v>688.81166561534337</v>
      </c>
      <c r="J66" s="49">
        <v>0.17408673187608709</v>
      </c>
    </row>
    <row r="67" spans="1:10" x14ac:dyDescent="0.3">
      <c r="A67" s="2">
        <v>2</v>
      </c>
      <c r="B67" s="2" t="s">
        <v>1</v>
      </c>
      <c r="C67" s="2">
        <v>583</v>
      </c>
      <c r="D67" s="2">
        <v>55.7</v>
      </c>
      <c r="E67" s="2">
        <v>4</v>
      </c>
      <c r="F67" s="2">
        <v>13</v>
      </c>
      <c r="G67" s="2">
        <v>2.2000000000000002</v>
      </c>
      <c r="H67" s="2">
        <v>0</v>
      </c>
      <c r="I67" s="49">
        <v>446.11092624967199</v>
      </c>
      <c r="J67" s="49">
        <v>0.23480115566093998</v>
      </c>
    </row>
    <row r="68" spans="1:10" x14ac:dyDescent="0.3">
      <c r="A68" s="2">
        <v>3</v>
      </c>
      <c r="B68" s="2" t="s">
        <v>2</v>
      </c>
      <c r="C68" s="2">
        <v>710</v>
      </c>
      <c r="D68" s="2">
        <v>58.3</v>
      </c>
      <c r="E68" s="2">
        <v>5.6</v>
      </c>
      <c r="F68" s="2">
        <v>25</v>
      </c>
      <c r="G68" s="2">
        <v>3.5</v>
      </c>
      <c r="H68" s="2">
        <v>0</v>
      </c>
      <c r="I68" s="49">
        <v>534.47233614098832</v>
      </c>
      <c r="J68" s="49">
        <v>0.2472220617732559</v>
      </c>
    </row>
    <row r="69" spans="1:10" x14ac:dyDescent="0.3">
      <c r="A69" s="2">
        <v>4</v>
      </c>
      <c r="B69" s="2" t="s">
        <v>3</v>
      </c>
      <c r="C69" s="2">
        <v>172</v>
      </c>
      <c r="D69" s="2">
        <v>56.7</v>
      </c>
      <c r="E69" s="2">
        <v>4.3</v>
      </c>
      <c r="F69" s="2">
        <v>36</v>
      </c>
      <c r="G69" s="2">
        <v>3.1</v>
      </c>
      <c r="H69" s="2">
        <v>0</v>
      </c>
      <c r="I69" s="49">
        <v>381.31140578428773</v>
      </c>
      <c r="J69" s="49">
        <v>1.2169267778156263</v>
      </c>
    </row>
    <row r="70" spans="1:10" x14ac:dyDescent="0.3">
      <c r="A70" s="2">
        <v>5</v>
      </c>
      <c r="B70" s="2" t="s">
        <v>4</v>
      </c>
      <c r="C70" s="2">
        <v>514</v>
      </c>
      <c r="D70" s="2">
        <v>57.4</v>
      </c>
      <c r="E70" s="2">
        <v>5.4</v>
      </c>
      <c r="F70" s="2">
        <v>22</v>
      </c>
      <c r="G70" s="2">
        <v>4.2</v>
      </c>
      <c r="H70" s="2">
        <v>0</v>
      </c>
      <c r="I70" s="49">
        <v>499.89447055649623</v>
      </c>
      <c r="J70" s="49">
        <v>2.7442664286972313E-2</v>
      </c>
    </row>
    <row r="71" spans="1:10" x14ac:dyDescent="0.3">
      <c r="A71" s="2">
        <v>6</v>
      </c>
      <c r="B71" s="2" t="s">
        <v>5</v>
      </c>
      <c r="C71" s="2">
        <v>539</v>
      </c>
      <c r="D71" s="2">
        <v>60.6</v>
      </c>
      <c r="E71" s="2">
        <v>4.7</v>
      </c>
      <c r="F71" s="2">
        <v>7</v>
      </c>
      <c r="G71" s="2">
        <v>1.3</v>
      </c>
      <c r="H71" s="2">
        <v>0</v>
      </c>
      <c r="I71" s="49">
        <v>678.51094412123916</v>
      </c>
      <c r="J71" s="49">
        <v>0.258832920447568</v>
      </c>
    </row>
    <row r="72" spans="1:10" x14ac:dyDescent="0.3">
      <c r="A72" s="2">
        <v>7</v>
      </c>
      <c r="B72" s="2" t="s">
        <v>6</v>
      </c>
      <c r="C72" s="2">
        <v>310</v>
      </c>
      <c r="D72" s="2">
        <v>55.6</v>
      </c>
      <c r="E72" s="2">
        <v>5.5</v>
      </c>
      <c r="F72" s="2">
        <v>11</v>
      </c>
      <c r="G72" s="2">
        <v>3.7</v>
      </c>
      <c r="H72" s="2">
        <v>0</v>
      </c>
      <c r="I72" s="49">
        <v>497.91522225925132</v>
      </c>
      <c r="J72" s="49">
        <v>0.60617813632016559</v>
      </c>
    </row>
    <row r="73" spans="1:10" x14ac:dyDescent="0.3">
      <c r="A73" s="2">
        <v>8</v>
      </c>
      <c r="B73" s="2" t="s">
        <v>7</v>
      </c>
      <c r="C73" s="2">
        <v>557</v>
      </c>
      <c r="D73" s="2">
        <v>56.9</v>
      </c>
      <c r="E73" s="2">
        <v>4.9000000000000004</v>
      </c>
      <c r="F73" s="2">
        <v>15</v>
      </c>
      <c r="G73" s="2">
        <v>2.7</v>
      </c>
      <c r="H73" s="2">
        <v>0</v>
      </c>
      <c r="I73" s="49">
        <v>510.57200780467406</v>
      </c>
      <c r="J73" s="49">
        <v>8.3353666418897562E-2</v>
      </c>
    </row>
    <row r="74" spans="1:10" x14ac:dyDescent="0.3">
      <c r="A74" s="2">
        <v>9</v>
      </c>
      <c r="B74" s="2" t="s">
        <v>8</v>
      </c>
      <c r="C74" s="2">
        <v>596</v>
      </c>
      <c r="D74" s="2">
        <v>59.5</v>
      </c>
      <c r="E74" s="2">
        <v>4.3</v>
      </c>
      <c r="F74" s="2">
        <v>5</v>
      </c>
      <c r="G74" s="2">
        <v>0.9</v>
      </c>
      <c r="H74" s="2">
        <v>0</v>
      </c>
      <c r="I74" s="49">
        <v>637.87790214400513</v>
      </c>
      <c r="J74" s="49">
        <v>7.0264936483230095E-2</v>
      </c>
    </row>
    <row r="75" spans="1:10" x14ac:dyDescent="0.3">
      <c r="A75" s="2">
        <v>10</v>
      </c>
      <c r="B75" s="2" t="s">
        <v>9</v>
      </c>
      <c r="C75" s="2">
        <v>154</v>
      </c>
      <c r="D75" s="2">
        <v>63.5</v>
      </c>
      <c r="E75" s="2">
        <v>3.6</v>
      </c>
      <c r="F75" s="2">
        <v>134</v>
      </c>
      <c r="G75" s="2">
        <v>3.2</v>
      </c>
      <c r="H75" s="2">
        <v>0</v>
      </c>
      <c r="I75" s="49">
        <v>151.15364404248965</v>
      </c>
      <c r="J75" s="49">
        <v>1.8482830892924379E-2</v>
      </c>
    </row>
    <row r="76" spans="1:10" x14ac:dyDescent="0.3">
      <c r="A76" s="2">
        <v>11</v>
      </c>
      <c r="B76" s="2" t="s">
        <v>10</v>
      </c>
      <c r="C76" s="2">
        <v>350</v>
      </c>
      <c r="D76" s="2">
        <v>52.6</v>
      </c>
      <c r="E76" s="2">
        <v>6.1</v>
      </c>
      <c r="F76" s="2">
        <v>6</v>
      </c>
      <c r="G76" s="2">
        <v>1.7</v>
      </c>
      <c r="H76" s="2">
        <v>0</v>
      </c>
      <c r="I76" s="49">
        <v>469.87927675405712</v>
      </c>
      <c r="J76" s="49">
        <v>0.34251221929730602</v>
      </c>
    </row>
    <row r="77" spans="1:10" x14ac:dyDescent="0.3">
      <c r="A77" s="2">
        <v>12</v>
      </c>
      <c r="B77" s="2" t="s">
        <v>11</v>
      </c>
      <c r="C77" s="2">
        <v>517</v>
      </c>
      <c r="D77" s="2">
        <v>51.7</v>
      </c>
      <c r="E77" s="2">
        <v>5.4</v>
      </c>
      <c r="F77" s="2">
        <v>15</v>
      </c>
      <c r="G77" s="2">
        <v>2.9</v>
      </c>
      <c r="H77" s="2">
        <v>0</v>
      </c>
      <c r="I77" s="49">
        <v>355.07140702332447</v>
      </c>
      <c r="J77" s="49">
        <v>0.31320811020633565</v>
      </c>
    </row>
    <row r="78" spans="1:10" x14ac:dyDescent="0.3">
      <c r="A78" s="2">
        <v>13</v>
      </c>
      <c r="B78" s="2" t="s">
        <v>12</v>
      </c>
      <c r="C78" s="2">
        <v>477</v>
      </c>
      <c r="D78" s="2">
        <v>56.2</v>
      </c>
      <c r="E78" s="2">
        <v>5.3</v>
      </c>
      <c r="F78" s="2">
        <v>18</v>
      </c>
      <c r="G78" s="2">
        <v>3.7</v>
      </c>
      <c r="H78" s="2">
        <v>0</v>
      </c>
      <c r="I78" s="49">
        <v>478.89020337627494</v>
      </c>
      <c r="J78" s="49">
        <v>3.9626905162996641E-3</v>
      </c>
    </row>
    <row r="79" spans="1:10" x14ac:dyDescent="0.3">
      <c r="A79" s="2">
        <v>14</v>
      </c>
      <c r="B79" s="2" t="s">
        <v>13</v>
      </c>
      <c r="C79" s="2">
        <v>499</v>
      </c>
      <c r="D79" s="2">
        <v>54.7</v>
      </c>
      <c r="E79" s="2">
        <v>4.5999999999999996</v>
      </c>
      <c r="F79" s="2">
        <v>6</v>
      </c>
      <c r="G79" s="2">
        <v>1.2</v>
      </c>
      <c r="H79" s="2">
        <v>0</v>
      </c>
      <c r="I79" s="49">
        <v>481.52858812788855</v>
      </c>
      <c r="J79" s="49">
        <v>3.5012849443109111E-2</v>
      </c>
    </row>
    <row r="80" spans="1:10" x14ac:dyDescent="0.3">
      <c r="A80" s="2">
        <v>15</v>
      </c>
      <c r="B80" s="2" t="s">
        <v>14</v>
      </c>
      <c r="C80" s="2">
        <v>656</v>
      </c>
      <c r="D80" s="2">
        <v>58.7</v>
      </c>
      <c r="E80" s="2">
        <v>4.4000000000000004</v>
      </c>
      <c r="F80" s="2">
        <v>20</v>
      </c>
      <c r="G80" s="2">
        <v>3.1</v>
      </c>
      <c r="H80" s="2">
        <v>1</v>
      </c>
      <c r="I80" s="49">
        <v>522.568643431601</v>
      </c>
      <c r="J80" s="49">
        <v>3.6322877514387173</v>
      </c>
    </row>
    <row r="83" spans="1:6" x14ac:dyDescent="0.3">
      <c r="A83" s="47">
        <f t="array" ref="A83:F87">LINEST(C66:C80,D66:H80,TRUE,TRUE)</f>
        <v>133.43135656839843</v>
      </c>
      <c r="B83" s="47">
        <v>-12.461515495047397</v>
      </c>
      <c r="C83" s="47">
        <v>-4.3570918525096349</v>
      </c>
      <c r="D83" s="47">
        <v>43.428288337201998</v>
      </c>
      <c r="E83" s="47">
        <v>33.600469586719434</v>
      </c>
      <c r="F83" s="47">
        <v>-1515.0908549076789</v>
      </c>
    </row>
    <row r="84" spans="1:6" x14ac:dyDescent="0.3">
      <c r="A84" s="47">
        <v>174.94766198709928</v>
      </c>
      <c r="B84" s="47">
        <v>50.399420891084127</v>
      </c>
      <c r="C84" s="47">
        <v>2.0401782565137832</v>
      </c>
      <c r="D84" s="47">
        <v>88.93031543012772</v>
      </c>
      <c r="E84" s="47">
        <v>17.550339884041058</v>
      </c>
      <c r="F84" s="47">
        <v>1185.981195956592</v>
      </c>
    </row>
    <row r="85" spans="1:6" x14ac:dyDescent="0.3">
      <c r="A85" s="47">
        <v>0.56074222614679736</v>
      </c>
      <c r="B85" s="47">
        <v>154.2840269624084</v>
      </c>
      <c r="C85" s="47" t="e">
        <v>#N/A</v>
      </c>
      <c r="D85" s="47" t="e">
        <v>#N/A</v>
      </c>
      <c r="E85" s="47" t="e">
        <v>#N/A</v>
      </c>
      <c r="F85" s="47" t="e">
        <v>#N/A</v>
      </c>
    </row>
    <row r="86" spans="1:6" x14ac:dyDescent="0.3">
      <c r="A86" s="47">
        <v>2.2978216144253136</v>
      </c>
      <c r="B86" s="47">
        <v>9</v>
      </c>
      <c r="C86" s="47" t="e">
        <v>#N/A</v>
      </c>
      <c r="D86" s="47" t="e">
        <v>#N/A</v>
      </c>
      <c r="E86" s="47" t="e">
        <v>#N/A</v>
      </c>
      <c r="F86" s="47" t="e">
        <v>#N/A</v>
      </c>
    </row>
    <row r="87" spans="1:6" x14ac:dyDescent="0.3">
      <c r="A87" s="47">
        <v>273481.68455169885</v>
      </c>
      <c r="B87" s="47">
        <v>214232.04878163451</v>
      </c>
      <c r="C87" s="47" t="e">
        <v>#N/A</v>
      </c>
      <c r="D87" s="47" t="e">
        <v>#N/A</v>
      </c>
      <c r="E87" s="47" t="e">
        <v>#N/A</v>
      </c>
      <c r="F87" s="47" t="e">
        <v>#N/A</v>
      </c>
    </row>
    <row r="90" spans="1:6" s="21" customFormat="1" x14ac:dyDescent="0.3">
      <c r="A90" s="21" t="s">
        <v>67</v>
      </c>
    </row>
    <row r="91" spans="1:6" x14ac:dyDescent="0.3">
      <c r="A91" s="47">
        <f>I80-A84*A41</f>
        <v>126.80953675268506</v>
      </c>
    </row>
    <row r="92" spans="1:6" s="21" customFormat="1" x14ac:dyDescent="0.3">
      <c r="A92" s="21" t="s">
        <v>68</v>
      </c>
    </row>
    <row r="93" spans="1:6" x14ac:dyDescent="0.3">
      <c r="A93" s="47">
        <f>I80+A84*A41</f>
        <v>918.32775011051694</v>
      </c>
    </row>
    <row r="95" spans="1:6" s="21" customFormat="1" x14ac:dyDescent="0.3">
      <c r="A95" s="21" t="s">
        <v>69</v>
      </c>
    </row>
    <row r="97" spans="1:10" s="21" customFormat="1" x14ac:dyDescent="0.3">
      <c r="A97" s="44" t="s">
        <v>134</v>
      </c>
      <c r="B97" s="44"/>
      <c r="C97" s="44"/>
      <c r="D97" s="44"/>
      <c r="E97" s="44"/>
      <c r="F97" s="44"/>
      <c r="G97" s="44"/>
      <c r="H97" s="44"/>
      <c r="I97" s="44"/>
      <c r="J97" s="44"/>
    </row>
    <row r="98" spans="1:10" x14ac:dyDescent="0.3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x14ac:dyDescent="0.3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ht="37.5" customHeight="1" x14ac:dyDescent="0.3">
      <c r="A100" s="41" t="s">
        <v>99</v>
      </c>
      <c r="B100" s="64"/>
      <c r="C100" s="45" t="s">
        <v>135</v>
      </c>
      <c r="D100" s="32"/>
      <c r="E100" s="32"/>
      <c r="F100" s="32"/>
      <c r="G100" s="32"/>
      <c r="H100" s="32"/>
      <c r="I100" s="32"/>
      <c r="J100" s="32"/>
    </row>
    <row r="101" spans="1:10" ht="37.5" x14ac:dyDescent="0.3">
      <c r="A101" s="38" t="s">
        <v>100</v>
      </c>
      <c r="B101" s="54">
        <v>0.73157992038632391</v>
      </c>
      <c r="C101" s="65">
        <f>SQRT(B102)</f>
        <v>0.73157992038632391</v>
      </c>
      <c r="D101" s="32"/>
      <c r="E101" s="32"/>
      <c r="F101" s="32"/>
      <c r="G101" s="32"/>
      <c r="H101" s="32"/>
      <c r="I101" s="32"/>
      <c r="J101" s="32"/>
    </row>
    <row r="102" spans="1:10" x14ac:dyDescent="0.3">
      <c r="A102" s="38" t="s">
        <v>101</v>
      </c>
      <c r="B102" s="54">
        <v>0.53520917991246009</v>
      </c>
      <c r="C102" s="65">
        <f>C109/C111</f>
        <v>0.53520917991246009</v>
      </c>
      <c r="D102" s="32"/>
      <c r="E102" s="32"/>
      <c r="F102" s="32"/>
      <c r="G102" s="32"/>
      <c r="H102" s="32"/>
      <c r="I102" s="32"/>
      <c r="J102" s="32"/>
    </row>
    <row r="103" spans="1:10" ht="37.5" x14ac:dyDescent="0.3">
      <c r="A103" s="38" t="s">
        <v>102</v>
      </c>
      <c r="B103" s="54">
        <v>0.3286354820957757</v>
      </c>
      <c r="C103" s="65">
        <f>1-(1-B102)*(B105-1)/B110</f>
        <v>0.32863548209577564</v>
      </c>
      <c r="D103" s="32"/>
      <c r="E103" s="32"/>
      <c r="F103" s="32"/>
      <c r="G103" s="32"/>
      <c r="H103" s="32"/>
      <c r="I103" s="32"/>
      <c r="J103" s="32"/>
    </row>
    <row r="104" spans="1:10" ht="37.5" x14ac:dyDescent="0.3">
      <c r="A104" s="38" t="s">
        <v>103</v>
      </c>
      <c r="B104" s="54">
        <v>154.28402696240849</v>
      </c>
      <c r="C104" s="65">
        <f>SQRT(D110)</f>
        <v>154.28402696240849</v>
      </c>
      <c r="D104" s="32"/>
      <c r="E104" s="32"/>
      <c r="F104" s="32"/>
      <c r="G104" s="32"/>
      <c r="H104" s="32"/>
      <c r="I104" s="32"/>
      <c r="J104" s="32"/>
    </row>
    <row r="105" spans="1:10" x14ac:dyDescent="0.3">
      <c r="A105" s="39" t="s">
        <v>104</v>
      </c>
      <c r="B105" s="43">
        <v>14</v>
      </c>
      <c r="C105" s="66">
        <v>14</v>
      </c>
      <c r="D105" s="32"/>
      <c r="E105" s="32"/>
      <c r="F105" s="32"/>
      <c r="G105" s="32"/>
      <c r="H105" s="32"/>
      <c r="I105" s="32"/>
      <c r="J105" s="32"/>
    </row>
    <row r="106" spans="1:10" x14ac:dyDescent="0.3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x14ac:dyDescent="0.3">
      <c r="A107" s="63" t="s">
        <v>105</v>
      </c>
      <c r="B107" s="63"/>
      <c r="C107" s="63"/>
      <c r="D107" s="63"/>
      <c r="E107" s="63"/>
      <c r="F107" s="63"/>
      <c r="G107" s="63"/>
      <c r="H107" s="32"/>
      <c r="I107" s="32"/>
      <c r="J107" s="32"/>
    </row>
    <row r="108" spans="1:10" x14ac:dyDescent="0.3">
      <c r="A108" s="33"/>
      <c r="B108" s="42" t="s">
        <v>110</v>
      </c>
      <c r="C108" s="42" t="s">
        <v>111</v>
      </c>
      <c r="D108" s="42" t="s">
        <v>112</v>
      </c>
      <c r="E108" s="42" t="s">
        <v>113</v>
      </c>
      <c r="F108" s="42" t="s">
        <v>114</v>
      </c>
      <c r="G108" s="45" t="s">
        <v>138</v>
      </c>
      <c r="H108" s="32"/>
      <c r="I108" s="32"/>
      <c r="J108" s="32"/>
    </row>
    <row r="109" spans="1:10" x14ac:dyDescent="0.3">
      <c r="A109" s="34" t="s">
        <v>106</v>
      </c>
      <c r="B109" s="31">
        <v>4</v>
      </c>
      <c r="C109" s="54">
        <v>246689.37978979383</v>
      </c>
      <c r="D109" s="54">
        <v>61672.344947448459</v>
      </c>
      <c r="E109" s="54">
        <v>2.5908873470784752</v>
      </c>
      <c r="F109" s="54">
        <v>0.10844630485497393</v>
      </c>
      <c r="G109" s="67"/>
      <c r="H109" s="32"/>
      <c r="I109" s="32"/>
      <c r="J109" s="32"/>
    </row>
    <row r="110" spans="1:10" x14ac:dyDescent="0.3">
      <c r="A110" s="34" t="s">
        <v>107</v>
      </c>
      <c r="B110" s="31">
        <v>9</v>
      </c>
      <c r="C110" s="54">
        <v>214232.04878163474</v>
      </c>
      <c r="D110" s="54">
        <v>23803.560975737193</v>
      </c>
      <c r="E110" s="54"/>
      <c r="F110" s="54"/>
      <c r="G110" s="67">
        <f>C110/B110</f>
        <v>23803.560975737193</v>
      </c>
      <c r="H110" s="32"/>
      <c r="I110" s="32"/>
      <c r="J110" s="32"/>
    </row>
    <row r="111" spans="1:10" x14ac:dyDescent="0.3">
      <c r="A111" s="36" t="s">
        <v>108</v>
      </c>
      <c r="B111" s="43">
        <v>13</v>
      </c>
      <c r="C111" s="56">
        <v>460921.42857142858</v>
      </c>
      <c r="D111" s="56"/>
      <c r="E111" s="56"/>
      <c r="F111" s="56"/>
      <c r="G111" s="68"/>
      <c r="H111" s="32"/>
      <c r="I111" s="32"/>
      <c r="J111" s="32"/>
    </row>
    <row r="112" spans="1:10" x14ac:dyDescent="0.3">
      <c r="A112" s="32"/>
      <c r="B112" s="32"/>
      <c r="C112" s="32"/>
      <c r="D112" s="32"/>
      <c r="E112" s="32"/>
      <c r="F112" s="32"/>
      <c r="G112" s="32"/>
      <c r="H112" s="32"/>
      <c r="I112" s="32"/>
      <c r="J112" s="32"/>
    </row>
    <row r="113" spans="1:11" s="16" customFormat="1" ht="75" x14ac:dyDescent="0.3">
      <c r="A113" s="15"/>
      <c r="B113" s="15" t="s">
        <v>115</v>
      </c>
      <c r="C113" s="15" t="s">
        <v>103</v>
      </c>
      <c r="D113" s="15" t="s">
        <v>116</v>
      </c>
      <c r="E113" s="15" t="s">
        <v>117</v>
      </c>
      <c r="F113" s="15" t="s">
        <v>118</v>
      </c>
      <c r="G113" s="50" t="s">
        <v>119</v>
      </c>
      <c r="H113" s="69" t="s">
        <v>136</v>
      </c>
      <c r="I113" s="69" t="s">
        <v>137</v>
      </c>
      <c r="J113" s="69" t="s">
        <v>133</v>
      </c>
      <c r="K113" s="69" t="s">
        <v>139</v>
      </c>
    </row>
    <row r="114" spans="1:11" x14ac:dyDescent="0.3">
      <c r="A114" s="38" t="s">
        <v>109</v>
      </c>
      <c r="B114" s="54">
        <v>-1515.0908549076805</v>
      </c>
      <c r="C114" s="54">
        <v>1185.9811959565925</v>
      </c>
      <c r="D114" s="54">
        <v>-1.2774998963500712</v>
      </c>
      <c r="E114" s="54">
        <v>0.23339394074382122</v>
      </c>
      <c r="F114" s="54">
        <f>B114-$A$143*C114</f>
        <v>-4197.9667122848678</v>
      </c>
      <c r="G114" s="54">
        <f>B114+$A$143*C114</f>
        <v>1167.7850024695069</v>
      </c>
      <c r="H114" s="74">
        <v>-4197.9667122848678</v>
      </c>
      <c r="I114" s="70">
        <v>1167.7850024695069</v>
      </c>
      <c r="J114" s="76">
        <f>_xlfn.T.DIST.2T(ABS(D114),$B$110)</f>
        <v>0.23339394074382122</v>
      </c>
      <c r="K114" s="71">
        <f>B114/C114</f>
        <v>-1.2774998963500712</v>
      </c>
    </row>
    <row r="115" spans="1:11" x14ac:dyDescent="0.3">
      <c r="A115" s="38" t="s">
        <v>120</v>
      </c>
      <c r="B115" s="54">
        <v>33.600469586719456</v>
      </c>
      <c r="C115" s="54">
        <v>17.550339884041069</v>
      </c>
      <c r="D115" s="54">
        <v>1.9145195938497546</v>
      </c>
      <c r="E115" s="54">
        <v>8.7823919644077444E-2</v>
      </c>
      <c r="F115" s="54">
        <f t="shared" ref="F115:F118" si="3">B115-$A$143*C115</f>
        <v>-6.1011574915070739</v>
      </c>
      <c r="G115" s="54">
        <f t="shared" ref="G115:G118" si="4">B115+$A$143*C115</f>
        <v>73.302096664945992</v>
      </c>
      <c r="H115" s="65">
        <v>-6.1011574915070739</v>
      </c>
      <c r="I115" s="54">
        <v>73.302096664945992</v>
      </c>
      <c r="J115" s="77">
        <f t="shared" ref="J115:J118" si="5">_xlfn.T.DIST.2T(ABS(D115),$B$110)</f>
        <v>8.7823919644077444E-2</v>
      </c>
      <c r="K115" s="72">
        <f t="shared" ref="K115:K118" si="6">B115/C115</f>
        <v>1.9145195938497546</v>
      </c>
    </row>
    <row r="116" spans="1:11" x14ac:dyDescent="0.3">
      <c r="A116" s="38" t="s">
        <v>121</v>
      </c>
      <c r="B116" s="54">
        <v>43.428288337202083</v>
      </c>
      <c r="C116" s="54">
        <v>88.930315430127749</v>
      </c>
      <c r="D116" s="54">
        <v>0.48834065332112248</v>
      </c>
      <c r="E116" s="54">
        <v>0.63698606549795622</v>
      </c>
      <c r="F116" s="54">
        <f t="shared" si="3"/>
        <v>-157.74606170296516</v>
      </c>
      <c r="G116" s="54">
        <f t="shared" si="4"/>
        <v>244.60263837736932</v>
      </c>
      <c r="H116" s="65">
        <v>-157.74606170296516</v>
      </c>
      <c r="I116" s="54">
        <v>244.60263837736932</v>
      </c>
      <c r="J116" s="77">
        <f t="shared" si="5"/>
        <v>0.63698606549795622</v>
      </c>
      <c r="K116" s="72">
        <f t="shared" si="6"/>
        <v>0.48834065332112248</v>
      </c>
    </row>
    <row r="117" spans="1:11" x14ac:dyDescent="0.3">
      <c r="A117" s="38" t="s">
        <v>122</v>
      </c>
      <c r="B117" s="54">
        <v>-4.3570918525096332</v>
      </c>
      <c r="C117" s="54">
        <v>2.0401782565137836</v>
      </c>
      <c r="D117" s="54">
        <v>-2.1356427256287622</v>
      </c>
      <c r="E117" s="54">
        <v>6.1455142222620981E-2</v>
      </c>
      <c r="F117" s="54">
        <f t="shared" si="3"/>
        <v>-8.972295708867442</v>
      </c>
      <c r="G117" s="54">
        <f t="shared" si="4"/>
        <v>0.25811200384817656</v>
      </c>
      <c r="H117" s="65">
        <v>-8.972295708867442</v>
      </c>
      <c r="I117" s="54">
        <v>0.25811200384817656</v>
      </c>
      <c r="J117" s="77">
        <f t="shared" si="5"/>
        <v>6.1455142222620981E-2</v>
      </c>
      <c r="K117" s="72">
        <f t="shared" si="6"/>
        <v>-2.1356427256287622</v>
      </c>
    </row>
    <row r="118" spans="1:11" x14ac:dyDescent="0.3">
      <c r="A118" s="39" t="s">
        <v>123</v>
      </c>
      <c r="B118" s="56">
        <v>-12.46151549504745</v>
      </c>
      <c r="C118" s="56">
        <v>50.399420891084162</v>
      </c>
      <c r="D118" s="56">
        <v>-0.24725513259323853</v>
      </c>
      <c r="E118" s="56">
        <v>0.81025890565000391</v>
      </c>
      <c r="F118" s="56">
        <f t="shared" si="3"/>
        <v>-126.47292646469499</v>
      </c>
      <c r="G118" s="56">
        <f t="shared" si="4"/>
        <v>101.54989547460009</v>
      </c>
      <c r="H118" s="75">
        <v>-126.47292646469499</v>
      </c>
      <c r="I118" s="56">
        <v>101.54989547460009</v>
      </c>
      <c r="J118" s="78">
        <f t="shared" si="5"/>
        <v>0.81025890565000391</v>
      </c>
      <c r="K118" s="73">
        <f t="shared" si="6"/>
        <v>-0.24725513259323853</v>
      </c>
    </row>
    <row r="119" spans="1:11" x14ac:dyDescent="0.3">
      <c r="A119" s="32"/>
      <c r="B119" s="32"/>
      <c r="C119" s="32"/>
      <c r="D119" s="32"/>
      <c r="E119" s="32" t="s">
        <v>132</v>
      </c>
      <c r="F119" s="32"/>
      <c r="G119" s="32"/>
      <c r="H119" s="32"/>
      <c r="I119" s="32"/>
      <c r="J119" s="32"/>
    </row>
    <row r="120" spans="1:11" x14ac:dyDescent="0.3">
      <c r="A120" s="32"/>
      <c r="B120" s="32"/>
      <c r="C120" s="32"/>
      <c r="D120" s="32"/>
      <c r="E120" s="32"/>
      <c r="F120" s="32"/>
      <c r="G120" s="32"/>
      <c r="H120" s="32"/>
      <c r="I120" s="32"/>
      <c r="J120" s="32"/>
    </row>
    <row r="121" spans="1:11" x14ac:dyDescent="0.3">
      <c r="A121" s="32"/>
      <c r="B121" s="32"/>
      <c r="C121" s="32"/>
      <c r="D121" s="32"/>
      <c r="E121" s="32"/>
      <c r="F121" s="32"/>
      <c r="G121" s="32"/>
      <c r="H121" s="32"/>
      <c r="I121" s="32"/>
      <c r="J121" s="32"/>
    </row>
    <row r="122" spans="1:11" x14ac:dyDescent="0.3">
      <c r="A122" s="62" t="s">
        <v>124</v>
      </c>
      <c r="B122" s="62"/>
      <c r="C122" s="62"/>
      <c r="D122" s="62"/>
      <c r="E122" s="32"/>
      <c r="F122" s="62" t="s">
        <v>129</v>
      </c>
      <c r="G122" s="62"/>
      <c r="H122" s="32"/>
      <c r="I122" s="32"/>
      <c r="J122" s="32"/>
    </row>
    <row r="123" spans="1:11" x14ac:dyDescent="0.3">
      <c r="A123" s="32"/>
      <c r="B123" s="32"/>
      <c r="C123" s="32"/>
      <c r="D123" s="32"/>
      <c r="E123" s="32"/>
      <c r="F123" s="32"/>
      <c r="G123" s="32"/>
      <c r="H123" s="32"/>
      <c r="I123" s="32"/>
      <c r="J123" s="32"/>
    </row>
    <row r="124" spans="1:11" x14ac:dyDescent="0.3">
      <c r="A124" s="60" t="s">
        <v>125</v>
      </c>
      <c r="B124" s="61" t="s">
        <v>126</v>
      </c>
      <c r="C124" s="61" t="s">
        <v>127</v>
      </c>
      <c r="D124" s="40" t="s">
        <v>128</v>
      </c>
      <c r="E124" s="32"/>
      <c r="F124" s="60" t="s">
        <v>130</v>
      </c>
      <c r="G124" s="40" t="s">
        <v>24</v>
      </c>
      <c r="H124" s="32"/>
      <c r="I124" s="32"/>
      <c r="J124" s="32"/>
    </row>
    <row r="125" spans="1:11" x14ac:dyDescent="0.3">
      <c r="A125" s="34">
        <v>1</v>
      </c>
      <c r="B125" s="54">
        <v>688.81166561534337</v>
      </c>
      <c r="C125" s="54">
        <v>145.18833438465663</v>
      </c>
      <c r="D125" s="55">
        <v>1.1309962855079796</v>
      </c>
      <c r="E125" s="32"/>
      <c r="F125" s="58">
        <v>3.5714285714285716</v>
      </c>
      <c r="G125" s="35">
        <v>154</v>
      </c>
      <c r="H125" s="32"/>
      <c r="I125" s="32"/>
      <c r="J125" s="32"/>
    </row>
    <row r="126" spans="1:11" x14ac:dyDescent="0.3">
      <c r="A126" s="34">
        <v>2</v>
      </c>
      <c r="B126" s="54">
        <v>446.11092624967199</v>
      </c>
      <c r="C126" s="54">
        <v>136.88907375032801</v>
      </c>
      <c r="D126" s="55">
        <v>1.0663462363861251</v>
      </c>
      <c r="E126" s="32"/>
      <c r="F126" s="58">
        <v>10.714285714285715</v>
      </c>
      <c r="G126" s="35">
        <v>172</v>
      </c>
      <c r="H126" s="32"/>
      <c r="I126" s="32"/>
      <c r="J126" s="32"/>
    </row>
    <row r="127" spans="1:11" x14ac:dyDescent="0.3">
      <c r="A127" s="34">
        <v>3</v>
      </c>
      <c r="B127" s="54">
        <v>534.47233614098832</v>
      </c>
      <c r="C127" s="54">
        <v>175.52766385901168</v>
      </c>
      <c r="D127" s="55">
        <v>1.3673353074116881</v>
      </c>
      <c r="E127" s="32"/>
      <c r="F127" s="58">
        <v>17.857142857142858</v>
      </c>
      <c r="G127" s="35">
        <v>310</v>
      </c>
      <c r="H127" s="32"/>
      <c r="I127" s="32"/>
      <c r="J127" s="32"/>
    </row>
    <row r="128" spans="1:11" x14ac:dyDescent="0.3">
      <c r="A128" s="34">
        <v>4</v>
      </c>
      <c r="B128" s="54">
        <v>381.31140578428773</v>
      </c>
      <c r="C128" s="54">
        <v>-209.31140578428773</v>
      </c>
      <c r="D128" s="55">
        <v>-1.6305058079204764</v>
      </c>
      <c r="E128" s="32"/>
      <c r="F128" s="58">
        <v>25.000000000000004</v>
      </c>
      <c r="G128" s="35">
        <v>350</v>
      </c>
      <c r="H128" s="32"/>
      <c r="I128" s="32"/>
      <c r="J128" s="32"/>
    </row>
    <row r="129" spans="1:10" x14ac:dyDescent="0.3">
      <c r="A129" s="34">
        <v>5</v>
      </c>
      <c r="B129" s="54">
        <v>499.89447055649623</v>
      </c>
      <c r="C129" s="54">
        <v>14.105529443503769</v>
      </c>
      <c r="D129" s="55">
        <v>0.10988004975289621</v>
      </c>
      <c r="E129" s="32"/>
      <c r="F129" s="58">
        <v>32.142857142857146</v>
      </c>
      <c r="G129" s="35">
        <v>477</v>
      </c>
      <c r="H129" s="32"/>
      <c r="I129" s="32"/>
      <c r="J129" s="32"/>
    </row>
    <row r="130" spans="1:10" x14ac:dyDescent="0.3">
      <c r="A130" s="34">
        <v>6</v>
      </c>
      <c r="B130" s="54">
        <v>678.51094412123916</v>
      </c>
      <c r="C130" s="54">
        <v>-139.51094412123916</v>
      </c>
      <c r="D130" s="55">
        <v>-1.0867702302500379</v>
      </c>
      <c r="E130" s="32"/>
      <c r="F130" s="58">
        <v>39.285714285714285</v>
      </c>
      <c r="G130" s="35">
        <v>499</v>
      </c>
      <c r="H130" s="32"/>
      <c r="I130" s="32"/>
      <c r="J130" s="32"/>
    </row>
    <row r="131" spans="1:10" x14ac:dyDescent="0.3">
      <c r="A131" s="34">
        <v>7</v>
      </c>
      <c r="B131" s="54">
        <v>497.91522225925132</v>
      </c>
      <c r="C131" s="54">
        <v>-187.91522225925132</v>
      </c>
      <c r="D131" s="55">
        <v>-1.4638326093234648</v>
      </c>
      <c r="E131" s="32"/>
      <c r="F131" s="58">
        <v>46.428571428571431</v>
      </c>
      <c r="G131" s="35">
        <v>514</v>
      </c>
      <c r="H131" s="32"/>
      <c r="I131" s="32"/>
      <c r="J131" s="32"/>
    </row>
    <row r="132" spans="1:10" x14ac:dyDescent="0.3">
      <c r="A132" s="34">
        <v>8</v>
      </c>
      <c r="B132" s="54">
        <v>510.57200780467406</v>
      </c>
      <c r="C132" s="54">
        <v>46.427992195325942</v>
      </c>
      <c r="D132" s="55">
        <v>0.36166739524257746</v>
      </c>
      <c r="E132" s="32"/>
      <c r="F132" s="58">
        <v>53.571428571428569</v>
      </c>
      <c r="G132" s="35">
        <v>517</v>
      </c>
      <c r="H132" s="32"/>
      <c r="I132" s="32"/>
      <c r="J132" s="32"/>
    </row>
    <row r="133" spans="1:10" x14ac:dyDescent="0.3">
      <c r="A133" s="34">
        <v>9</v>
      </c>
      <c r="B133" s="54">
        <v>637.87790214400513</v>
      </c>
      <c r="C133" s="54">
        <v>-41.877902144005134</v>
      </c>
      <c r="D133" s="55">
        <v>-0.32622284683184449</v>
      </c>
      <c r="E133" s="32"/>
      <c r="F133" s="58">
        <v>60.714285714285715</v>
      </c>
      <c r="G133" s="35">
        <v>539</v>
      </c>
      <c r="H133" s="32"/>
      <c r="I133" s="32"/>
      <c r="J133" s="32"/>
    </row>
    <row r="134" spans="1:10" x14ac:dyDescent="0.3">
      <c r="A134" s="34">
        <v>10</v>
      </c>
      <c r="B134" s="54">
        <v>151.15364404248965</v>
      </c>
      <c r="C134" s="54">
        <v>2.8463559575103545</v>
      </c>
      <c r="D134" s="55">
        <v>2.2172704362382462E-2</v>
      </c>
      <c r="E134" s="32"/>
      <c r="F134" s="58">
        <v>67.857142857142861</v>
      </c>
      <c r="G134" s="35">
        <v>557</v>
      </c>
      <c r="H134" s="32"/>
      <c r="I134" s="32"/>
      <c r="J134" s="32"/>
    </row>
    <row r="135" spans="1:10" x14ac:dyDescent="0.3">
      <c r="A135" s="34">
        <v>11</v>
      </c>
      <c r="B135" s="54">
        <v>469.87927675405712</v>
      </c>
      <c r="C135" s="54">
        <v>-119.87927675405712</v>
      </c>
      <c r="D135" s="55">
        <v>-0.93384235925603376</v>
      </c>
      <c r="E135" s="32"/>
      <c r="F135" s="58">
        <v>75</v>
      </c>
      <c r="G135" s="35">
        <v>583</v>
      </c>
      <c r="H135" s="32"/>
      <c r="I135" s="32"/>
      <c r="J135" s="32"/>
    </row>
    <row r="136" spans="1:10" x14ac:dyDescent="0.3">
      <c r="A136" s="34">
        <v>12</v>
      </c>
      <c r="B136" s="54">
        <v>355.07140702332447</v>
      </c>
      <c r="C136" s="54">
        <v>161.92859297667553</v>
      </c>
      <c r="D136" s="55">
        <v>1.2614004971566619</v>
      </c>
      <c r="E136" s="32"/>
      <c r="F136" s="58">
        <v>82.142857142857139</v>
      </c>
      <c r="G136" s="35">
        <v>596</v>
      </c>
      <c r="H136" s="32"/>
      <c r="I136" s="32"/>
      <c r="J136" s="32"/>
    </row>
    <row r="137" spans="1:10" x14ac:dyDescent="0.3">
      <c r="A137" s="34">
        <v>13</v>
      </c>
      <c r="B137" s="54">
        <v>478.89020337627494</v>
      </c>
      <c r="C137" s="54">
        <v>-1.8902033762749397</v>
      </c>
      <c r="D137" s="55">
        <v>-1.4724412994213128E-2</v>
      </c>
      <c r="E137" s="32"/>
      <c r="F137" s="58">
        <v>89.285714285714292</v>
      </c>
      <c r="G137" s="35">
        <v>710</v>
      </c>
      <c r="H137" s="32"/>
      <c r="I137" s="32"/>
      <c r="J137" s="32"/>
    </row>
    <row r="138" spans="1:10" x14ac:dyDescent="0.3">
      <c r="A138" s="36">
        <v>14</v>
      </c>
      <c r="B138" s="56">
        <v>481.52858812788855</v>
      </c>
      <c r="C138" s="56">
        <v>17.471411872111446</v>
      </c>
      <c r="D138" s="57">
        <v>0.13609979075582185</v>
      </c>
      <c r="E138" s="32"/>
      <c r="F138" s="59">
        <v>96.428571428571431</v>
      </c>
      <c r="G138" s="37">
        <v>834</v>
      </c>
      <c r="H138" s="32"/>
      <c r="I138" s="32"/>
      <c r="J138" s="32"/>
    </row>
    <row r="139" spans="1:10" x14ac:dyDescent="0.3">
      <c r="A139" s="32"/>
      <c r="B139" s="32"/>
      <c r="C139" s="32"/>
      <c r="D139" s="32"/>
      <c r="E139" s="32"/>
      <c r="F139" s="32"/>
      <c r="G139" s="32"/>
      <c r="H139" s="32"/>
      <c r="I139" s="32"/>
      <c r="J139" s="32"/>
    </row>
    <row r="140" spans="1:10" x14ac:dyDescent="0.3">
      <c r="A140" s="32"/>
      <c r="B140" s="32"/>
      <c r="C140" s="32"/>
      <c r="D140" s="32"/>
      <c r="E140" s="32"/>
      <c r="F140" s="32"/>
      <c r="G140" s="32"/>
      <c r="H140" s="32"/>
      <c r="I140" s="32"/>
      <c r="J140" s="32"/>
    </row>
    <row r="141" spans="1:10" x14ac:dyDescent="0.3">
      <c r="A141" s="32"/>
      <c r="B141" s="32"/>
      <c r="C141" s="32"/>
      <c r="D141" s="32"/>
      <c r="E141" s="32"/>
      <c r="F141" s="32"/>
      <c r="G141" s="32"/>
      <c r="H141" s="32"/>
      <c r="I141" s="32"/>
      <c r="J141" s="32"/>
    </row>
    <row r="142" spans="1:10" s="21" customFormat="1" x14ac:dyDescent="0.3">
      <c r="A142" s="44" t="s">
        <v>131</v>
      </c>
      <c r="B142" s="44"/>
      <c r="C142" s="44"/>
      <c r="D142" s="44"/>
      <c r="E142" s="44"/>
      <c r="F142" s="44"/>
      <c r="G142" s="44"/>
      <c r="H142" s="44"/>
      <c r="I142" s="44"/>
      <c r="J142" s="44"/>
    </row>
    <row r="143" spans="1:10" x14ac:dyDescent="0.3">
      <c r="A143" s="32">
        <f>_xlfn.T.INV.2T(A45,B110)</f>
        <v>2.2621571627982053</v>
      </c>
      <c r="B143" s="32"/>
      <c r="C143" s="32"/>
      <c r="D143" s="32"/>
      <c r="E143" s="32"/>
      <c r="F143" s="32"/>
      <c r="G143" s="32"/>
      <c r="H143" s="32"/>
      <c r="I143" s="32"/>
      <c r="J143" s="32"/>
    </row>
    <row r="144" spans="1:10" x14ac:dyDescent="0.3">
      <c r="A144" s="32"/>
      <c r="B144" s="32"/>
      <c r="C144" s="32"/>
      <c r="D144" s="32"/>
      <c r="E144" s="32"/>
      <c r="F144" s="32"/>
      <c r="G144" s="32"/>
      <c r="H144" s="32"/>
      <c r="I144" s="32"/>
      <c r="J144" s="32"/>
    </row>
    <row r="160" spans="1:1" s="21" customFormat="1" x14ac:dyDescent="0.3">
      <c r="A160" s="21" t="s">
        <v>140</v>
      </c>
    </row>
    <row r="161" spans="1:5" x14ac:dyDescent="0.3">
      <c r="A161" s="8" t="s">
        <v>141</v>
      </c>
      <c r="B161" s="8" t="s">
        <v>142</v>
      </c>
      <c r="C161" s="8" t="s">
        <v>143</v>
      </c>
      <c r="D161" s="8" t="s">
        <v>144</v>
      </c>
      <c r="E161" s="8" t="s">
        <v>145</v>
      </c>
    </row>
    <row r="162" spans="1:5" x14ac:dyDescent="0.3">
      <c r="A162" s="48">
        <f>AVERAGE(C66:C79)</f>
        <v>486.57142857142856</v>
      </c>
      <c r="B162" s="48">
        <f t="shared" ref="B162:E162" si="7">AVERAGE(D66:D79)</f>
        <v>57.171428571428585</v>
      </c>
      <c r="C162" s="48">
        <f t="shared" si="7"/>
        <v>4.8999999999999995</v>
      </c>
      <c r="D162" s="48">
        <f t="shared" si="7"/>
        <v>23.071428571428573</v>
      </c>
      <c r="E162" s="48">
        <f t="shared" si="7"/>
        <v>2.5357142857142856</v>
      </c>
    </row>
    <row r="163" spans="1:5" x14ac:dyDescent="0.3">
      <c r="A163" s="8"/>
      <c r="B163" s="8"/>
      <c r="C163" s="8"/>
      <c r="D163" s="8"/>
    </row>
    <row r="164" spans="1:5" x14ac:dyDescent="0.3">
      <c r="A164" s="8" t="s">
        <v>146</v>
      </c>
      <c r="B164" s="8" t="s">
        <v>147</v>
      </c>
      <c r="C164" s="8" t="s">
        <v>148</v>
      </c>
      <c r="D164" s="8" t="s">
        <v>149</v>
      </c>
    </row>
    <row r="165" spans="1:5" x14ac:dyDescent="0.3">
      <c r="A165" s="48">
        <f>(B162/$A$162)*D25</f>
        <v>3.9480058510291047</v>
      </c>
      <c r="B165" s="48">
        <f>(C162/$A$162)*C25</f>
        <v>0.43734300938521176</v>
      </c>
      <c r="C165" s="48">
        <f>(D162/$A$162)*B25</f>
        <v>-0.20659727955969048</v>
      </c>
      <c r="D165" s="48">
        <f>(E162/$A$162)*A25</f>
        <v>-6.4941837943949574E-2</v>
      </c>
    </row>
    <row r="167" spans="1:5" s="21" customFormat="1" x14ac:dyDescent="0.3">
      <c r="A167" s="21" t="s">
        <v>160</v>
      </c>
    </row>
    <row r="168" spans="1:5" x14ac:dyDescent="0.3">
      <c r="A168" s="17" t="s">
        <v>150</v>
      </c>
    </row>
    <row r="170" spans="1:5" x14ac:dyDescent="0.3">
      <c r="A170" s="17" t="s">
        <v>151</v>
      </c>
    </row>
    <row r="172" spans="1:5" x14ac:dyDescent="0.3">
      <c r="A172" s="17" t="s">
        <v>152</v>
      </c>
    </row>
    <row r="174" spans="1:5" s="21" customFormat="1" x14ac:dyDescent="0.3">
      <c r="A174" s="21" t="s">
        <v>159</v>
      </c>
    </row>
    <row r="175" spans="1:5" x14ac:dyDescent="0.3">
      <c r="A175" s="17" t="s">
        <v>153</v>
      </c>
      <c r="B175" s="17" t="s">
        <v>154</v>
      </c>
    </row>
    <row r="176" spans="1:5" x14ac:dyDescent="0.3">
      <c r="A176" s="17" t="s">
        <v>155</v>
      </c>
      <c r="B176" s="17" t="s">
        <v>157</v>
      </c>
    </row>
    <row r="177" spans="1:2" x14ac:dyDescent="0.3">
      <c r="A177" s="17" t="s">
        <v>156</v>
      </c>
      <c r="B177" s="17" t="s">
        <v>158</v>
      </c>
    </row>
    <row r="179" spans="1:2" s="21" customFormat="1" x14ac:dyDescent="0.3">
      <c r="A179" s="21" t="s">
        <v>161</v>
      </c>
    </row>
  </sheetData>
  <sortState ref="G125:G138">
    <sortCondition ref="G125"/>
  </sortState>
  <mergeCells count="4">
    <mergeCell ref="A100:B100"/>
    <mergeCell ref="F122:G122"/>
    <mergeCell ref="A122:D122"/>
    <mergeCell ref="A107:G10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B972D-B5CF-448D-948C-3CF6276D3730}">
  <dimension ref="A1:J17"/>
  <sheetViews>
    <sheetView workbookViewId="0">
      <selection activeCell="H13" sqref="H13"/>
    </sheetView>
  </sheetViews>
  <sheetFormatPr defaultRowHeight="18.75" x14ac:dyDescent="0.3"/>
  <cols>
    <col min="1" max="16384" width="9.140625" style="8"/>
  </cols>
  <sheetData>
    <row r="1" spans="1:10" x14ac:dyDescent="0.3">
      <c r="A1" s="7"/>
      <c r="B1" s="28" t="s">
        <v>24</v>
      </c>
      <c r="C1" s="28" t="s">
        <v>25</v>
      </c>
      <c r="D1" s="28" t="s">
        <v>26</v>
      </c>
      <c r="E1" s="28" t="s">
        <v>27</v>
      </c>
      <c r="F1" s="28" t="s">
        <v>28</v>
      </c>
      <c r="G1" s="16"/>
      <c r="H1" s="16"/>
      <c r="I1" s="16"/>
      <c r="J1" s="16"/>
    </row>
    <row r="2" spans="1:10" x14ac:dyDescent="0.3">
      <c r="A2" s="7"/>
      <c r="B2" s="7">
        <v>834</v>
      </c>
      <c r="C2" s="7">
        <v>61</v>
      </c>
      <c r="D2" s="7">
        <v>4.9000000000000004</v>
      </c>
      <c r="E2" s="7">
        <v>10</v>
      </c>
      <c r="F2" s="7">
        <v>1.2</v>
      </c>
    </row>
    <row r="3" spans="1:10" x14ac:dyDescent="0.3">
      <c r="A3" s="7"/>
      <c r="B3" s="7">
        <v>583</v>
      </c>
      <c r="C3" s="7">
        <v>55.7</v>
      </c>
      <c r="D3" s="7">
        <v>4</v>
      </c>
      <c r="E3" s="7">
        <v>13</v>
      </c>
      <c r="F3" s="7">
        <v>2.2000000000000002</v>
      </c>
    </row>
    <row r="4" spans="1:10" x14ac:dyDescent="0.3">
      <c r="A4" s="7"/>
      <c r="B4" s="7">
        <v>710</v>
      </c>
      <c r="C4" s="7">
        <v>58.3</v>
      </c>
      <c r="D4" s="7">
        <v>5.6</v>
      </c>
      <c r="E4" s="7">
        <v>25</v>
      </c>
      <c r="F4" s="7">
        <v>3.5</v>
      </c>
    </row>
    <row r="5" spans="1:10" x14ac:dyDescent="0.3">
      <c r="A5" s="7"/>
      <c r="B5" s="7">
        <v>172</v>
      </c>
      <c r="C5" s="7">
        <v>56.7</v>
      </c>
      <c r="D5" s="7">
        <v>4.3</v>
      </c>
      <c r="E5" s="7">
        <v>36</v>
      </c>
      <c r="F5" s="7">
        <v>3.1</v>
      </c>
    </row>
    <row r="6" spans="1:10" x14ac:dyDescent="0.3">
      <c r="A6" s="7"/>
      <c r="B6" s="7">
        <v>514</v>
      </c>
      <c r="C6" s="7">
        <v>57.4</v>
      </c>
      <c r="D6" s="7">
        <v>5.4</v>
      </c>
      <c r="E6" s="7">
        <v>22</v>
      </c>
      <c r="F6" s="7">
        <v>4.2</v>
      </c>
    </row>
    <row r="7" spans="1:10" x14ac:dyDescent="0.3">
      <c r="A7" s="7"/>
      <c r="B7" s="7">
        <v>539</v>
      </c>
      <c r="C7" s="7">
        <v>60.6</v>
      </c>
      <c r="D7" s="7">
        <v>4.7</v>
      </c>
      <c r="E7" s="7">
        <v>7</v>
      </c>
      <c r="F7" s="7">
        <v>1.3</v>
      </c>
    </row>
    <row r="8" spans="1:10" x14ac:dyDescent="0.3">
      <c r="A8" s="7"/>
      <c r="B8" s="7">
        <v>310</v>
      </c>
      <c r="C8" s="7">
        <v>55.6</v>
      </c>
      <c r="D8" s="7">
        <v>5.5</v>
      </c>
      <c r="E8" s="7">
        <v>11</v>
      </c>
      <c r="F8" s="7">
        <v>3.7</v>
      </c>
    </row>
    <row r="9" spans="1:10" x14ac:dyDescent="0.3">
      <c r="A9" s="7"/>
      <c r="B9" s="7">
        <v>557</v>
      </c>
      <c r="C9" s="7">
        <v>56.9</v>
      </c>
      <c r="D9" s="7">
        <v>4.9000000000000004</v>
      </c>
      <c r="E9" s="7">
        <v>15</v>
      </c>
      <c r="F9" s="7">
        <v>2.7</v>
      </c>
    </row>
    <row r="10" spans="1:10" x14ac:dyDescent="0.3">
      <c r="A10" s="7"/>
      <c r="B10" s="7">
        <v>596</v>
      </c>
      <c r="C10" s="7">
        <v>59.5</v>
      </c>
      <c r="D10" s="7">
        <v>4.3</v>
      </c>
      <c r="E10" s="7">
        <v>5</v>
      </c>
      <c r="F10" s="7">
        <v>0.9</v>
      </c>
    </row>
    <row r="11" spans="1:10" x14ac:dyDescent="0.3">
      <c r="A11" s="7"/>
      <c r="B11" s="7">
        <v>154</v>
      </c>
      <c r="C11" s="7">
        <v>63.5</v>
      </c>
      <c r="D11" s="7">
        <v>3.6</v>
      </c>
      <c r="E11" s="7">
        <v>134</v>
      </c>
      <c r="F11" s="7">
        <v>3.2</v>
      </c>
    </row>
    <row r="12" spans="1:10" x14ac:dyDescent="0.3">
      <c r="A12" s="7"/>
      <c r="B12" s="7">
        <v>350</v>
      </c>
      <c r="C12" s="7">
        <v>52.6</v>
      </c>
      <c r="D12" s="7">
        <v>6.1</v>
      </c>
      <c r="E12" s="7">
        <v>6</v>
      </c>
      <c r="F12" s="7">
        <v>1.7</v>
      </c>
    </row>
    <row r="13" spans="1:10" x14ac:dyDescent="0.3">
      <c r="A13" s="7"/>
      <c r="B13" s="7">
        <v>517</v>
      </c>
      <c r="C13" s="7">
        <v>51.7</v>
      </c>
      <c r="D13" s="7">
        <v>5.4</v>
      </c>
      <c r="E13" s="7">
        <v>15</v>
      </c>
      <c r="F13" s="7">
        <v>2.9</v>
      </c>
    </row>
    <row r="14" spans="1:10" x14ac:dyDescent="0.3">
      <c r="A14" s="7"/>
      <c r="B14" s="7">
        <v>477</v>
      </c>
      <c r="C14" s="7">
        <v>56.2</v>
      </c>
      <c r="D14" s="7">
        <v>5.3</v>
      </c>
      <c r="E14" s="7">
        <v>18</v>
      </c>
      <c r="F14" s="7">
        <v>3.7</v>
      </c>
    </row>
    <row r="15" spans="1:10" x14ac:dyDescent="0.3">
      <c r="A15" s="7"/>
      <c r="B15" s="7">
        <v>499</v>
      </c>
      <c r="C15" s="7">
        <v>54.7</v>
      </c>
      <c r="D15" s="7">
        <v>4.5999999999999996</v>
      </c>
      <c r="E15" s="7">
        <v>6</v>
      </c>
      <c r="F15" s="7">
        <v>1.2</v>
      </c>
    </row>
    <row r="16" spans="1:10" x14ac:dyDescent="0.3">
      <c r="A16" s="7"/>
      <c r="B16" s="7">
        <v>656</v>
      </c>
      <c r="C16" s="7">
        <v>58.7</v>
      </c>
      <c r="D16" s="7">
        <v>4.4000000000000004</v>
      </c>
      <c r="E16" s="7">
        <v>20</v>
      </c>
      <c r="F16" s="7">
        <v>3.1</v>
      </c>
    </row>
    <row r="17" spans="1:6" x14ac:dyDescent="0.3">
      <c r="A17" s="7"/>
      <c r="B17" s="7"/>
      <c r="C17" s="7"/>
      <c r="D17" s="7"/>
      <c r="E17" s="7"/>
      <c r="F17" s="7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6CDB-57E3-4BB0-9C0C-9586A0333D1A}">
  <dimension ref="A1:A193"/>
  <sheetViews>
    <sheetView tabSelected="1" topLeftCell="A39" zoomScale="98" zoomScaleNormal="98" workbookViewId="0">
      <selection activeCell="Q251" sqref="Q251"/>
    </sheetView>
  </sheetViews>
  <sheetFormatPr defaultRowHeight="18.75" x14ac:dyDescent="0.3"/>
  <cols>
    <col min="1" max="16384" width="9.140625" style="1"/>
  </cols>
  <sheetData>
    <row r="1" spans="1:1" x14ac:dyDescent="0.3">
      <c r="A1" s="1" t="s">
        <v>47</v>
      </c>
    </row>
    <row r="2" spans="1:1" x14ac:dyDescent="0.3">
      <c r="A2" s="1" t="s">
        <v>48</v>
      </c>
    </row>
    <row r="4" spans="1:1" x14ac:dyDescent="0.3">
      <c r="A4" s="1" t="s">
        <v>49</v>
      </c>
    </row>
    <row r="5" spans="1:1" x14ac:dyDescent="0.3">
      <c r="A5" s="1" t="s">
        <v>50</v>
      </c>
    </row>
    <row r="6" spans="1:1" x14ac:dyDescent="0.3">
      <c r="A6" s="1" t="s">
        <v>51</v>
      </c>
    </row>
    <row r="7" spans="1:1" x14ac:dyDescent="0.3">
      <c r="A7" s="1" t="s">
        <v>52</v>
      </c>
    </row>
    <row r="8" spans="1:1" x14ac:dyDescent="0.3">
      <c r="A8" s="1" t="s">
        <v>53</v>
      </c>
    </row>
    <row r="9" spans="1:1" x14ac:dyDescent="0.3">
      <c r="A9" s="1" t="s">
        <v>54</v>
      </c>
    </row>
    <row r="10" spans="1:1" x14ac:dyDescent="0.3">
      <c r="A10" s="1" t="s">
        <v>55</v>
      </c>
    </row>
    <row r="12" spans="1:1" x14ac:dyDescent="0.3">
      <c r="A12" s="1" t="s">
        <v>56</v>
      </c>
    </row>
    <row r="13" spans="1:1" x14ac:dyDescent="0.3">
      <c r="A13" s="1" t="s">
        <v>57</v>
      </c>
    </row>
    <row r="14" spans="1:1" x14ac:dyDescent="0.3">
      <c r="A14" s="1" t="s">
        <v>58</v>
      </c>
    </row>
    <row r="15" spans="1:1" x14ac:dyDescent="0.3">
      <c r="A15" s="1" t="s">
        <v>59</v>
      </c>
    </row>
    <row r="16" spans="1:1" x14ac:dyDescent="0.3">
      <c r="A16" s="1" t="s">
        <v>60</v>
      </c>
    </row>
    <row r="17" spans="1:1" x14ac:dyDescent="0.3">
      <c r="A17" s="1" t="s">
        <v>61</v>
      </c>
    </row>
    <row r="18" spans="1:1" x14ac:dyDescent="0.3">
      <c r="A18" s="1" t="s">
        <v>62</v>
      </c>
    </row>
    <row r="19" spans="1:1" x14ac:dyDescent="0.3">
      <c r="A19" s="1" t="s">
        <v>63</v>
      </c>
    </row>
    <row r="21" spans="1:1" x14ac:dyDescent="0.3">
      <c r="A21" s="1" t="s">
        <v>64</v>
      </c>
    </row>
    <row r="26" spans="1:1" s="30" customFormat="1" x14ac:dyDescent="0.3">
      <c r="A26" s="30" t="s">
        <v>65</v>
      </c>
    </row>
    <row r="120" spans="1:1" s="30" customFormat="1" x14ac:dyDescent="0.3">
      <c r="A120" s="30" t="s">
        <v>88</v>
      </c>
    </row>
    <row r="122" spans="1:1" x14ac:dyDescent="0.3">
      <c r="A122" s="1" t="s">
        <v>70</v>
      </c>
    </row>
    <row r="124" spans="1:1" x14ac:dyDescent="0.3">
      <c r="A124" s="1" t="s">
        <v>71</v>
      </c>
    </row>
    <row r="125" spans="1:1" x14ac:dyDescent="0.3">
      <c r="A125" s="1" t="s">
        <v>72</v>
      </c>
    </row>
    <row r="127" spans="1:1" x14ac:dyDescent="0.3">
      <c r="A127" s="1" t="s">
        <v>73</v>
      </c>
    </row>
    <row r="129" spans="1:1" x14ac:dyDescent="0.3">
      <c r="A129" s="1" t="s">
        <v>74</v>
      </c>
    </row>
    <row r="130" spans="1:1" x14ac:dyDescent="0.3">
      <c r="A130" s="1" t="s">
        <v>75</v>
      </c>
    </row>
    <row r="131" spans="1:1" x14ac:dyDescent="0.3">
      <c r="A131" s="1" t="s">
        <v>76</v>
      </c>
    </row>
    <row r="132" spans="1:1" x14ac:dyDescent="0.3">
      <c r="A132" s="1" t="s">
        <v>77</v>
      </c>
    </row>
    <row r="134" spans="1:1" x14ac:dyDescent="0.3">
      <c r="A134" s="1" t="s">
        <v>78</v>
      </c>
    </row>
    <row r="135" spans="1:1" x14ac:dyDescent="0.3">
      <c r="A135" s="1" t="s">
        <v>48</v>
      </c>
    </row>
    <row r="137" spans="1:1" x14ac:dyDescent="0.3">
      <c r="A137" s="1" t="s">
        <v>49</v>
      </c>
    </row>
    <row r="138" spans="1:1" x14ac:dyDescent="0.3">
      <c r="A138" s="1" t="s">
        <v>50</v>
      </c>
    </row>
    <row r="139" spans="1:1" x14ac:dyDescent="0.3">
      <c r="A139" s="1" t="s">
        <v>79</v>
      </c>
    </row>
    <row r="140" spans="1:1" x14ac:dyDescent="0.3">
      <c r="A140" s="1" t="s">
        <v>80</v>
      </c>
    </row>
    <row r="141" spans="1:1" x14ac:dyDescent="0.3">
      <c r="A141" s="1" t="s">
        <v>81</v>
      </c>
    </row>
    <row r="143" spans="1:1" x14ac:dyDescent="0.3">
      <c r="A143" s="1" t="s">
        <v>56</v>
      </c>
    </row>
    <row r="144" spans="1:1" x14ac:dyDescent="0.3">
      <c r="A144" s="1" t="s">
        <v>82</v>
      </c>
    </row>
    <row r="145" spans="1:1" x14ac:dyDescent="0.3">
      <c r="A145" s="1" t="s">
        <v>83</v>
      </c>
    </row>
    <row r="146" spans="1:1" x14ac:dyDescent="0.3">
      <c r="A146" s="1" t="s">
        <v>84</v>
      </c>
    </row>
    <row r="147" spans="1:1" x14ac:dyDescent="0.3">
      <c r="A147" s="1" t="s">
        <v>85</v>
      </c>
    </row>
    <row r="148" spans="1:1" x14ac:dyDescent="0.3">
      <c r="A148" s="1" t="s">
        <v>86</v>
      </c>
    </row>
    <row r="149" spans="1:1" x14ac:dyDescent="0.3">
      <c r="A149" s="1" t="s">
        <v>87</v>
      </c>
    </row>
    <row r="150" spans="1:1" x14ac:dyDescent="0.3">
      <c r="A150" s="1" t="s">
        <v>63</v>
      </c>
    </row>
    <row r="177" spans="1:1" s="30" customFormat="1" x14ac:dyDescent="0.3">
      <c r="A177" s="30" t="s">
        <v>98</v>
      </c>
    </row>
    <row r="178" spans="1:1" x14ac:dyDescent="0.3">
      <c r="A178" s="1" t="s">
        <v>89</v>
      </c>
    </row>
    <row r="179" spans="1:1" x14ac:dyDescent="0.3">
      <c r="A179" s="1" t="s">
        <v>48</v>
      </c>
    </row>
    <row r="181" spans="1:1" x14ac:dyDescent="0.3">
      <c r="A181" s="1" t="s">
        <v>49</v>
      </c>
    </row>
    <row r="182" spans="1:1" x14ac:dyDescent="0.3">
      <c r="A182" s="1" t="s">
        <v>50</v>
      </c>
    </row>
    <row r="183" spans="1:1" x14ac:dyDescent="0.3">
      <c r="A183" s="1" t="s">
        <v>90</v>
      </c>
    </row>
    <row r="184" spans="1:1" x14ac:dyDescent="0.3">
      <c r="A184" s="1" t="s">
        <v>91</v>
      </c>
    </row>
    <row r="186" spans="1:1" x14ac:dyDescent="0.3">
      <c r="A186" s="1" t="s">
        <v>56</v>
      </c>
    </row>
    <row r="187" spans="1:1" x14ac:dyDescent="0.3">
      <c r="A187" s="1" t="s">
        <v>92</v>
      </c>
    </row>
    <row r="188" spans="1:1" x14ac:dyDescent="0.3">
      <c r="A188" s="1" t="s">
        <v>93</v>
      </c>
    </row>
    <row r="189" spans="1:1" x14ac:dyDescent="0.3">
      <c r="A189" s="1" t="s">
        <v>94</v>
      </c>
    </row>
    <row r="190" spans="1:1" x14ac:dyDescent="0.3">
      <c r="A190" s="1" t="s">
        <v>95</v>
      </c>
    </row>
    <row r="191" spans="1:1" x14ac:dyDescent="0.3">
      <c r="A191" s="1" t="s">
        <v>96</v>
      </c>
    </row>
    <row r="192" spans="1:1" x14ac:dyDescent="0.3">
      <c r="A192" s="1" t="s">
        <v>97</v>
      </c>
    </row>
    <row r="193" spans="1:1" x14ac:dyDescent="0.3">
      <c r="A193" s="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 1</vt:lpstr>
      <vt:lpstr>GR</vt:lpstr>
      <vt:lpstr>GR ответ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</dc:creator>
  <cp:lastModifiedBy>Валова Екатерина Владимировна</cp:lastModifiedBy>
  <dcterms:created xsi:type="dcterms:W3CDTF">2015-06-05T18:19:34Z</dcterms:created>
  <dcterms:modified xsi:type="dcterms:W3CDTF">2023-09-21T08:50:56Z</dcterms:modified>
</cp:coreProperties>
</file>