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B0583BEB-98CE-44C0-A4C6-79087F40564B}" xr6:coauthVersionLast="47" xr6:coauthVersionMax="47" xr10:uidLastSave="{00000000-0000-0000-0000-000000000000}"/>
  <bookViews>
    <workbookView xWindow="10410" yWindow="2960" windowWidth="9470" windowHeight="7360" firstSheet="3" activeTab="3" xr2:uid="{00000000-000D-0000-FFFF-FFFF00000000}"/>
  </bookViews>
  <sheets>
    <sheet name="Theorie" sheetId="1" r:id="rId1"/>
    <sheet name="Exercice 1" sheetId="2" r:id="rId2"/>
    <sheet name="EL AUT" sheetId="3" r:id="rId3"/>
    <sheet name="Exercise 2" sheetId="4" r:id="rId4"/>
    <sheet name="GR данные" sheetId="8" r:id="rId5"/>
    <sheet name="GR ответ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4" l="1"/>
  <c r="O2" i="4"/>
  <c r="N3" i="4"/>
  <c r="N2" i="4"/>
  <c r="B25" i="4"/>
  <c r="A28" i="4"/>
  <c r="M2" i="4"/>
  <c r="L3" i="4"/>
  <c r="O5" i="4"/>
  <c r="H2" i="2" l="1"/>
  <c r="F2" i="4" a="1"/>
  <c r="G3" i="4" s="1"/>
  <c r="L2" i="2"/>
  <c r="D113" i="2"/>
  <c r="C113" i="2"/>
  <c r="A113" i="2"/>
  <c r="F5" i="4" l="1"/>
  <c r="F3" i="4"/>
  <c r="G6" i="4"/>
  <c r="G4" i="4"/>
  <c r="G2" i="4"/>
  <c r="F6" i="4"/>
  <c r="F4" i="4"/>
  <c r="F2" i="4"/>
  <c r="G5" i="4"/>
  <c r="I3" i="4" l="1"/>
  <c r="J3" i="4" s="1"/>
  <c r="I7" i="4"/>
  <c r="J7" i="4" s="1"/>
  <c r="I11" i="4"/>
  <c r="J11" i="4" s="1"/>
  <c r="I15" i="4"/>
  <c r="J15" i="4" s="1"/>
  <c r="I19" i="4"/>
  <c r="J19" i="4" s="1"/>
  <c r="I4" i="4"/>
  <c r="J4" i="4" s="1"/>
  <c r="I8" i="4"/>
  <c r="J8" i="4" s="1"/>
  <c r="I12" i="4"/>
  <c r="J12" i="4" s="1"/>
  <c r="I16" i="4"/>
  <c r="J16" i="4" s="1"/>
  <c r="I20" i="4"/>
  <c r="J20" i="4" s="1"/>
  <c r="I10" i="4"/>
  <c r="J10" i="4" s="1"/>
  <c r="I18" i="4"/>
  <c r="J18" i="4" s="1"/>
  <c r="I5" i="4"/>
  <c r="J5" i="4" s="1"/>
  <c r="I9" i="4"/>
  <c r="J9" i="4" s="1"/>
  <c r="I13" i="4"/>
  <c r="J13" i="4" s="1"/>
  <c r="I17" i="4"/>
  <c r="J17" i="4" s="1"/>
  <c r="I21" i="4"/>
  <c r="J21" i="4" s="1"/>
  <c r="I6" i="4"/>
  <c r="J6" i="4" s="1"/>
  <c r="I14" i="4"/>
  <c r="J14" i="4" s="1"/>
  <c r="I2" i="4"/>
  <c r="J2" i="4" s="1"/>
  <c r="K2" i="4" s="1"/>
  <c r="A78" i="2" a="1"/>
  <c r="A78" i="2" s="1"/>
  <c r="A73" i="2"/>
  <c r="L21" i="4" l="1"/>
  <c r="M21" i="4" s="1"/>
  <c r="K21" i="4"/>
  <c r="L16" i="4"/>
  <c r="M16" i="4" s="1"/>
  <c r="K16" i="4"/>
  <c r="K19" i="4"/>
  <c r="L19" i="4"/>
  <c r="M19" i="4" s="1"/>
  <c r="K3" i="4"/>
  <c r="M3" i="4"/>
  <c r="K18" i="4"/>
  <c r="L18" i="4"/>
  <c r="M18" i="4" s="1"/>
  <c r="L14" i="4"/>
  <c r="M14" i="4" s="1"/>
  <c r="K14" i="4"/>
  <c r="L8" i="4"/>
  <c r="M8" i="4" s="1"/>
  <c r="K8" i="4"/>
  <c r="K11" i="4"/>
  <c r="L11" i="4"/>
  <c r="M11" i="4" s="1"/>
  <c r="L5" i="4"/>
  <c r="M5" i="4" s="1"/>
  <c r="K5" i="4"/>
  <c r="L17" i="4"/>
  <c r="M17" i="4" s="1"/>
  <c r="K17" i="4"/>
  <c r="L12" i="4"/>
  <c r="M12" i="4" s="1"/>
  <c r="K12" i="4"/>
  <c r="K15" i="4"/>
  <c r="L15" i="4"/>
  <c r="M15" i="4" s="1"/>
  <c r="L13" i="4"/>
  <c r="M13" i="4" s="1"/>
  <c r="K13" i="4"/>
  <c r="K10" i="4"/>
  <c r="L10" i="4"/>
  <c r="M10" i="4" s="1"/>
  <c r="K6" i="4"/>
  <c r="L6" i="4"/>
  <c r="M6" i="4" s="1"/>
  <c r="L9" i="4"/>
  <c r="M9" i="4" s="1"/>
  <c r="K9" i="4"/>
  <c r="L20" i="4"/>
  <c r="M20" i="4" s="1"/>
  <c r="K20" i="4"/>
  <c r="L4" i="4"/>
  <c r="M4" i="4" s="1"/>
  <c r="K4" i="4"/>
  <c r="K7" i="4"/>
  <c r="L7" i="4"/>
  <c r="M7" i="4" s="1"/>
  <c r="B78" i="2"/>
  <c r="B81" i="2"/>
  <c r="B79" i="2"/>
  <c r="A81" i="2"/>
  <c r="A79" i="2"/>
  <c r="B82" i="2"/>
  <c r="B87" i="2" s="1"/>
  <c r="B80" i="2"/>
  <c r="A82" i="2"/>
  <c r="A80" i="2"/>
  <c r="H6" i="2" l="1"/>
  <c r="I6" i="2" s="1"/>
  <c r="H15" i="2"/>
  <c r="I15" i="2" s="1"/>
  <c r="H14" i="2"/>
  <c r="I14" i="2" s="1"/>
  <c r="H8" i="2"/>
  <c r="I8" i="2" s="1"/>
  <c r="H16" i="2"/>
  <c r="I16" i="2" s="1"/>
  <c r="H10" i="2"/>
  <c r="I10" i="2" s="1"/>
  <c r="H18" i="2"/>
  <c r="I18" i="2" s="1"/>
  <c r="H11" i="2"/>
  <c r="I11" i="2" s="1"/>
  <c r="H4" i="2"/>
  <c r="I4" i="2" s="1"/>
  <c r="H20" i="2"/>
  <c r="I20" i="2" s="1"/>
  <c r="H5" i="2"/>
  <c r="I5" i="2" s="1"/>
  <c r="H21" i="2"/>
  <c r="I21" i="2" s="1"/>
  <c r="H9" i="2"/>
  <c r="I9" i="2" s="1"/>
  <c r="H17" i="2"/>
  <c r="I17" i="2" s="1"/>
  <c r="H3" i="2"/>
  <c r="I3" i="2" s="1"/>
  <c r="H19" i="2"/>
  <c r="I19" i="2" s="1"/>
  <c r="H12" i="2"/>
  <c r="I12" i="2" s="1"/>
  <c r="H13" i="2"/>
  <c r="I13" i="2" s="1"/>
  <c r="H7" i="2"/>
  <c r="I7" i="2" s="1"/>
  <c r="I2" i="2"/>
  <c r="K2" i="2" s="1"/>
  <c r="K22" i="4"/>
  <c r="M22" i="4"/>
  <c r="K19" i="2" l="1"/>
  <c r="J19" i="2"/>
  <c r="L19" i="2" s="1"/>
  <c r="K18" i="2"/>
  <c r="J18" i="2"/>
  <c r="L18" i="2" s="1"/>
  <c r="J8" i="2"/>
  <c r="L8" i="2" s="1"/>
  <c r="K8" i="2"/>
  <c r="J16" i="2"/>
  <c r="L16" i="2" s="1"/>
  <c r="K16" i="2"/>
  <c r="J14" i="2"/>
  <c r="L14" i="2" s="1"/>
  <c r="K14" i="2"/>
  <c r="K11" i="2"/>
  <c r="J11" i="2"/>
  <c r="L11" i="2" s="1"/>
  <c r="K17" i="2"/>
  <c r="J17" i="2"/>
  <c r="L17" i="2" s="1"/>
  <c r="J7" i="2"/>
  <c r="L7" i="2" s="1"/>
  <c r="K7" i="2"/>
  <c r="K13" i="2"/>
  <c r="J13" i="2"/>
  <c r="L13" i="2" s="1"/>
  <c r="J15" i="2"/>
  <c r="L15" i="2" s="1"/>
  <c r="K15" i="2"/>
  <c r="J3" i="2"/>
  <c r="L3" i="2" s="1"/>
  <c r="K3" i="2"/>
  <c r="J10" i="2"/>
  <c r="L10" i="2" s="1"/>
  <c r="K10" i="2"/>
  <c r="K9" i="2"/>
  <c r="J9" i="2"/>
  <c r="L9" i="2" s="1"/>
  <c r="J21" i="2"/>
  <c r="L21" i="2" s="1"/>
  <c r="K21" i="2"/>
  <c r="J5" i="2"/>
  <c r="L5" i="2" s="1"/>
  <c r="K5" i="2"/>
  <c r="K20" i="2"/>
  <c r="J20" i="2"/>
  <c r="L20" i="2" s="1"/>
  <c r="J12" i="2"/>
  <c r="L12" i="2" s="1"/>
  <c r="K12" i="2"/>
  <c r="J4" i="2"/>
  <c r="L4" i="2" s="1"/>
  <c r="K4" i="2"/>
  <c r="J6" i="2"/>
  <c r="L6" i="2" s="1"/>
  <c r="K6" i="2"/>
  <c r="A31" i="4" l="1" a="1"/>
  <c r="O4" i="4"/>
  <c r="N16" i="4"/>
  <c r="N9" i="4"/>
  <c r="N11" i="4"/>
  <c r="O18" i="4"/>
  <c r="N15" i="4"/>
  <c r="N17" i="4"/>
  <c r="N5" i="4"/>
  <c r="O8" i="4"/>
  <c r="N20" i="4"/>
  <c r="N13" i="4"/>
  <c r="O3" i="4"/>
  <c r="N19" i="4"/>
  <c r="N6" i="4"/>
  <c r="N4" i="4"/>
  <c r="N18" i="4"/>
  <c r="N8" i="4"/>
  <c r="O12" i="4"/>
  <c r="O11" i="4"/>
  <c r="N14" i="4"/>
  <c r="O16" i="4"/>
  <c r="O9" i="4"/>
  <c r="O7" i="4"/>
  <c r="N10" i="4"/>
  <c r="O20" i="4"/>
  <c r="N7" i="4"/>
  <c r="O17" i="4"/>
  <c r="O6" i="4"/>
  <c r="O21" i="4"/>
  <c r="O10" i="4"/>
  <c r="O13" i="4"/>
  <c r="O15" i="4"/>
  <c r="O19" i="4"/>
  <c r="N21" i="4"/>
  <c r="N12" i="4"/>
  <c r="O14" i="4"/>
  <c r="A31" i="4" l="1"/>
  <c r="A34" i="4"/>
  <c r="B33" i="4"/>
  <c r="B31" i="4"/>
  <c r="A32" i="4"/>
  <c r="A35" i="4"/>
  <c r="A33" i="4"/>
  <c r="B35" i="4"/>
  <c r="B32" i="4"/>
  <c r="B34" i="4"/>
</calcChain>
</file>

<file path=xl/sharedStrings.xml><?xml version="1.0" encoding="utf-8"?>
<sst xmlns="http://schemas.openxmlformats.org/spreadsheetml/2006/main" count="62" uniqueCount="52">
  <si>
    <t>i</t>
  </si>
  <si>
    <t>X</t>
  </si>
  <si>
    <t>Y</t>
  </si>
  <si>
    <t>Y рег</t>
  </si>
  <si>
    <t>et</t>
  </si>
  <si>
    <t>e - et-1</t>
  </si>
  <si>
    <t>e^2</t>
  </si>
  <si>
    <t>(e-et-1)^2</t>
  </si>
  <si>
    <t>Ao</t>
  </si>
  <si>
    <t>et^2</t>
  </si>
  <si>
    <t>X*</t>
  </si>
  <si>
    <t>Y*</t>
  </si>
  <si>
    <t>DW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</si>
  <si>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</si>
  <si>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</si>
  <si>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</si>
  <si>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</si>
  <si>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</si>
  <si>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</si>
  <si>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</si>
  <si>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</si>
  <si>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</si>
  <si>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</si>
  <si>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</si>
  <si>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</si>
  <si>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</si>
  <si>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</si>
  <si>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</si>
  <si>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</si>
  <si>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</si>
  <si>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</si>
  <si>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</si>
  <si>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</si>
  <si>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</si>
  <si>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</si>
  <si>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</si>
  <si>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</si>
  <si>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</si>
  <si>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</si>
  <si>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</si>
  <si>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</si>
  <si>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</si>
  <si>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</si>
  <si>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ЛИНЕЙН</t>
  </si>
  <si>
    <t>DL</t>
  </si>
  <si>
    <t>DU</t>
  </si>
  <si>
    <t>4-DU</t>
  </si>
  <si>
    <t>4-DL</t>
  </si>
  <si>
    <t>DW входит в 3 интервал</t>
  </si>
  <si>
    <t>Автокорреляция отсутствует</t>
  </si>
  <si>
    <t>коэффициент автокорреляция</t>
  </si>
  <si>
    <t>Уравнение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</si>
</sst>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i/>
      <sz val="14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0" fontId="2" fillId="0" borderId="4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3" borderId="0" xfId="0" applyFont="1" applyFill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10" xfId="0" applyFont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/>
    <xf numFmtId="0" fontId="1" fillId="3" borderId="2" xfId="0" applyFont="1" applyFill="1" applyBorder="1"/>
    <xf numFmtId="0" fontId="1" fillId="3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'Exercice 1'!$B$2:$B$21</c:f>
              <c:numCache>
                <c:formatCode>General</c:formatCode>
                <c:ptCount val="20"/>
                <c:pt idx="0">
                  <c:v>1.37</c:v>
                </c:pt>
                <c:pt idx="1">
                  <c:v>1.87</c:v>
                </c:pt>
                <c:pt idx="2">
                  <c:v>1.53</c:v>
                </c:pt>
                <c:pt idx="3">
                  <c:v>2.14</c:v>
                </c:pt>
                <c:pt idx="4">
                  <c:v>2.2599999999999998</c:v>
                </c:pt>
                <c:pt idx="5">
                  <c:v>1.31</c:v>
                </c:pt>
                <c:pt idx="6">
                  <c:v>1.76</c:v>
                </c:pt>
                <c:pt idx="7">
                  <c:v>1.28</c:v>
                </c:pt>
                <c:pt idx="8">
                  <c:v>1.46</c:v>
                </c:pt>
                <c:pt idx="9">
                  <c:v>2.2200000000000002</c:v>
                </c:pt>
                <c:pt idx="10">
                  <c:v>1.75</c:v>
                </c:pt>
                <c:pt idx="11">
                  <c:v>1.29</c:v>
                </c:pt>
                <c:pt idx="12">
                  <c:v>1.99</c:v>
                </c:pt>
                <c:pt idx="13">
                  <c:v>2.27</c:v>
                </c:pt>
                <c:pt idx="14">
                  <c:v>1.29</c:v>
                </c:pt>
                <c:pt idx="15">
                  <c:v>1.84</c:v>
                </c:pt>
                <c:pt idx="16">
                  <c:v>2.0499999999999998</c:v>
                </c:pt>
                <c:pt idx="17">
                  <c:v>2.17</c:v>
                </c:pt>
                <c:pt idx="18">
                  <c:v>1.98</c:v>
                </c:pt>
                <c:pt idx="19">
                  <c:v>1.28</c:v>
                </c:pt>
              </c:numCache>
            </c:numRef>
          </c:xVal>
          <c:yVal>
            <c:numRef>
              <c:f>'Exercice 1'!$C$50:$C$69</c:f>
              <c:numCache>
                <c:formatCode>General</c:formatCode>
                <c:ptCount val="20"/>
                <c:pt idx="0">
                  <c:v>7.107674869545666E-2</c:v>
                </c:pt>
                <c:pt idx="1">
                  <c:v>0.2719888774951249</c:v>
                </c:pt>
                <c:pt idx="2">
                  <c:v>-0.20623137008864945</c:v>
                </c:pt>
                <c:pt idx="3">
                  <c:v>-0.18471857295305461</c:v>
                </c:pt>
                <c:pt idx="4">
                  <c:v>0.22230033795886542</c:v>
                </c:pt>
                <c:pt idx="5">
                  <c:v>0.19256729323949662</c:v>
                </c:pt>
                <c:pt idx="6">
                  <c:v>-0.76861179084080233</c:v>
                </c:pt>
                <c:pt idx="7">
                  <c:v>-0.55668743448848368</c:v>
                </c:pt>
                <c:pt idx="8">
                  <c:v>4.8840931879396754E-2</c:v>
                </c:pt>
                <c:pt idx="9">
                  <c:v>0.14662736765489251</c:v>
                </c:pt>
                <c:pt idx="10">
                  <c:v>5.496996658320441E-2</c:v>
                </c:pt>
                <c:pt idx="11">
                  <c:v>0.16973080808750995</c:v>
                </c:pt>
                <c:pt idx="12">
                  <c:v>0.21900778840704493</c:v>
                </c:pt>
                <c:pt idx="13">
                  <c:v>-0.16128141946514124</c:v>
                </c:pt>
                <c:pt idx="14">
                  <c:v>-4.026919191249001E-2</c:v>
                </c:pt>
                <c:pt idx="15">
                  <c:v>1.2734149767144376E-2</c:v>
                </c:pt>
                <c:pt idx="16">
                  <c:v>-2.4827561369950846E-3</c:v>
                </c:pt>
                <c:pt idx="17">
                  <c:v>8.453615477492539E-2</c:v>
                </c:pt>
                <c:pt idx="18">
                  <c:v>-8.7410454168948437E-2</c:v>
                </c:pt>
                <c:pt idx="19">
                  <c:v>0.51331256551151627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C8-44D3-8C7F-A98C746E6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7200"/>
        <c:axId val="116993312"/>
      </c:scatterChart>
      <c:valAx>
        <c:axId val="11331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993312"/>
        <c:crosses val="autoZero"/>
        <c:crossBetween val="midCat"/>
      </c:valAx>
      <c:valAx>
        <c:axId val="116993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3172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83820</xdr:colOff>
      <xdr:row>33</xdr:row>
      <xdr:rowOff>22860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F939246-B446-8671-D740-12CA70338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7022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542925</xdr:colOff>
      <xdr:row>0</xdr:row>
      <xdr:rowOff>0</xdr:rowOff>
    </xdr:from>
    <xdr:to>
      <xdr:col>20</xdr:col>
      <xdr:colOff>21771</xdr:colOff>
      <xdr:row>49</xdr:row>
      <xdr:rowOff>112980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69B547E-F862-D3FE-3240-0041B6831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0"/>
          <a:ext cx="6184446" cy="9180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380999</xdr:colOff>
      <xdr:row>0</xdr:row>
      <xdr:rowOff>0</xdr:rowOff>
    </xdr:from>
    <xdr:to>
      <xdr:col>29</xdr:col>
      <xdr:colOff>511628</xdr:colOff>
      <xdr:row>41</xdr:row>
      <xdr:rowOff>43465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F5EF73A-BBFD-6557-8BE9-3B99939FD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599" y="0"/>
          <a:ext cx="5007429" cy="7630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321469</xdr:colOff>
      <xdr:row>26</xdr:row>
      <xdr:rowOff>47625</xdr:rowOff>
    </xdr:from>
    <xdr:to>
      <xdr:col>12</xdr:col>
      <xdr:colOff>250031</xdr:colOff>
      <xdr:row>36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7192D3-8272-4D1E-AE4F-01669C0A1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69</xdr:row>
      <xdr:rowOff>180975</xdr:rowOff>
    </xdr:from>
    <xdr:to>
      <xdr:col>3</xdr:col>
      <xdr:colOff>1082755</xdr:colOff>
      <xdr:row>83</xdr:row>
      <xdr:rowOff>132939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816A9D-39D2-46EC-8A0A-7FDBBBCF8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70756"/>
          <a:ext cx="5714286" cy="3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66675</xdr:rowOff>
    </xdr:from>
    <xdr:to>
      <xdr:col>3</xdr:col>
      <xdr:colOff>330374</xdr:colOff>
      <xdr:row>95</xdr:row>
      <xdr:rowOff>123729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6BE07A2-04E5-401D-B727-A99D92DBC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937956"/>
          <a:ext cx="4961905" cy="7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358140</xdr:colOff>
      <xdr:row>32</xdr:row>
      <xdr:rowOff>144780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CCD0AAB-6AE4-D6AB-E821-29F1F6BD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15740" cy="599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</xdr:colOff>
      <xdr:row>0</xdr:row>
      <xdr:rowOff>114300</xdr:rowOff>
    </xdr:from>
    <xdr:to>
      <xdr:col>13</xdr:col>
      <xdr:colOff>601980</xdr:colOff>
      <xdr:row>18</xdr:row>
      <xdr:rowOff>45720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E52E8B9-10F9-12DE-BD8B-24392E0CF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920" y="114300"/>
          <a:ext cx="4213860" cy="3223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359833</xdr:colOff>
      <xdr:row>2</xdr:row>
      <xdr:rowOff>9314</xdr:rowOff>
    </xdr:from>
    <xdr:to>
      <xdr:col>35</xdr:col>
      <xdr:colOff>565573</xdr:colOff>
      <xdr:row>18</xdr:row>
      <xdr:rowOff>27093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7C56475-C40C-2B1B-2828-FE480FE9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8300" y="381847"/>
          <a:ext cx="3863340" cy="382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50799</xdr:colOff>
      <xdr:row>39</xdr:row>
      <xdr:rowOff>29633</xdr:rowOff>
    </xdr:from>
    <xdr:ext cx="18442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18489F7-B9A7-4601-BFEA-B80000AB32FC}"/>
                </a:ext>
              </a:extLst>
            </xdr:cNvPr>
            <xdr:cNvSpPr txBox="1"/>
          </xdr:nvSpPr>
          <xdr:spPr>
            <a:xfrm>
              <a:off x="50799" y="9522883"/>
              <a:ext cx="18442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=100,6+0,05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+0,709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𝑒𝑡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18489F7-B9A7-4601-BFEA-B80000AB32FC}"/>
                </a:ext>
              </a:extLst>
            </xdr:cNvPr>
            <xdr:cNvSpPr txBox="1"/>
          </xdr:nvSpPr>
          <xdr:spPr>
            <a:xfrm>
              <a:off x="50799" y="9522883"/>
              <a:ext cx="18442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𝑦𝑡=100,6+0,05𝑥+0,709𝑒𝑡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380267</xdr:colOff>
      <xdr:row>21</xdr:row>
      <xdr:rowOff>113786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69F4F3A-F0E8-4C4C-91D7-5A75A177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66667" cy="4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9</xdr:col>
      <xdr:colOff>323124</xdr:colOff>
      <xdr:row>52</xdr:row>
      <xdr:rowOff>189786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4B3A012-19EC-4D69-B975-D7453A38B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5809524" cy="5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9</xdr:col>
      <xdr:colOff>332648</xdr:colOff>
      <xdr:row>93</xdr:row>
      <xdr:rowOff>189571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88848A0-7CDF-45DD-A98A-9D342CF4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77500"/>
          <a:ext cx="5819048" cy="7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D38" sqref="D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5741-F35A-4469-9BD8-417AA6451E82}">
  <dimension ref="A1:L123"/>
  <sheetViews>
    <sheetView topLeftCell="A127" zoomScale="80" zoomScaleNormal="80" workbookViewId="0">
      <selection activeCell="H3" sqref="H3"/>
    </sheetView>
  </sheetViews>
  <sheetFormatPr defaultColWidth="9.1796875" defaultRowHeight="18.5" x14ac:dyDescent="0.45"/>
  <cols>
    <col min="1" max="1" width="28.54296875" style="1" bestFit="1" customWidth="1"/>
    <col min="2" max="2" width="17.54296875" style="1" bestFit="1" customWidth="1"/>
    <col min="3" max="3" width="23.453125" style="1" bestFit="1" customWidth="1"/>
    <col min="4" max="4" width="25.453125" style="1" bestFit="1" customWidth="1"/>
    <col min="5" max="7" width="9.26953125" style="1" bestFit="1" customWidth="1"/>
    <col min="8" max="8" width="10.26953125" style="1" bestFit="1" customWidth="1"/>
    <col min="9" max="10" width="10" style="1" bestFit="1" customWidth="1"/>
    <col min="11" max="12" width="9.26953125" style="1" bestFit="1" customWidth="1"/>
    <col min="13" max="16384" width="9.1796875" style="1"/>
  </cols>
  <sheetData>
    <row r="1" spans="1:12" x14ac:dyDescent="0.45">
      <c r="A1" s="2" t="s">
        <v>0</v>
      </c>
      <c r="B1" s="2" t="s">
        <v>1</v>
      </c>
      <c r="C1" s="2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45">
      <c r="A2" s="2">
        <v>1</v>
      </c>
      <c r="B2" s="2">
        <v>1.37</v>
      </c>
      <c r="C2" s="2">
        <v>1.41</v>
      </c>
      <c r="H2" s="4">
        <f>$B$78+$A$78*B2</f>
        <v>1.3389232513045433</v>
      </c>
      <c r="I2" s="5">
        <f>C2-H2</f>
        <v>7.107674869545666E-2</v>
      </c>
      <c r="J2" s="3">
        <v>0</v>
      </c>
      <c r="K2" s="5">
        <f>I2*I2</f>
        <v>5.0519042051170998E-3</v>
      </c>
      <c r="L2" s="3">
        <f>J2^2</f>
        <v>0</v>
      </c>
    </row>
    <row r="3" spans="1:12" x14ac:dyDescent="0.45">
      <c r="A3" s="2">
        <v>2</v>
      </c>
      <c r="B3" s="2">
        <v>1.87</v>
      </c>
      <c r="C3" s="2">
        <v>0.79</v>
      </c>
      <c r="H3" s="4">
        <f t="shared" ref="H3:H21" si="0">$B$78+$A$78*B3</f>
        <v>0.51801112250487513</v>
      </c>
      <c r="I3" s="5">
        <f t="shared" ref="I3:I21" si="1">C3-H3</f>
        <v>0.2719888774951249</v>
      </c>
      <c r="J3" s="5">
        <f>I3-I2</f>
        <v>0.20091212879966824</v>
      </c>
      <c r="K3" s="5">
        <f t="shared" ref="K3:K21" si="2">I3*I3</f>
        <v>7.3977949481058056E-2</v>
      </c>
      <c r="L3" s="3">
        <f t="shared" ref="L3:L21" si="3">J3^2</f>
        <v>4.0365683498814482E-2</v>
      </c>
    </row>
    <row r="4" spans="1:12" x14ac:dyDescent="0.45">
      <c r="A4" s="2">
        <v>3</v>
      </c>
      <c r="B4" s="2">
        <v>1.53</v>
      </c>
      <c r="C4" s="2">
        <v>0.87</v>
      </c>
      <c r="H4" s="4">
        <f t="shared" si="0"/>
        <v>1.0762313700886494</v>
      </c>
      <c r="I4" s="5">
        <f t="shared" si="1"/>
        <v>-0.20623137008864945</v>
      </c>
      <c r="J4" s="5">
        <f t="shared" ref="J4:J21" si="4">I4-I3</f>
        <v>-0.47822024758377435</v>
      </c>
      <c r="K4" s="5">
        <f t="shared" si="2"/>
        <v>4.2531378008641492E-2</v>
      </c>
      <c r="L4" s="3">
        <f t="shared" si="3"/>
        <v>0.22869460519908644</v>
      </c>
    </row>
    <row r="5" spans="1:12" x14ac:dyDescent="0.45">
      <c r="A5" s="2">
        <v>4</v>
      </c>
      <c r="B5" s="2">
        <v>2.14</v>
      </c>
      <c r="C5" s="2">
        <v>-0.11</v>
      </c>
      <c r="H5" s="4">
        <f t="shared" si="0"/>
        <v>7.4718572953054618E-2</v>
      </c>
      <c r="I5" s="5">
        <f t="shared" si="1"/>
        <v>-0.18471857295305461</v>
      </c>
      <c r="J5" s="5">
        <f t="shared" si="4"/>
        <v>2.1512797135594841E-2</v>
      </c>
      <c r="K5" s="5">
        <f t="shared" si="2"/>
        <v>3.4120951193812955E-2</v>
      </c>
      <c r="L5" s="3">
        <f t="shared" si="3"/>
        <v>4.628004405972576E-4</v>
      </c>
    </row>
    <row r="6" spans="1:12" x14ac:dyDescent="0.45">
      <c r="A6" s="2">
        <v>5</v>
      </c>
      <c r="B6" s="2">
        <v>2.2599999999999998</v>
      </c>
      <c r="C6" s="2">
        <v>0.1</v>
      </c>
      <c r="H6" s="4">
        <f t="shared" si="0"/>
        <v>-0.12230033795886541</v>
      </c>
      <c r="I6" s="5">
        <f t="shared" si="1"/>
        <v>0.22230033795886542</v>
      </c>
      <c r="J6" s="5">
        <f t="shared" si="4"/>
        <v>0.40701891091192</v>
      </c>
      <c r="K6" s="5">
        <f t="shared" si="2"/>
        <v>4.9417440256625783E-2</v>
      </c>
      <c r="L6" s="3">
        <f t="shared" si="3"/>
        <v>0.16566439383992546</v>
      </c>
    </row>
    <row r="7" spans="1:12" x14ac:dyDescent="0.45">
      <c r="A7" s="2">
        <v>6</v>
      </c>
      <c r="B7" s="2">
        <v>1.31</v>
      </c>
      <c r="C7" s="2">
        <v>1.63</v>
      </c>
      <c r="H7" s="4">
        <f t="shared" si="0"/>
        <v>1.4374327067605033</v>
      </c>
      <c r="I7" s="5">
        <f t="shared" si="1"/>
        <v>0.19256729323949662</v>
      </c>
      <c r="J7" s="5">
        <f t="shared" si="4"/>
        <v>-2.9733044719368801E-2</v>
      </c>
      <c r="K7" s="5">
        <f t="shared" si="2"/>
        <v>3.7082162425586276E-2</v>
      </c>
      <c r="L7" s="3">
        <f t="shared" si="3"/>
        <v>8.8405394828398496E-4</v>
      </c>
    </row>
    <row r="8" spans="1:12" x14ac:dyDescent="0.45">
      <c r="A8" s="2">
        <v>7</v>
      </c>
      <c r="B8" s="2">
        <v>1.76</v>
      </c>
      <c r="C8" s="2">
        <v>-7.0000000000000007E-2</v>
      </c>
      <c r="H8" s="4">
        <f t="shared" si="0"/>
        <v>0.69861179084080227</v>
      </c>
      <c r="I8" s="5">
        <f t="shared" si="1"/>
        <v>-0.76861179084080233</v>
      </c>
      <c r="J8" s="5">
        <f t="shared" si="4"/>
        <v>-0.96117908408029895</v>
      </c>
      <c r="K8" s="5">
        <f t="shared" si="2"/>
        <v>0.59076408501950528</v>
      </c>
      <c r="L8" s="3">
        <f t="shared" si="3"/>
        <v>0.92386523167344237</v>
      </c>
    </row>
    <row r="9" spans="1:12" x14ac:dyDescent="0.45">
      <c r="A9" s="2">
        <v>8</v>
      </c>
      <c r="B9" s="2">
        <v>1.28</v>
      </c>
      <c r="C9" s="2">
        <v>0.93</v>
      </c>
      <c r="H9" s="4">
        <f t="shared" si="0"/>
        <v>1.4866874344884837</v>
      </c>
      <c r="I9" s="5">
        <f t="shared" si="1"/>
        <v>-0.55668743448848368</v>
      </c>
      <c r="J9" s="5">
        <f t="shared" si="4"/>
        <v>0.21192435635231865</v>
      </c>
      <c r="K9" s="5">
        <f t="shared" si="2"/>
        <v>0.30990089971736978</v>
      </c>
      <c r="L9" s="3">
        <f t="shared" si="3"/>
        <v>4.4911932815344544E-2</v>
      </c>
    </row>
    <row r="10" spans="1:12" x14ac:dyDescent="0.45">
      <c r="A10" s="2">
        <v>9</v>
      </c>
      <c r="B10" s="2">
        <v>1.46</v>
      </c>
      <c r="C10" s="2">
        <v>1.24</v>
      </c>
      <c r="H10" s="4">
        <f t="shared" si="0"/>
        <v>1.1911590681206032</v>
      </c>
      <c r="I10" s="5">
        <f t="shared" si="1"/>
        <v>4.8840931879396754E-2</v>
      </c>
      <c r="J10" s="5">
        <f t="shared" si="4"/>
        <v>0.60552836636788043</v>
      </c>
      <c r="K10" s="5">
        <f t="shared" si="2"/>
        <v>2.3854366268478743E-3</v>
      </c>
      <c r="L10" s="3">
        <f t="shared" si="3"/>
        <v>0.36666460247615401</v>
      </c>
    </row>
    <row r="11" spans="1:12" x14ac:dyDescent="0.45">
      <c r="A11" s="2">
        <v>10</v>
      </c>
      <c r="B11" s="2">
        <v>2.2200000000000002</v>
      </c>
      <c r="C11" s="2">
        <v>0.09</v>
      </c>
      <c r="H11" s="4">
        <f t="shared" si="0"/>
        <v>-5.6627367654892513E-2</v>
      </c>
      <c r="I11" s="5">
        <f t="shared" si="1"/>
        <v>0.14662736765489251</v>
      </c>
      <c r="J11" s="5">
        <f t="shared" si="4"/>
        <v>9.7786435775495756E-2</v>
      </c>
      <c r="K11" s="5">
        <f t="shared" si="2"/>
        <v>2.1499584945403018E-2</v>
      </c>
      <c r="L11" s="3">
        <f t="shared" si="3"/>
        <v>9.5621870216751562E-3</v>
      </c>
    </row>
    <row r="12" spans="1:12" x14ac:dyDescent="0.45">
      <c r="A12" s="2">
        <v>11</v>
      </c>
      <c r="B12" s="2">
        <v>1.75</v>
      </c>
      <c r="C12" s="2">
        <v>0.77</v>
      </c>
      <c r="H12" s="4">
        <f t="shared" si="0"/>
        <v>0.71503003341679561</v>
      </c>
      <c r="I12" s="5">
        <f t="shared" si="1"/>
        <v>5.496996658320441E-2</v>
      </c>
      <c r="J12" s="5">
        <f t="shared" si="4"/>
        <v>-9.1657401071688099E-2</v>
      </c>
      <c r="K12" s="5">
        <f t="shared" si="2"/>
        <v>3.0216972261586095E-3</v>
      </c>
      <c r="L12" s="3">
        <f t="shared" si="3"/>
        <v>8.4010791712162899E-3</v>
      </c>
    </row>
    <row r="13" spans="1:12" x14ac:dyDescent="0.45">
      <c r="A13" s="2">
        <v>12</v>
      </c>
      <c r="B13" s="2">
        <v>1.29</v>
      </c>
      <c r="C13" s="2">
        <v>1.64</v>
      </c>
      <c r="H13" s="4">
        <f t="shared" si="0"/>
        <v>1.4702691919124899</v>
      </c>
      <c r="I13" s="5">
        <f t="shared" si="1"/>
        <v>0.16973080808750995</v>
      </c>
      <c r="J13" s="5">
        <f t="shared" si="4"/>
        <v>0.11476084150430554</v>
      </c>
      <c r="K13" s="5">
        <f t="shared" si="2"/>
        <v>2.8808547214039134E-2</v>
      </c>
      <c r="L13" s="3">
        <f t="shared" si="3"/>
        <v>1.3170050742776338E-2</v>
      </c>
    </row>
    <row r="14" spans="1:12" x14ac:dyDescent="0.45">
      <c r="A14" s="2">
        <v>13</v>
      </c>
      <c r="B14" s="2">
        <v>1.99</v>
      </c>
      <c r="C14" s="2">
        <v>0.54</v>
      </c>
      <c r="H14" s="4">
        <f t="shared" si="0"/>
        <v>0.3209922115929551</v>
      </c>
      <c r="I14" s="5">
        <f t="shared" si="1"/>
        <v>0.21900778840704493</v>
      </c>
      <c r="J14" s="5">
        <f t="shared" si="4"/>
        <v>4.927698031953498E-2</v>
      </c>
      <c r="K14" s="5">
        <f t="shared" si="2"/>
        <v>4.7964411382944966E-2</v>
      </c>
      <c r="L14" s="3">
        <f t="shared" si="3"/>
        <v>2.4282207894118376E-3</v>
      </c>
    </row>
    <row r="15" spans="1:12" x14ac:dyDescent="0.45">
      <c r="A15" s="2">
        <v>14</v>
      </c>
      <c r="B15" s="2">
        <v>2.27</v>
      </c>
      <c r="C15" s="2">
        <v>-0.3</v>
      </c>
      <c r="H15" s="4">
        <f t="shared" si="0"/>
        <v>-0.13871858053485875</v>
      </c>
      <c r="I15" s="5">
        <f t="shared" si="1"/>
        <v>-0.16128141946514124</v>
      </c>
      <c r="J15" s="5">
        <f t="shared" si="4"/>
        <v>-0.38028920787218617</v>
      </c>
      <c r="K15" s="5">
        <f t="shared" si="2"/>
        <v>2.601169626469084E-2</v>
      </c>
      <c r="L15" s="3">
        <f t="shared" si="3"/>
        <v>0.14461988162405481</v>
      </c>
    </row>
    <row r="16" spans="1:12" x14ac:dyDescent="0.45">
      <c r="A16" s="2">
        <v>15</v>
      </c>
      <c r="B16" s="2">
        <v>1.29</v>
      </c>
      <c r="C16" s="2">
        <v>1.43</v>
      </c>
      <c r="H16" s="4">
        <f t="shared" si="0"/>
        <v>1.4702691919124899</v>
      </c>
      <c r="I16" s="5">
        <f t="shared" si="1"/>
        <v>-4.026919191249001E-2</v>
      </c>
      <c r="J16" s="5">
        <f t="shared" si="4"/>
        <v>0.12101222755265123</v>
      </c>
      <c r="K16" s="5">
        <f t="shared" si="2"/>
        <v>1.6216078172849508E-3</v>
      </c>
      <c r="L16" s="3">
        <f t="shared" si="3"/>
        <v>1.4643959217254641E-2</v>
      </c>
    </row>
    <row r="17" spans="1:12" x14ac:dyDescent="0.45">
      <c r="A17" s="2">
        <v>16</v>
      </c>
      <c r="B17" s="2">
        <v>1.84</v>
      </c>
      <c r="C17" s="2">
        <v>0.57999999999999996</v>
      </c>
      <c r="H17" s="4">
        <f t="shared" si="0"/>
        <v>0.56726585023285558</v>
      </c>
      <c r="I17" s="5">
        <f t="shared" si="1"/>
        <v>1.2734149767144376E-2</v>
      </c>
      <c r="J17" s="5">
        <f t="shared" si="4"/>
        <v>5.3003341679634386E-2</v>
      </c>
      <c r="K17" s="5">
        <f t="shared" si="2"/>
        <v>1.6215857029206317E-4</v>
      </c>
      <c r="L17" s="3">
        <f t="shared" si="3"/>
        <v>2.8093542292080675E-3</v>
      </c>
    </row>
    <row r="18" spans="1:12" x14ac:dyDescent="0.45">
      <c r="A18" s="2">
        <v>17</v>
      </c>
      <c r="B18" s="2">
        <v>2.0499999999999998</v>
      </c>
      <c r="C18" s="2">
        <v>0.22</v>
      </c>
      <c r="H18" s="4">
        <f t="shared" si="0"/>
        <v>0.22248275613699509</v>
      </c>
      <c r="I18" s="5">
        <f t="shared" si="1"/>
        <v>-2.4827561369950846E-3</v>
      </c>
      <c r="J18" s="5">
        <f t="shared" si="4"/>
        <v>-1.5216905904139461E-2</v>
      </c>
      <c r="K18" s="5">
        <f t="shared" si="2"/>
        <v>6.1640780357867547E-6</v>
      </c>
      <c r="L18" s="3">
        <f t="shared" si="3"/>
        <v>2.3155422529543438E-4</v>
      </c>
    </row>
    <row r="19" spans="1:12" x14ac:dyDescent="0.45">
      <c r="A19" s="2">
        <v>18</v>
      </c>
      <c r="B19" s="2">
        <v>2.17</v>
      </c>
      <c r="C19" s="2">
        <v>0.11</v>
      </c>
      <c r="H19" s="4">
        <f t="shared" si="0"/>
        <v>2.5463845225074611E-2</v>
      </c>
      <c r="I19" s="5">
        <f t="shared" si="1"/>
        <v>8.453615477492539E-2</v>
      </c>
      <c r="J19" s="5">
        <f t="shared" si="4"/>
        <v>8.7018910911920475E-2</v>
      </c>
      <c r="K19" s="5">
        <f t="shared" si="2"/>
        <v>7.146361464130141E-3</v>
      </c>
      <c r="L19" s="3">
        <f t="shared" si="3"/>
        <v>7.572290856296752E-3</v>
      </c>
    </row>
    <row r="20" spans="1:12" x14ac:dyDescent="0.45">
      <c r="A20" s="2">
        <v>19</v>
      </c>
      <c r="B20" s="2">
        <v>1.98</v>
      </c>
      <c r="C20" s="2">
        <v>0.25</v>
      </c>
      <c r="H20" s="4">
        <f t="shared" si="0"/>
        <v>0.33741045416894844</v>
      </c>
      <c r="I20" s="5">
        <f t="shared" si="1"/>
        <v>-8.7410454168948437E-2</v>
      </c>
      <c r="J20" s="5">
        <f t="shared" si="4"/>
        <v>-0.17194660894387381</v>
      </c>
      <c r="K20" s="5">
        <f t="shared" si="2"/>
        <v>7.6405874980218355E-3</v>
      </c>
      <c r="L20" s="3">
        <f t="shared" si="3"/>
        <v>2.9565636327297466E-2</v>
      </c>
    </row>
    <row r="21" spans="1:12" x14ac:dyDescent="0.45">
      <c r="A21" s="2">
        <v>20</v>
      </c>
      <c r="B21" s="2">
        <v>1.28</v>
      </c>
      <c r="C21" s="2">
        <v>2</v>
      </c>
      <c r="H21" s="4">
        <f t="shared" si="0"/>
        <v>1.4866874344884837</v>
      </c>
      <c r="I21" s="5">
        <f t="shared" si="1"/>
        <v>0.51331256551151627</v>
      </c>
      <c r="J21" s="5">
        <f t="shared" si="4"/>
        <v>0.60072301968046471</v>
      </c>
      <c r="K21" s="5">
        <f t="shared" si="2"/>
        <v>0.26348978991201466</v>
      </c>
      <c r="L21" s="3">
        <f t="shared" si="3"/>
        <v>0.36086814637401599</v>
      </c>
    </row>
    <row r="22" spans="1:12" x14ac:dyDescent="0.45">
      <c r="K22" s="6"/>
    </row>
    <row r="26" spans="1:12" x14ac:dyDescent="0.45">
      <c r="A26" s="1" t="s">
        <v>13</v>
      </c>
    </row>
    <row r="27" spans="1:12" ht="19" thickBot="1" x14ac:dyDescent="0.5"/>
    <row r="28" spans="1:12" x14ac:dyDescent="0.45">
      <c r="A28" s="7" t="s">
        <v>14</v>
      </c>
      <c r="B28" s="7"/>
    </row>
    <row r="29" spans="1:12" x14ac:dyDescent="0.45">
      <c r="A29" s="8" t="s">
        <v>15</v>
      </c>
      <c r="B29" s="8">
        <v>0.90597089268030018</v>
      </c>
    </row>
    <row r="30" spans="1:12" x14ac:dyDescent="0.45">
      <c r="A30" s="8" t="s">
        <v>16</v>
      </c>
      <c r="B30" s="8">
        <v>0.82078325838393995</v>
      </c>
    </row>
    <row r="31" spans="1:12" x14ac:dyDescent="0.45">
      <c r="A31" s="8" t="s">
        <v>17</v>
      </c>
      <c r="B31" s="8">
        <v>0.81082677273860326</v>
      </c>
    </row>
    <row r="32" spans="1:12" x14ac:dyDescent="0.45">
      <c r="A32" s="8" t="s">
        <v>18</v>
      </c>
      <c r="B32" s="8">
        <v>0.29369341661251491</v>
      </c>
    </row>
    <row r="33" spans="1:9" ht="19" thickBot="1" x14ac:dyDescent="0.5">
      <c r="A33" s="9" t="s">
        <v>19</v>
      </c>
      <c r="B33" s="9">
        <v>20</v>
      </c>
    </row>
    <row r="35" spans="1:9" ht="19" thickBot="1" x14ac:dyDescent="0.5">
      <c r="A35" s="1" t="s">
        <v>20</v>
      </c>
    </row>
    <row r="36" spans="1:9" x14ac:dyDescent="0.45">
      <c r="A36" s="10"/>
      <c r="B36" s="10" t="s">
        <v>25</v>
      </c>
      <c r="C36" s="10" t="s">
        <v>26</v>
      </c>
      <c r="D36" s="10" t="s">
        <v>27</v>
      </c>
      <c r="E36" s="10" t="s">
        <v>28</v>
      </c>
      <c r="F36" s="10" t="s">
        <v>29</v>
      </c>
    </row>
    <row r="37" spans="1:9" x14ac:dyDescent="0.45">
      <c r="A37" s="8" t="s">
        <v>21</v>
      </c>
      <c r="B37" s="8">
        <v>1</v>
      </c>
      <c r="C37" s="8">
        <v>7.1106751866924194</v>
      </c>
      <c r="D37" s="8">
        <v>7.1106751866924194</v>
      </c>
      <c r="E37" s="8">
        <v>82.437045321144126</v>
      </c>
      <c r="F37" s="8">
        <v>3.8631102947169304E-8</v>
      </c>
    </row>
    <row r="38" spans="1:9" x14ac:dyDescent="0.45">
      <c r="A38" s="8" t="s">
        <v>22</v>
      </c>
      <c r="B38" s="8">
        <v>18</v>
      </c>
      <c r="C38" s="8">
        <v>1.5526048133075807</v>
      </c>
      <c r="D38" s="8">
        <v>8.6255822961532266E-2</v>
      </c>
      <c r="E38" s="8"/>
      <c r="F38" s="8"/>
    </row>
    <row r="39" spans="1:9" ht="19" thickBot="1" x14ac:dyDescent="0.5">
      <c r="A39" s="9" t="s">
        <v>23</v>
      </c>
      <c r="B39" s="9">
        <v>19</v>
      </c>
      <c r="C39" s="9">
        <v>8.6632800000000003</v>
      </c>
      <c r="D39" s="9"/>
      <c r="E39" s="9"/>
      <c r="F39" s="9"/>
    </row>
    <row r="40" spans="1:9" ht="19" thickBot="1" x14ac:dyDescent="0.5"/>
    <row r="41" spans="1:9" x14ac:dyDescent="0.45">
      <c r="A41" s="10"/>
      <c r="B41" s="10" t="s">
        <v>30</v>
      </c>
      <c r="C41" s="10" t="s">
        <v>18</v>
      </c>
      <c r="D41" s="10" t="s">
        <v>31</v>
      </c>
      <c r="E41" s="10" t="s">
        <v>32</v>
      </c>
      <c r="F41" s="10" t="s">
        <v>33</v>
      </c>
      <c r="G41" s="10" t="s">
        <v>34</v>
      </c>
      <c r="H41" s="10" t="s">
        <v>35</v>
      </c>
      <c r="I41" s="10" t="s">
        <v>36</v>
      </c>
    </row>
    <row r="42" spans="1:9" x14ac:dyDescent="0.45">
      <c r="A42" s="8" t="s">
        <v>24</v>
      </c>
      <c r="B42" s="8">
        <v>3.5882224842156334</v>
      </c>
      <c r="C42" s="8">
        <v>0.32416523434654659</v>
      </c>
      <c r="D42" s="8">
        <v>11.069115697890259</v>
      </c>
      <c r="E42" s="8">
        <v>1.8304643082750499E-9</v>
      </c>
      <c r="F42" s="8">
        <v>2.9071765986970726</v>
      </c>
      <c r="G42" s="8">
        <v>4.2692683697341938</v>
      </c>
      <c r="H42" s="8">
        <v>2.9071765986970726</v>
      </c>
      <c r="I42" s="8">
        <v>4.2692683697341938</v>
      </c>
    </row>
    <row r="43" spans="1:9" ht="19" thickBot="1" x14ac:dyDescent="0.5">
      <c r="A43" s="9" t="s">
        <v>37</v>
      </c>
      <c r="B43" s="9">
        <v>-1.6418242575993358</v>
      </c>
      <c r="C43" s="9">
        <v>0.18082790851390992</v>
      </c>
      <c r="D43" s="9">
        <v>-9.0794848598994928</v>
      </c>
      <c r="E43" s="9">
        <v>3.8631102947169371E-8</v>
      </c>
      <c r="F43" s="9">
        <v>-2.0217295960868991</v>
      </c>
      <c r="G43" s="9">
        <v>-1.2619189191117726</v>
      </c>
      <c r="H43" s="9">
        <v>-2.0217295960868991</v>
      </c>
      <c r="I43" s="9">
        <v>-1.2619189191117726</v>
      </c>
    </row>
    <row r="47" spans="1:9" x14ac:dyDescent="0.45">
      <c r="A47" s="1" t="s">
        <v>38</v>
      </c>
    </row>
    <row r="48" spans="1:9" ht="19" thickBot="1" x14ac:dyDescent="0.5"/>
    <row r="49" spans="1:4" x14ac:dyDescent="0.45">
      <c r="A49" s="10" t="s">
        <v>39</v>
      </c>
      <c r="B49" s="10" t="s">
        <v>40</v>
      </c>
      <c r="C49" s="10" t="s">
        <v>41</v>
      </c>
      <c r="D49" s="10" t="s">
        <v>42</v>
      </c>
    </row>
    <row r="50" spans="1:4" x14ac:dyDescent="0.45">
      <c r="A50" s="8">
        <v>1</v>
      </c>
      <c r="B50" s="8">
        <v>1.3389232513045433</v>
      </c>
      <c r="C50" s="11">
        <v>7.107674869545666E-2</v>
      </c>
      <c r="D50" s="8">
        <v>0.24864165609464417</v>
      </c>
    </row>
    <row r="51" spans="1:4" x14ac:dyDescent="0.45">
      <c r="A51" s="8">
        <v>2</v>
      </c>
      <c r="B51" s="8">
        <v>0.51801112250487513</v>
      </c>
      <c r="C51" s="11">
        <v>0.2719888774951249</v>
      </c>
      <c r="D51" s="8">
        <v>0.95147521771819621</v>
      </c>
    </row>
    <row r="52" spans="1:4" x14ac:dyDescent="0.45">
      <c r="A52" s="8">
        <v>3</v>
      </c>
      <c r="B52" s="8">
        <v>1.0762313700886494</v>
      </c>
      <c r="C52" s="11">
        <v>-0.20623137008864945</v>
      </c>
      <c r="D52" s="8">
        <v>-0.72144140437851811</v>
      </c>
    </row>
    <row r="53" spans="1:4" x14ac:dyDescent="0.45">
      <c r="A53" s="8">
        <v>4</v>
      </c>
      <c r="B53" s="8">
        <v>7.4718572953054618E-2</v>
      </c>
      <c r="C53" s="11">
        <v>-0.18471857295305461</v>
      </c>
      <c r="D53" s="8">
        <v>-0.64618504269628585</v>
      </c>
    </row>
    <row r="54" spans="1:4" x14ac:dyDescent="0.45">
      <c r="A54" s="8">
        <v>5</v>
      </c>
      <c r="B54" s="8">
        <v>-0.12230033795886541</v>
      </c>
      <c r="C54" s="11">
        <v>0.22230033795886542</v>
      </c>
      <c r="D54" s="8">
        <v>0.77765408793979529</v>
      </c>
    </row>
    <row r="55" spans="1:4" x14ac:dyDescent="0.45">
      <c r="A55" s="8">
        <v>6</v>
      </c>
      <c r="B55" s="8">
        <v>1.4374327067605033</v>
      </c>
      <c r="C55" s="11">
        <v>0.19256729323949662</v>
      </c>
      <c r="D55" s="8">
        <v>0.67364154353605088</v>
      </c>
    </row>
    <row r="56" spans="1:4" x14ac:dyDescent="0.45">
      <c r="A56" s="8">
        <v>7</v>
      </c>
      <c r="B56" s="8">
        <v>0.69861179084080227</v>
      </c>
      <c r="C56" s="11">
        <v>-0.76861179084080233</v>
      </c>
      <c r="D56" s="8">
        <v>-2.6887682973144118</v>
      </c>
    </row>
    <row r="57" spans="1:4" x14ac:dyDescent="0.45">
      <c r="A57" s="8">
        <v>8</v>
      </c>
      <c r="B57" s="8">
        <v>1.4866874344884837</v>
      </c>
      <c r="C57" s="11">
        <v>-0.55668743448848368</v>
      </c>
      <c r="D57" s="8">
        <v>-1.9474116103898695</v>
      </c>
    </row>
    <row r="58" spans="1:4" x14ac:dyDescent="0.45">
      <c r="A58" s="8">
        <v>9</v>
      </c>
      <c r="B58" s="8">
        <v>1.1911590681206032</v>
      </c>
      <c r="C58" s="11">
        <v>4.8840931879396754E-2</v>
      </c>
      <c r="D58" s="8">
        <v>0.17085601706026218</v>
      </c>
    </row>
    <row r="59" spans="1:4" x14ac:dyDescent="0.45">
      <c r="A59" s="8">
        <v>10</v>
      </c>
      <c r="B59" s="8">
        <v>-5.6627367654892513E-2</v>
      </c>
      <c r="C59" s="11">
        <v>0.14662736765489251</v>
      </c>
      <c r="D59" s="8">
        <v>0.51293386644233441</v>
      </c>
    </row>
    <row r="60" spans="1:4" x14ac:dyDescent="0.45">
      <c r="A60" s="8">
        <v>11</v>
      </c>
      <c r="B60" s="8">
        <v>0.71503003341679561</v>
      </c>
      <c r="C60" s="11">
        <v>5.496996658320441E-2</v>
      </c>
      <c r="D60" s="8">
        <v>0.19229669023379037</v>
      </c>
    </row>
    <row r="61" spans="1:4" x14ac:dyDescent="0.45">
      <c r="A61" s="8">
        <v>12</v>
      </c>
      <c r="B61" s="8">
        <v>1.4702691919124899</v>
      </c>
      <c r="C61" s="11">
        <v>0.16973080808750995</v>
      </c>
      <c r="D61" s="8">
        <v>0.5937546382992942</v>
      </c>
    </row>
    <row r="62" spans="1:4" x14ac:dyDescent="0.45">
      <c r="A62" s="8">
        <v>13</v>
      </c>
      <c r="B62" s="8">
        <v>0.3209922115929551</v>
      </c>
      <c r="C62" s="11">
        <v>0.21900778840704493</v>
      </c>
      <c r="D62" s="8">
        <v>0.76613604598705964</v>
      </c>
    </row>
    <row r="63" spans="1:4" x14ac:dyDescent="0.45">
      <c r="A63" s="8">
        <v>14</v>
      </c>
      <c r="B63" s="8">
        <v>-0.13871858053485875</v>
      </c>
      <c r="C63" s="11">
        <v>-0.16128141946514124</v>
      </c>
      <c r="D63" s="8">
        <v>-0.56419687125715468</v>
      </c>
    </row>
    <row r="64" spans="1:4" x14ac:dyDescent="0.45">
      <c r="A64" s="8">
        <v>15</v>
      </c>
      <c r="B64" s="8">
        <v>1.4702691919124899</v>
      </c>
      <c r="C64" s="11">
        <v>-4.026919191249001E-2</v>
      </c>
      <c r="D64" s="8">
        <v>-0.14087023886834862</v>
      </c>
    </row>
    <row r="65" spans="1:4" x14ac:dyDescent="0.45">
      <c r="A65" s="8">
        <v>16</v>
      </c>
      <c r="B65" s="8">
        <v>0.56726585023285558</v>
      </c>
      <c r="C65" s="11">
        <v>1.2734149767144376E-2</v>
      </c>
      <c r="D65" s="8">
        <v>4.4546777183441931E-2</v>
      </c>
    </row>
    <row r="66" spans="1:4" x14ac:dyDescent="0.45">
      <c r="A66" s="8">
        <v>17</v>
      </c>
      <c r="B66" s="8">
        <v>0.22248275613699509</v>
      </c>
      <c r="C66" s="11">
        <v>-2.4827561369950846E-3</v>
      </c>
      <c r="D66" s="8">
        <v>-8.6852115341772649E-3</v>
      </c>
    </row>
    <row r="67" spans="1:4" x14ac:dyDescent="0.45">
      <c r="A67" s="8">
        <v>18</v>
      </c>
      <c r="B67" s="8">
        <v>2.5463845225074611E-2</v>
      </c>
      <c r="C67" s="11">
        <v>8.453615477492539E-2</v>
      </c>
      <c r="D67" s="8">
        <v>0.29572553484644959</v>
      </c>
    </row>
    <row r="68" spans="1:4" x14ac:dyDescent="0.45">
      <c r="A68" s="8">
        <v>19</v>
      </c>
      <c r="B68" s="8">
        <v>0.33741045416894844</v>
      </c>
      <c r="C68" s="11">
        <v>-8.7410454168948437E-2</v>
      </c>
      <c r="D68" s="8">
        <v>-0.30578044836681728</v>
      </c>
    </row>
    <row r="69" spans="1:4" ht="19" thickBot="1" x14ac:dyDescent="0.5">
      <c r="A69" s="9">
        <v>20</v>
      </c>
      <c r="B69" s="9">
        <v>1.4866874344884837</v>
      </c>
      <c r="C69" s="12">
        <v>0.51331256551151627</v>
      </c>
      <c r="D69" s="9">
        <v>1.7956770494643111</v>
      </c>
    </row>
    <row r="73" spans="1:4" x14ac:dyDescent="0.45">
      <c r="A73" s="1">
        <f>SUMXMY2(C51:C69,C50:C68)</f>
        <v>2.3653856644701512</v>
      </c>
    </row>
    <row r="77" spans="1:4" x14ac:dyDescent="0.45">
      <c r="A77" s="1" t="s">
        <v>43</v>
      </c>
    </row>
    <row r="78" spans="1:4" x14ac:dyDescent="0.45">
      <c r="A78" s="1">
        <f t="array" ref="A78:B82">LINEST(C2:C21,B2:B21,TRUE,TRUE)</f>
        <v>-1.6418242575993358</v>
      </c>
      <c r="B78" s="1">
        <v>3.5882224842156334</v>
      </c>
    </row>
    <row r="79" spans="1:4" x14ac:dyDescent="0.45">
      <c r="A79" s="1">
        <v>0.18082790851390992</v>
      </c>
      <c r="B79" s="1">
        <v>0.32416523434654659</v>
      </c>
    </row>
    <row r="80" spans="1:4" x14ac:dyDescent="0.45">
      <c r="A80" s="1">
        <v>0.82078325838393995</v>
      </c>
      <c r="B80" s="1">
        <v>0.29369341661251491</v>
      </c>
    </row>
    <row r="81" spans="1:2" x14ac:dyDescent="0.45">
      <c r="A81" s="1">
        <v>82.437045321144126</v>
      </c>
      <c r="B81" s="1">
        <v>18</v>
      </c>
    </row>
    <row r="82" spans="1:2" x14ac:dyDescent="0.45">
      <c r="A82" s="1">
        <v>7.1106751866924194</v>
      </c>
      <c r="B82" s="1">
        <v>1.5526048133075807</v>
      </c>
    </row>
    <row r="87" spans="1:2" x14ac:dyDescent="0.45">
      <c r="A87" s="1" t="s">
        <v>12</v>
      </c>
      <c r="B87" s="1">
        <f>A73/B82</f>
        <v>1.523494996406116</v>
      </c>
    </row>
    <row r="112" spans="1:4" x14ac:dyDescent="0.45">
      <c r="A112" s="1" t="s">
        <v>44</v>
      </c>
      <c r="B112" s="1" t="s">
        <v>45</v>
      </c>
      <c r="C112" s="1" t="s">
        <v>46</v>
      </c>
      <c r="D112" s="1" t="s">
        <v>47</v>
      </c>
    </row>
    <row r="113" spans="1:4" x14ac:dyDescent="0.45">
      <c r="A113" s="1">
        <f>1.2015</f>
        <v>1.2015</v>
      </c>
      <c r="B113" s="1">
        <v>1.4107000000000001</v>
      </c>
      <c r="C113" s="1">
        <f>4-B113</f>
        <v>2.5892999999999997</v>
      </c>
      <c r="D113" s="1">
        <f>4-A113</f>
        <v>2.7984999999999998</v>
      </c>
    </row>
    <row r="115" spans="1:4" x14ac:dyDescent="0.45">
      <c r="A115" s="1" t="s">
        <v>48</v>
      </c>
    </row>
    <row r="123" spans="1:4" x14ac:dyDescent="0.45">
      <c r="A123" s="1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6E9F-CC19-4439-AAAD-2C331FACB0EF}">
  <dimension ref="A1"/>
  <sheetViews>
    <sheetView topLeftCell="J1" workbookViewId="0">
      <selection activeCell="I36" sqref="I3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FBCC-E9C8-474B-86FB-311BCBB3A965}">
  <dimension ref="A1:R39"/>
  <sheetViews>
    <sheetView tabSelected="1" topLeftCell="A21" zoomScale="63" zoomScaleNormal="90" workbookViewId="0">
      <selection activeCell="A38" sqref="A38"/>
    </sheetView>
  </sheetViews>
  <sheetFormatPr defaultColWidth="9.1796875" defaultRowHeight="18.5" x14ac:dyDescent="0.45"/>
  <cols>
    <col min="1" max="14" width="9.1796875" style="1"/>
    <col min="15" max="15" width="10.453125" style="1" bestFit="1" customWidth="1"/>
    <col min="16" max="16384" width="9.1796875" style="1"/>
  </cols>
  <sheetData>
    <row r="1" spans="1:18" s="16" customFormat="1" x14ac:dyDescent="0.45">
      <c r="A1" s="23" t="s">
        <v>0</v>
      </c>
      <c r="B1" s="23" t="s">
        <v>1</v>
      </c>
      <c r="C1" s="23" t="s">
        <v>2</v>
      </c>
      <c r="F1" s="24" t="s">
        <v>1</v>
      </c>
      <c r="G1" s="16" t="s">
        <v>8</v>
      </c>
      <c r="I1" s="25" t="s">
        <v>3</v>
      </c>
      <c r="J1" s="26" t="s">
        <v>4</v>
      </c>
      <c r="K1" s="26" t="s">
        <v>9</v>
      </c>
      <c r="L1" s="26"/>
      <c r="M1" s="26"/>
      <c r="N1" s="26" t="s">
        <v>10</v>
      </c>
      <c r="O1" s="27" t="s">
        <v>11</v>
      </c>
    </row>
    <row r="2" spans="1:18" x14ac:dyDescent="0.45">
      <c r="A2" s="13">
        <v>1</v>
      </c>
      <c r="B2" s="13">
        <v>92</v>
      </c>
      <c r="C2" s="13">
        <v>102</v>
      </c>
      <c r="F2" s="1">
        <f t="array" ref="F2:G6">LINEST(C2:C21,B2:B21,TRUE,TRUE)</f>
        <v>4.0517083073540544E-2</v>
      </c>
      <c r="G2" s="1">
        <v>97.083772724793263</v>
      </c>
      <c r="I2" s="18">
        <f>$G$2+$F$2*B2</f>
        <v>100.81134436755899</v>
      </c>
      <c r="J2" s="17">
        <f>C2-I2</f>
        <v>1.1886556324410122</v>
      </c>
      <c r="K2" s="17">
        <f>J2*J2</f>
        <v>1.4129022125337427</v>
      </c>
      <c r="L2" s="17">
        <v>0</v>
      </c>
      <c r="M2" s="17">
        <f>L2*L2</f>
        <v>0</v>
      </c>
      <c r="N2" s="17">
        <f>B2*SQRT(1-$A$28^2)</f>
        <v>64.888624649015568</v>
      </c>
      <c r="O2" s="19">
        <f>C2*SQRT(1-$A$28^2)</f>
        <v>71.941736023908561</v>
      </c>
    </row>
    <row r="3" spans="1:18" x14ac:dyDescent="0.45">
      <c r="A3" s="13">
        <v>2</v>
      </c>
      <c r="B3" s="13">
        <v>84</v>
      </c>
      <c r="C3" s="13">
        <v>90</v>
      </c>
      <c r="F3" s="1">
        <v>1.7284158324091834E-2</v>
      </c>
      <c r="G3" s="1">
        <v>4.6017119928400643</v>
      </c>
      <c r="I3" s="18">
        <f t="shared" ref="I3:I21" si="0">$G$2+$F$2*B3</f>
        <v>100.48720770297066</v>
      </c>
      <c r="J3" s="17">
        <f t="shared" ref="J3:J21" si="1">C3-I3</f>
        <v>-10.487207702970665</v>
      </c>
      <c r="K3" s="17">
        <f t="shared" ref="K3:K21" si="2">J3*J3</f>
        <v>109.98152540524724</v>
      </c>
      <c r="L3" s="17">
        <f>J3-J2</f>
        <v>-11.675863335411677</v>
      </c>
      <c r="M3" s="17">
        <f t="shared" ref="M3:M21" si="3">L3*L3</f>
        <v>136.32578462721068</v>
      </c>
      <c r="N3" s="17">
        <f>B3-B2*$A$28</f>
        <v>18.781395360225858</v>
      </c>
      <c r="O3" s="19">
        <f>C3-C2*$A$28</f>
        <v>17.692416595033023</v>
      </c>
      <c r="Q3" s="14"/>
      <c r="R3" s="14"/>
    </row>
    <row r="4" spans="1:18" x14ac:dyDescent="0.45">
      <c r="A4" s="13">
        <v>3</v>
      </c>
      <c r="B4" s="13">
        <v>1119</v>
      </c>
      <c r="C4" s="13">
        <v>138</v>
      </c>
      <c r="F4" s="1">
        <v>0.23388457213401115</v>
      </c>
      <c r="G4" s="1">
        <v>17.331874084075682</v>
      </c>
      <c r="I4" s="18">
        <f t="shared" si="0"/>
        <v>142.42238868408515</v>
      </c>
      <c r="J4" s="17">
        <f t="shared" si="1"/>
        <v>-4.4223886840851492</v>
      </c>
      <c r="K4" s="17">
        <f t="shared" si="2"/>
        <v>19.557521673124377</v>
      </c>
      <c r="L4" s="17">
        <f t="shared" ref="L4:L21" si="4">J4-J3</f>
        <v>6.0648190188855153</v>
      </c>
      <c r="M4" s="17">
        <f t="shared" si="3"/>
        <v>36.782029731835465</v>
      </c>
      <c r="N4" s="17">
        <f t="shared" ref="N4:N21" si="5">B4-B3*$A$28</f>
        <v>1059.4525783723802</v>
      </c>
      <c r="O4" s="19">
        <f t="shared" ref="O4:O21" si="6">C4-C3*$A$28</f>
        <v>74.199191113264419</v>
      </c>
    </row>
    <row r="5" spans="1:18" x14ac:dyDescent="0.45">
      <c r="A5" s="13">
        <v>4</v>
      </c>
      <c r="B5" s="13">
        <v>69</v>
      </c>
      <c r="C5" s="13">
        <v>72</v>
      </c>
      <c r="F5" s="1">
        <v>5.4951540528806744</v>
      </c>
      <c r="G5" s="1">
        <v>18</v>
      </c>
      <c r="I5" s="18">
        <f t="shared" si="0"/>
        <v>99.879451456867557</v>
      </c>
      <c r="J5" s="17">
        <f t="shared" si="1"/>
        <v>-27.879451456867557</v>
      </c>
      <c r="K5" s="17">
        <f t="shared" si="2"/>
        <v>777.26381353583452</v>
      </c>
      <c r="L5" s="17">
        <f t="shared" si="4"/>
        <v>-23.457062772782407</v>
      </c>
      <c r="M5" s="17">
        <f t="shared" si="3"/>
        <v>550.23379392625429</v>
      </c>
      <c r="N5" s="17">
        <f t="shared" si="5"/>
        <v>-724.25672382507901</v>
      </c>
      <c r="O5" s="19">
        <f>C5-C4*$A$28</f>
        <v>-25.82790695966122</v>
      </c>
    </row>
    <row r="6" spans="1:18" x14ac:dyDescent="0.45">
      <c r="A6" s="13">
        <v>5</v>
      </c>
      <c r="B6" s="13">
        <v>71</v>
      </c>
      <c r="C6" s="13">
        <v>75</v>
      </c>
      <c r="F6" s="1">
        <v>1650.7105332074243</v>
      </c>
      <c r="G6" s="1">
        <v>5407.0894667925777</v>
      </c>
      <c r="I6" s="18">
        <f t="shared" si="0"/>
        <v>99.960485623014648</v>
      </c>
      <c r="J6" s="17">
        <f t="shared" si="1"/>
        <v>-24.960485623014648</v>
      </c>
      <c r="K6" s="17">
        <f t="shared" si="2"/>
        <v>623.02584253672092</v>
      </c>
      <c r="L6" s="17">
        <f t="shared" si="4"/>
        <v>2.9189658338529085</v>
      </c>
      <c r="M6" s="17">
        <f t="shared" si="3"/>
        <v>8.5203615392006053</v>
      </c>
      <c r="N6" s="17">
        <f t="shared" si="5"/>
        <v>22.08604652016939</v>
      </c>
      <c r="O6" s="19">
        <f t="shared" si="6"/>
        <v>23.959352890611541</v>
      </c>
    </row>
    <row r="7" spans="1:18" x14ac:dyDescent="0.45">
      <c r="A7" s="13">
        <v>6</v>
      </c>
      <c r="B7" s="13">
        <v>77</v>
      </c>
      <c r="C7" s="13">
        <v>82</v>
      </c>
      <c r="I7" s="18">
        <f t="shared" si="0"/>
        <v>100.20358812145588</v>
      </c>
      <c r="J7" s="17">
        <f t="shared" si="1"/>
        <v>-18.20358812145588</v>
      </c>
      <c r="K7" s="17">
        <f t="shared" si="2"/>
        <v>331.37062049560961</v>
      </c>
      <c r="L7" s="17">
        <f t="shared" si="4"/>
        <v>6.7568975015587682</v>
      </c>
      <c r="M7" s="17">
        <f t="shared" si="3"/>
        <v>45.655663846571123</v>
      </c>
      <c r="N7" s="17">
        <f t="shared" si="5"/>
        <v>26.668250767130829</v>
      </c>
      <c r="O7" s="19">
        <f t="shared" si="6"/>
        <v>28.832659261053692</v>
      </c>
    </row>
    <row r="8" spans="1:18" x14ac:dyDescent="0.45">
      <c r="A8" s="13">
        <v>7</v>
      </c>
      <c r="B8" s="13">
        <v>82</v>
      </c>
      <c r="C8" s="13">
        <v>88</v>
      </c>
      <c r="I8" s="18">
        <f t="shared" si="0"/>
        <v>100.40617353682359</v>
      </c>
      <c r="J8" s="17">
        <f t="shared" si="1"/>
        <v>-12.406173536823587</v>
      </c>
      <c r="K8" s="17">
        <f t="shared" si="2"/>
        <v>153.91314182578188</v>
      </c>
      <c r="L8" s="17">
        <f t="shared" si="4"/>
        <v>5.7974145846322926</v>
      </c>
      <c r="M8" s="17">
        <f t="shared" si="3"/>
        <v>33.610015866107219</v>
      </c>
      <c r="N8" s="17">
        <f t="shared" si="5"/>
        <v>27.414863508015117</v>
      </c>
      <c r="O8" s="19">
        <f t="shared" si="6"/>
        <v>29.870374125418699</v>
      </c>
    </row>
    <row r="9" spans="1:18" x14ac:dyDescent="0.45">
      <c r="A9" s="13">
        <v>8</v>
      </c>
      <c r="B9" s="13">
        <v>85</v>
      </c>
      <c r="C9" s="13">
        <v>94</v>
      </c>
      <c r="I9" s="18">
        <f t="shared" si="0"/>
        <v>100.5277247860442</v>
      </c>
      <c r="J9" s="17">
        <f t="shared" si="1"/>
        <v>-6.5277247860442031</v>
      </c>
      <c r="K9" s="17">
        <f t="shared" si="2"/>
        <v>42.611190882335841</v>
      </c>
      <c r="L9" s="17">
        <f t="shared" si="4"/>
        <v>5.8784487507793841</v>
      </c>
      <c r="M9" s="17">
        <f t="shared" si="3"/>
        <v>34.5561597155397</v>
      </c>
      <c r="N9" s="17">
        <f t="shared" si="5"/>
        <v>26.870374125418699</v>
      </c>
      <c r="O9" s="19">
        <f t="shared" si="6"/>
        <v>31.616986866302994</v>
      </c>
    </row>
    <row r="10" spans="1:18" x14ac:dyDescent="0.45">
      <c r="A10" s="13">
        <v>9</v>
      </c>
      <c r="B10" s="13">
        <v>88</v>
      </c>
      <c r="C10" s="13">
        <v>99</v>
      </c>
      <c r="I10" s="18">
        <f t="shared" si="0"/>
        <v>100.64927603526483</v>
      </c>
      <c r="J10" s="17">
        <f t="shared" si="1"/>
        <v>-1.6492760352648332</v>
      </c>
      <c r="K10" s="17">
        <f t="shared" si="2"/>
        <v>2.7201114404988873</v>
      </c>
      <c r="L10" s="17">
        <f t="shared" si="4"/>
        <v>4.8784487507793699</v>
      </c>
      <c r="M10" s="17">
        <f t="shared" si="3"/>
        <v>23.799262213980796</v>
      </c>
      <c r="N10" s="17">
        <f t="shared" si="5"/>
        <v>27.743680495860843</v>
      </c>
      <c r="O10" s="19">
        <f t="shared" si="6"/>
        <v>32.363599607187297</v>
      </c>
    </row>
    <row r="11" spans="1:18" x14ac:dyDescent="0.45">
      <c r="A11" s="13">
        <v>10</v>
      </c>
      <c r="B11" s="13">
        <v>95</v>
      </c>
      <c r="C11" s="13">
        <v>106</v>
      </c>
      <c r="I11" s="18">
        <f t="shared" si="0"/>
        <v>100.93289561677962</v>
      </c>
      <c r="J11" s="17">
        <f t="shared" si="1"/>
        <v>5.0671043832203821</v>
      </c>
      <c r="K11" s="17">
        <f t="shared" si="2"/>
        <v>25.675546830451211</v>
      </c>
      <c r="L11" s="17">
        <f t="shared" si="4"/>
        <v>6.7163804184852154</v>
      </c>
      <c r="M11" s="17">
        <f t="shared" si="3"/>
        <v>45.109765925811637</v>
      </c>
      <c r="N11" s="17">
        <f t="shared" si="5"/>
        <v>32.616986866302994</v>
      </c>
      <c r="O11" s="19">
        <f t="shared" si="6"/>
        <v>35.819110224590872</v>
      </c>
      <c r="R11" s="15"/>
    </row>
    <row r="12" spans="1:18" x14ac:dyDescent="0.45">
      <c r="A12" s="13">
        <v>11</v>
      </c>
      <c r="B12" s="13">
        <v>94</v>
      </c>
      <c r="C12" s="13">
        <v>107</v>
      </c>
      <c r="I12" s="18">
        <f t="shared" si="0"/>
        <v>100.89237853370608</v>
      </c>
      <c r="J12" s="17">
        <f t="shared" si="1"/>
        <v>6.1076214662939208</v>
      </c>
      <c r="K12" s="17">
        <f t="shared" si="2"/>
        <v>37.303039975534304</v>
      </c>
      <c r="L12" s="17">
        <f t="shared" si="4"/>
        <v>1.0405170830735386</v>
      </c>
      <c r="M12" s="17">
        <f t="shared" si="3"/>
        <v>1.0826758001678654</v>
      </c>
      <c r="N12" s="17">
        <f t="shared" si="5"/>
        <v>26.654701730668009</v>
      </c>
      <c r="O12" s="19">
        <f t="shared" si="6"/>
        <v>31.856825088955873</v>
      </c>
    </row>
    <row r="13" spans="1:18" x14ac:dyDescent="0.45">
      <c r="A13" s="13">
        <v>12</v>
      </c>
      <c r="B13" s="13">
        <v>102</v>
      </c>
      <c r="C13" s="13">
        <v>112</v>
      </c>
      <c r="I13" s="18">
        <f t="shared" si="0"/>
        <v>101.2165151982944</v>
      </c>
      <c r="J13" s="17">
        <f t="shared" si="1"/>
        <v>10.783484801705598</v>
      </c>
      <c r="K13" s="17">
        <f t="shared" si="2"/>
        <v>116.28354446861562</v>
      </c>
      <c r="L13" s="17">
        <f t="shared" si="4"/>
        <v>4.6758633354116768</v>
      </c>
      <c r="M13" s="17">
        <f t="shared" si="3"/>
        <v>21.863697931447209</v>
      </c>
      <c r="N13" s="17">
        <f t="shared" si="5"/>
        <v>35.363599607187297</v>
      </c>
      <c r="O13" s="19">
        <f t="shared" si="6"/>
        <v>36.147927212436599</v>
      </c>
    </row>
    <row r="14" spans="1:18" x14ac:dyDescent="0.45">
      <c r="A14" s="13">
        <v>13</v>
      </c>
      <c r="B14" s="13">
        <v>108</v>
      </c>
      <c r="C14" s="13">
        <v>118</v>
      </c>
      <c r="I14" s="18">
        <f t="shared" si="0"/>
        <v>101.45961769673565</v>
      </c>
      <c r="J14" s="17">
        <f t="shared" si="1"/>
        <v>16.540382303264352</v>
      </c>
      <c r="K14" s="17">
        <f t="shared" si="2"/>
        <v>273.58424673814051</v>
      </c>
      <c r="L14" s="17">
        <f t="shared" si="4"/>
        <v>5.756897501558754</v>
      </c>
      <c r="M14" s="17">
        <f t="shared" si="3"/>
        <v>33.141868843453423</v>
      </c>
      <c r="N14" s="17">
        <f t="shared" si="5"/>
        <v>35.692416595033023</v>
      </c>
      <c r="O14" s="19">
        <f t="shared" si="6"/>
        <v>38.603437829840175</v>
      </c>
    </row>
    <row r="15" spans="1:18" x14ac:dyDescent="0.45">
      <c r="A15" s="13">
        <v>14</v>
      </c>
      <c r="B15" s="13">
        <v>111</v>
      </c>
      <c r="C15" s="13">
        <v>120</v>
      </c>
      <c r="I15" s="18">
        <f t="shared" si="0"/>
        <v>101.58116894595626</v>
      </c>
      <c r="J15" s="17">
        <f t="shared" si="1"/>
        <v>18.418831054043736</v>
      </c>
      <c r="K15" s="17">
        <f t="shared" si="2"/>
        <v>339.25333739740586</v>
      </c>
      <c r="L15" s="17">
        <f t="shared" si="4"/>
        <v>1.8784487507793841</v>
      </c>
      <c r="M15" s="17">
        <f t="shared" si="3"/>
        <v>3.5285697093046289</v>
      </c>
      <c r="N15" s="17">
        <f t="shared" si="5"/>
        <v>34.439029335917311</v>
      </c>
      <c r="O15" s="19">
        <f t="shared" si="6"/>
        <v>36.350050570724477</v>
      </c>
    </row>
    <row r="16" spans="1:18" x14ac:dyDescent="0.45">
      <c r="A16" s="13">
        <v>15</v>
      </c>
      <c r="B16" s="13">
        <v>113</v>
      </c>
      <c r="C16" s="13">
        <v>121</v>
      </c>
      <c r="I16" s="18">
        <f t="shared" si="0"/>
        <v>101.66220311210334</v>
      </c>
      <c r="J16" s="17">
        <f t="shared" si="1"/>
        <v>19.337796887896658</v>
      </c>
      <c r="K16" s="17">
        <f t="shared" si="2"/>
        <v>373.95038847754569</v>
      </c>
      <c r="L16" s="17">
        <f t="shared" si="4"/>
        <v>0.91896583385292274</v>
      </c>
      <c r="M16" s="17">
        <f t="shared" si="3"/>
        <v>0.84449820378899765</v>
      </c>
      <c r="N16" s="17">
        <f t="shared" si="5"/>
        <v>34.312335706359463</v>
      </c>
      <c r="O16" s="19">
        <f t="shared" si="6"/>
        <v>35.932254817685902</v>
      </c>
    </row>
    <row r="17" spans="1:15" x14ac:dyDescent="0.45">
      <c r="A17" s="13">
        <v>16</v>
      </c>
      <c r="B17" s="13">
        <v>114</v>
      </c>
      <c r="C17" s="13">
        <v>130</v>
      </c>
      <c r="I17" s="18">
        <f t="shared" si="0"/>
        <v>101.70272019517688</v>
      </c>
      <c r="J17" s="17">
        <f t="shared" si="1"/>
        <v>28.29727980482312</v>
      </c>
      <c r="K17" s="17">
        <f t="shared" si="2"/>
        <v>800.73604435245034</v>
      </c>
      <c r="L17" s="17">
        <f t="shared" si="4"/>
        <v>8.9594829169264614</v>
      </c>
      <c r="M17" s="17">
        <f t="shared" si="3"/>
        <v>80.27233413869709</v>
      </c>
      <c r="N17" s="17">
        <f t="shared" si="5"/>
        <v>33.894539953320887</v>
      </c>
      <c r="O17" s="19">
        <f t="shared" si="6"/>
        <v>44.223356941166614</v>
      </c>
    </row>
    <row r="18" spans="1:15" x14ac:dyDescent="0.45">
      <c r="A18" s="13">
        <v>17</v>
      </c>
      <c r="B18" s="13">
        <v>116</v>
      </c>
      <c r="C18" s="13">
        <v>134</v>
      </c>
      <c r="I18" s="18">
        <f t="shared" si="0"/>
        <v>101.78375436132397</v>
      </c>
      <c r="J18" s="17">
        <f t="shared" si="1"/>
        <v>32.216245638676028</v>
      </c>
      <c r="K18" s="17">
        <f t="shared" si="2"/>
        <v>1037.8864830515122</v>
      </c>
      <c r="L18" s="17">
        <f t="shared" si="4"/>
        <v>3.9189658338529085</v>
      </c>
      <c r="M18" s="17">
        <f t="shared" si="3"/>
        <v>15.358293206906422</v>
      </c>
      <c r="N18" s="17">
        <f t="shared" si="5"/>
        <v>35.185642076801599</v>
      </c>
      <c r="O18" s="19">
        <f t="shared" si="6"/>
        <v>41.843276052493053</v>
      </c>
    </row>
    <row r="19" spans="1:15" x14ac:dyDescent="0.45">
      <c r="A19" s="13">
        <v>18</v>
      </c>
      <c r="B19" s="13">
        <v>77</v>
      </c>
      <c r="C19" s="13">
        <v>87</v>
      </c>
      <c r="I19" s="18">
        <f t="shared" si="0"/>
        <v>100.20358812145588</v>
      </c>
      <c r="J19" s="17">
        <f t="shared" si="1"/>
        <v>-13.20358812145588</v>
      </c>
      <c r="K19" s="17">
        <f t="shared" si="2"/>
        <v>174.33473928105082</v>
      </c>
      <c r="L19" s="17">
        <f t="shared" si="4"/>
        <v>-45.419833760131908</v>
      </c>
      <c r="M19" s="17">
        <f t="shared" si="3"/>
        <v>2062.9612987980181</v>
      </c>
      <c r="N19" s="17">
        <f t="shared" si="5"/>
        <v>-5.2321536762369618</v>
      </c>
      <c r="O19" s="19">
        <f t="shared" si="6"/>
        <v>-7.9923154535840695</v>
      </c>
    </row>
    <row r="20" spans="1:15" x14ac:dyDescent="0.45">
      <c r="A20" s="13">
        <v>19</v>
      </c>
      <c r="B20" s="13">
        <v>84</v>
      </c>
      <c r="C20" s="13">
        <v>91</v>
      </c>
      <c r="I20" s="18">
        <f t="shared" si="0"/>
        <v>100.48720770297066</v>
      </c>
      <c r="J20" s="17">
        <f t="shared" si="1"/>
        <v>-9.4872077029706645</v>
      </c>
      <c r="K20" s="17">
        <f t="shared" si="2"/>
        <v>90.007109999305911</v>
      </c>
      <c r="L20" s="17">
        <f t="shared" si="4"/>
        <v>3.7163804184852154</v>
      </c>
      <c r="M20" s="17">
        <f t="shared" si="3"/>
        <v>13.811483414900344</v>
      </c>
      <c r="N20" s="17">
        <f t="shared" si="5"/>
        <v>29.414863508015117</v>
      </c>
      <c r="O20" s="19">
        <f t="shared" si="6"/>
        <v>29.325884742822282</v>
      </c>
    </row>
    <row r="21" spans="1:15" ht="19" thickBot="1" x14ac:dyDescent="0.5">
      <c r="A21" s="13">
        <v>20</v>
      </c>
      <c r="B21" s="13">
        <v>90</v>
      </c>
      <c r="C21" s="13">
        <v>92</v>
      </c>
      <c r="I21" s="20">
        <f t="shared" si="0"/>
        <v>100.73031020141191</v>
      </c>
      <c r="J21" s="21">
        <f t="shared" si="1"/>
        <v>-8.7303102014119105</v>
      </c>
      <c r="K21" s="21">
        <f t="shared" si="2"/>
        <v>76.218316212876871</v>
      </c>
      <c r="L21" s="21">
        <f t="shared" si="4"/>
        <v>0.75689750155875402</v>
      </c>
      <c r="M21" s="21">
        <f t="shared" si="3"/>
        <v>0.57289382786588405</v>
      </c>
      <c r="N21" s="21">
        <f t="shared" si="5"/>
        <v>30.452578372380131</v>
      </c>
      <c r="O21" s="22">
        <f t="shared" si="6"/>
        <v>27.490293236745146</v>
      </c>
    </row>
    <row r="22" spans="1:15" x14ac:dyDescent="0.45">
      <c r="K22" s="1">
        <f>SUM(K2:K21)</f>
        <v>5407.0894667925759</v>
      </c>
      <c r="M22" s="1">
        <f>SUM(M2:M21)</f>
        <v>3148.0304512670618</v>
      </c>
    </row>
    <row r="25" spans="1:15" s="16" customFormat="1" x14ac:dyDescent="0.45">
      <c r="A25" s="16" t="s">
        <v>12</v>
      </c>
      <c r="B25" s="16">
        <f>M22/G6</f>
        <v>0.58220424696143169</v>
      </c>
    </row>
    <row r="26" spans="1:15" x14ac:dyDescent="0.45">
      <c r="L26" s="14"/>
      <c r="M26" s="14"/>
    </row>
    <row r="27" spans="1:15" s="16" customFormat="1" x14ac:dyDescent="0.45">
      <c r="A27" s="16" t="s">
        <v>50</v>
      </c>
    </row>
    <row r="28" spans="1:15" x14ac:dyDescent="0.45">
      <c r="A28" s="1">
        <f>1-B25/2</f>
        <v>0.70889787651928415</v>
      </c>
    </row>
    <row r="31" spans="1:15" x14ac:dyDescent="0.45">
      <c r="A31" s="1">
        <f t="array" ref="A31:B35">LINEST(O2:O21,N2:N21,TRUE,TRUE)</f>
        <v>5.5525936357282812E-2</v>
      </c>
      <c r="B31" s="1">
        <v>29.29026306547923</v>
      </c>
    </row>
    <row r="32" spans="1:15" x14ac:dyDescent="0.45">
      <c r="A32" s="1">
        <v>1.1635699057203602E-2</v>
      </c>
      <c r="B32" s="1">
        <v>3.3581262780974228</v>
      </c>
    </row>
    <row r="33" spans="1:2" x14ac:dyDescent="0.45">
      <c r="A33" s="1">
        <v>0.55852375908461782</v>
      </c>
      <c r="B33" s="1">
        <v>14.845457318158285</v>
      </c>
    </row>
    <row r="34" spans="1:2" x14ac:dyDescent="0.45">
      <c r="A34" s="1">
        <v>22.772296064399232</v>
      </c>
      <c r="B34" s="1">
        <v>18</v>
      </c>
    </row>
    <row r="35" spans="1:2" x14ac:dyDescent="0.45">
      <c r="A35" s="1">
        <v>5018.731744103603</v>
      </c>
      <c r="B35" s="1">
        <v>3966.9768537346695</v>
      </c>
    </row>
    <row r="37" spans="1:2" x14ac:dyDescent="0.45">
      <c r="A37" s="1">
        <f>B31/(1-A28)</f>
        <v>100.61851392650378</v>
      </c>
    </row>
    <row r="39" spans="1:2" x14ac:dyDescent="0.45">
      <c r="A39" s="1" t="s">
        <v>51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00C1-FCC5-4E04-BD3E-4AC4553F56EA}">
  <dimension ref="B1:C21"/>
  <sheetViews>
    <sheetView workbookViewId="0">
      <selection activeCell="G12" sqref="G12"/>
    </sheetView>
  </sheetViews>
  <sheetFormatPr defaultRowHeight="14.5" x14ac:dyDescent="0.35"/>
  <sheetData>
    <row r="1" spans="2:3" ht="18.5" x14ac:dyDescent="0.45">
      <c r="B1" s="23" t="s">
        <v>1</v>
      </c>
      <c r="C1" s="23" t="s">
        <v>2</v>
      </c>
    </row>
    <row r="2" spans="2:3" ht="18.5" x14ac:dyDescent="0.45">
      <c r="B2" s="13">
        <v>92</v>
      </c>
      <c r="C2" s="13">
        <v>102</v>
      </c>
    </row>
    <row r="3" spans="2:3" ht="18.5" x14ac:dyDescent="0.45">
      <c r="B3" s="13">
        <v>84</v>
      </c>
      <c r="C3" s="13">
        <v>90</v>
      </c>
    </row>
    <row r="4" spans="2:3" ht="18.5" x14ac:dyDescent="0.45">
      <c r="B4" s="13">
        <v>1119</v>
      </c>
      <c r="C4" s="13">
        <v>138</v>
      </c>
    </row>
    <row r="5" spans="2:3" ht="18.5" x14ac:dyDescent="0.45">
      <c r="B5" s="13">
        <v>69</v>
      </c>
      <c r="C5" s="13">
        <v>72</v>
      </c>
    </row>
    <row r="6" spans="2:3" ht="18.5" x14ac:dyDescent="0.45">
      <c r="B6" s="13">
        <v>71</v>
      </c>
      <c r="C6" s="13">
        <v>75</v>
      </c>
    </row>
    <row r="7" spans="2:3" ht="18.5" x14ac:dyDescent="0.45">
      <c r="B7" s="13">
        <v>77</v>
      </c>
      <c r="C7" s="13">
        <v>82</v>
      </c>
    </row>
    <row r="8" spans="2:3" ht="18.5" x14ac:dyDescent="0.45">
      <c r="B8" s="13">
        <v>82</v>
      </c>
      <c r="C8" s="13">
        <v>88</v>
      </c>
    </row>
    <row r="9" spans="2:3" ht="18.5" x14ac:dyDescent="0.45">
      <c r="B9" s="13">
        <v>85</v>
      </c>
      <c r="C9" s="13">
        <v>94</v>
      </c>
    </row>
    <row r="10" spans="2:3" ht="18.5" x14ac:dyDescent="0.45">
      <c r="B10" s="13">
        <v>88</v>
      </c>
      <c r="C10" s="13">
        <v>99</v>
      </c>
    </row>
    <row r="11" spans="2:3" ht="18.5" x14ac:dyDescent="0.45">
      <c r="B11" s="13">
        <v>95</v>
      </c>
      <c r="C11" s="13">
        <v>106</v>
      </c>
    </row>
    <row r="12" spans="2:3" ht="18.5" x14ac:dyDescent="0.45">
      <c r="B12" s="13">
        <v>94</v>
      </c>
      <c r="C12" s="13">
        <v>107</v>
      </c>
    </row>
    <row r="13" spans="2:3" ht="18.5" x14ac:dyDescent="0.45">
      <c r="B13" s="13">
        <v>102</v>
      </c>
      <c r="C13" s="13">
        <v>112</v>
      </c>
    </row>
    <row r="14" spans="2:3" ht="18.5" x14ac:dyDescent="0.45">
      <c r="B14" s="13">
        <v>108</v>
      </c>
      <c r="C14" s="13">
        <v>118</v>
      </c>
    </row>
    <row r="15" spans="2:3" ht="18.5" x14ac:dyDescent="0.45">
      <c r="B15" s="13">
        <v>111</v>
      </c>
      <c r="C15" s="13">
        <v>120</v>
      </c>
    </row>
    <row r="16" spans="2:3" ht="18.5" x14ac:dyDescent="0.45">
      <c r="B16" s="13">
        <v>113</v>
      </c>
      <c r="C16" s="13">
        <v>121</v>
      </c>
    </row>
    <row r="17" spans="2:3" ht="18.5" x14ac:dyDescent="0.45">
      <c r="B17" s="13">
        <v>114</v>
      </c>
      <c r="C17" s="13">
        <v>130</v>
      </c>
    </row>
    <row r="18" spans="2:3" ht="18.5" x14ac:dyDescent="0.45">
      <c r="B18" s="13">
        <v>116</v>
      </c>
      <c r="C18" s="13">
        <v>134</v>
      </c>
    </row>
    <row r="19" spans="2:3" ht="18.5" x14ac:dyDescent="0.45">
      <c r="B19" s="13">
        <v>77</v>
      </c>
      <c r="C19" s="13">
        <v>87</v>
      </c>
    </row>
    <row r="20" spans="2:3" ht="18.5" x14ac:dyDescent="0.45">
      <c r="B20" s="13">
        <v>84</v>
      </c>
      <c r="C20" s="13">
        <v>91</v>
      </c>
    </row>
    <row r="21" spans="2:3" ht="18.5" x14ac:dyDescent="0.45">
      <c r="B21" s="13">
        <v>90</v>
      </c>
      <c r="C21" s="1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19A2-98F8-4FED-B061-B116D8F1EE6C}">
  <dimension ref="A1"/>
  <sheetViews>
    <sheetView topLeftCell="A77" workbookViewId="0">
      <selection activeCell="A56" sqref="A5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Theorie</vt:lpstr>
      <vt:lpstr>Exercice 1</vt:lpstr>
      <vt:lpstr>EL AUT</vt:lpstr>
      <vt:lpstr>Exercise 2</vt:lpstr>
      <vt:lpstr>GR данные</vt:lpstr>
      <vt:lpstr>GR 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Екатерина</cp:lastModifiedBy>
  <dcterms:created xsi:type="dcterms:W3CDTF">2015-06-05T18:19:34Z</dcterms:created>
  <dcterms:modified xsi:type="dcterms:W3CDTF">2023-10-31T21:34:23Z</dcterms:modified>
</cp:coreProperties>
</file>