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4BFA9A12-C840-472E-BF24-01F7108DD635}" xr6:coauthVersionLast="47" xr6:coauthVersionMax="47" xr10:uidLastSave="{00000000-0000-0000-0000-000000000000}"/>
  <bookViews>
    <workbookView xWindow="2000" yWindow="2030" windowWidth="14400" windowHeight="7360" xr2:uid="{00000000-000D-0000-FFFF-FFFF00000000}"/>
  </bookViews>
  <sheets>
    <sheet name="Задача1" sheetId="2" r:id="rId1"/>
    <sheet name="gretl" sheetId="6" r:id="rId2"/>
    <sheet name="Задача 2" sheetId="4" r:id="rId3"/>
    <sheet name="Задача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2" l="1"/>
  <c r="A60" i="2"/>
  <c r="A38" i="5" a="1"/>
  <c r="B38" i="5" s="1"/>
  <c r="A44" i="5" s="1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22" i="5"/>
  <c r="A42" i="5" l="1"/>
  <c r="A40" i="5"/>
  <c r="A38" i="5"/>
  <c r="A45" i="5" s="1"/>
  <c r="A46" i="5" s="1"/>
  <c r="B41" i="5"/>
  <c r="B39" i="5"/>
  <c r="A41" i="5"/>
  <c r="A39" i="5"/>
  <c r="B42" i="5"/>
  <c r="B40" i="5"/>
  <c r="A26" i="4" l="1" a="1"/>
  <c r="B26" i="4" s="1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G9" i="4"/>
  <c r="F9" i="4"/>
  <c r="E9" i="4"/>
  <c r="A46" i="2" a="1"/>
  <c r="B46" i="2" s="1"/>
  <c r="D36" i="2"/>
  <c r="D37" i="2"/>
  <c r="D38" i="2"/>
  <c r="D39" i="2"/>
  <c r="D40" i="2"/>
  <c r="D41" i="2"/>
  <c r="D42" i="2"/>
  <c r="D43" i="2"/>
  <c r="D35" i="2"/>
  <c r="A23" i="2" a="1"/>
  <c r="A23" i="2" s="1"/>
  <c r="A30" i="4" l="1"/>
  <c r="C28" i="4"/>
  <c r="B27" i="4"/>
  <c r="C29" i="4"/>
  <c r="B28" i="4"/>
  <c r="A27" i="4"/>
  <c r="C30" i="4"/>
  <c r="B29" i="4"/>
  <c r="A45" i="4" s="1"/>
  <c r="A28" i="4"/>
  <c r="C26" i="4"/>
  <c r="D26" i="4" s="1"/>
  <c r="A26" i="4"/>
  <c r="B30" i="4"/>
  <c r="A29" i="4"/>
  <c r="C27" i="4"/>
  <c r="A50" i="2"/>
  <c r="C48" i="2"/>
  <c r="B47" i="2"/>
  <c r="A46" i="2"/>
  <c r="C49" i="2"/>
  <c r="B48" i="2"/>
  <c r="A47" i="2"/>
  <c r="C50" i="2"/>
  <c r="B49" i="2"/>
  <c r="A48" i="2"/>
  <c r="C46" i="2"/>
  <c r="B50" i="2"/>
  <c r="A49" i="2"/>
  <c r="C47" i="2"/>
  <c r="A26" i="2"/>
  <c r="A24" i="2"/>
  <c r="B26" i="2"/>
  <c r="B24" i="2"/>
  <c r="B27" i="2"/>
  <c r="B25" i="2"/>
  <c r="B23" i="2"/>
  <c r="A27" i="2"/>
  <c r="A25" i="2"/>
  <c r="I10" i="4" l="1"/>
  <c r="I18" i="4"/>
  <c r="I11" i="4"/>
  <c r="I19" i="4"/>
  <c r="I12" i="4"/>
  <c r="I20" i="4"/>
  <c r="I17" i="4"/>
  <c r="I13" i="4"/>
  <c r="I21" i="4"/>
  <c r="I9" i="4"/>
  <c r="A36" i="4" s="1" a="1"/>
  <c r="C38" i="4" s="1"/>
  <c r="I14" i="4"/>
  <c r="I22" i="4"/>
  <c r="I15" i="4"/>
  <c r="I23" i="4"/>
  <c r="I16" i="4"/>
  <c r="A39" i="4" l="1"/>
  <c r="B40" i="4"/>
  <c r="A40" i="4"/>
  <c r="D37" i="4"/>
  <c r="C39" i="4"/>
  <c r="B38" i="4"/>
  <c r="A36" i="4"/>
  <c r="D38" i="4"/>
  <c r="C37" i="4"/>
  <c r="D36" i="4"/>
  <c r="B37" i="4"/>
  <c r="A37" i="4"/>
  <c r="C36" i="4"/>
  <c r="D39" i="4"/>
  <c r="A38" i="4"/>
  <c r="C40" i="4"/>
  <c r="B39" i="4"/>
  <c r="B36" i="4"/>
  <c r="D40" i="4"/>
  <c r="A53" i="4"/>
  <c r="A55" i="4"/>
</calcChain>
</file>

<file path=xl/sharedStrings.xml><?xml version="1.0" encoding="utf-8"?>
<sst xmlns="http://schemas.openxmlformats.org/spreadsheetml/2006/main" count="48" uniqueCount="38">
  <si>
    <t>Y</t>
  </si>
  <si>
    <t>X</t>
  </si>
  <si>
    <t>№</t>
  </si>
  <si>
    <t xml:space="preserve">Фирма </t>
  </si>
  <si>
    <t>L</t>
  </si>
  <si>
    <t>K</t>
  </si>
  <si>
    <t>ln (Y)</t>
  </si>
  <si>
    <t>Ln(L)</t>
  </si>
  <si>
    <t>Ln(K)</t>
  </si>
  <si>
    <t>ln (Y/K)</t>
  </si>
  <si>
    <t>Ln(L/K)</t>
  </si>
  <si>
    <t xml:space="preserve">первая модель </t>
  </si>
  <si>
    <t>вторая модель</t>
  </si>
  <si>
    <t>Х^2</t>
  </si>
  <si>
    <t>Выпуск Y, трудозатраты L и капиталовложения К 15 фирм некоторой отрасли</t>
  </si>
  <si>
    <t>А0</t>
  </si>
  <si>
    <t>Х1</t>
  </si>
  <si>
    <t>Х2</t>
  </si>
  <si>
    <t>Yрег</t>
  </si>
  <si>
    <t>Тест Рамсея</t>
  </si>
  <si>
    <t>помогает понять правильно ли выбрали спецификацию модели</t>
  </si>
  <si>
    <t>количество х в линейной модели</t>
  </si>
  <si>
    <t>Наблюдаемое значение</t>
  </si>
  <si>
    <t>RESET</t>
  </si>
  <si>
    <t>&gt;</t>
  </si>
  <si>
    <t>Спецификация требует рассмотрения</t>
  </si>
  <si>
    <t>D</t>
  </si>
  <si>
    <t>Проверка на адекватность</t>
  </si>
  <si>
    <t>стьюдент</t>
  </si>
  <si>
    <t>Вероятность</t>
  </si>
  <si>
    <t>нижняя</t>
  </si>
  <si>
    <t>верхняя</t>
  </si>
  <si>
    <t>Автокорреляция не опровергается</t>
  </si>
  <si>
    <t>Наблюдаемое не попало, модель неадекватна</t>
  </si>
  <si>
    <t>P &lt; 0,05</t>
  </si>
  <si>
    <t>на уровне 5-ти % значимости модель требует дальнейшего уточнения</t>
  </si>
  <si>
    <t>логорифмирование не привело к успеху</t>
  </si>
  <si>
    <t>y = 1,075*L^0,825*K^0,175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</si>
</sst>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sz val="14"/>
      <color rgb="FFFF0000"/>
      <name val="Calibri Light"/>
      <family val="2"/>
      <charset val="204"/>
      <scheme val="major"/>
    </font>
    <font>
      <i/>
      <sz val="14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степень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546263027801136"/>
                  <c:y val="-0.214253972418133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Задача1!$B$18:$J$18</c:f>
              <c:numCache>
                <c:formatCode>General</c:formatCode>
                <c:ptCount val="9"/>
                <c:pt idx="0">
                  <c:v>0.8</c:v>
                </c:pt>
                <c:pt idx="1">
                  <c:v>1</c:v>
                </c:pt>
                <c:pt idx="2">
                  <c:v>1.8</c:v>
                </c:pt>
                <c:pt idx="3">
                  <c:v>2.5</c:v>
                </c:pt>
                <c:pt idx="4">
                  <c:v>4</c:v>
                </c:pt>
                <c:pt idx="5">
                  <c:v>5.7</c:v>
                </c:pt>
                <c:pt idx="6">
                  <c:v>7.5</c:v>
                </c:pt>
                <c:pt idx="7">
                  <c:v>8.3000000000000007</c:v>
                </c:pt>
                <c:pt idx="8">
                  <c:v>8.8000000000000007</c:v>
                </c:pt>
              </c:numCache>
            </c:numRef>
          </c:xVal>
          <c:yVal>
            <c:numRef>
              <c:f>Задача1!$B$17:$J$17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22</c:v>
                </c:pt>
                <c:pt idx="7">
                  <c:v>20</c:v>
                </c:pt>
                <c:pt idx="8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53-4571-8B9E-AD1D85A5D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47167"/>
        <c:axId val="1251881535"/>
      </c:scatterChart>
      <c:valAx>
        <c:axId val="12496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81535"/>
        <c:crosses val="autoZero"/>
        <c:crossBetween val="midCat"/>
      </c:valAx>
      <c:valAx>
        <c:axId val="12518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964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216163062261847"/>
                  <c:y val="-8.05500058761311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Задача1!$B$18:$J$18</c:f>
              <c:numCache>
                <c:formatCode>General</c:formatCode>
                <c:ptCount val="9"/>
                <c:pt idx="0">
                  <c:v>0.8</c:v>
                </c:pt>
                <c:pt idx="1">
                  <c:v>1</c:v>
                </c:pt>
                <c:pt idx="2">
                  <c:v>1.8</c:v>
                </c:pt>
                <c:pt idx="3">
                  <c:v>2.5</c:v>
                </c:pt>
                <c:pt idx="4">
                  <c:v>4</c:v>
                </c:pt>
                <c:pt idx="5">
                  <c:v>5.7</c:v>
                </c:pt>
                <c:pt idx="6">
                  <c:v>7.5</c:v>
                </c:pt>
                <c:pt idx="7">
                  <c:v>8.3000000000000007</c:v>
                </c:pt>
                <c:pt idx="8">
                  <c:v>8.8000000000000007</c:v>
                </c:pt>
              </c:numCache>
            </c:numRef>
          </c:xVal>
          <c:yVal>
            <c:numRef>
              <c:f>Задача1!$B$17:$J$17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22</c:v>
                </c:pt>
                <c:pt idx="7">
                  <c:v>20</c:v>
                </c:pt>
                <c:pt idx="8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D0-4DC6-847F-04DBAC23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47167"/>
        <c:axId val="1251881535"/>
      </c:scatterChart>
      <c:valAx>
        <c:axId val="12496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81535"/>
        <c:crosses val="autoZero"/>
        <c:crossBetween val="midCat"/>
      </c:valAx>
      <c:valAx>
        <c:axId val="12518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964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9</xdr:col>
      <xdr:colOff>175360</xdr:colOff>
      <xdr:row>10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D7A3DE-DC13-16A0-1C4C-A6FF0498D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85725"/>
          <a:ext cx="6118960" cy="2466975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33</xdr:row>
      <xdr:rowOff>80962</xdr:rowOff>
    </xdr:from>
    <xdr:to>
      <xdr:col>11</xdr:col>
      <xdr:colOff>542925</xdr:colOff>
      <xdr:row>50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DD09D6-18F9-45A4-BC5B-196F91F2B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266700</xdr:colOff>
      <xdr:row>21</xdr:row>
      <xdr:rowOff>47625</xdr:rowOff>
    </xdr:from>
    <xdr:to>
      <xdr:col>7</xdr:col>
      <xdr:colOff>390526</xdr:colOff>
      <xdr:row>30</xdr:row>
      <xdr:rowOff>133349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001BBB5-EF71-4B2B-A938-48144A8A0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64</xdr:row>
      <xdr:rowOff>0</xdr:rowOff>
    </xdr:from>
    <xdr:to>
      <xdr:col>8</xdr:col>
      <xdr:colOff>151708</xdr:colOff>
      <xdr:row>80</xdr:row>
      <xdr:rowOff>209048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27C33E9-2436-4F5E-9920-04CF05187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40000"/>
          <a:ext cx="5533333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82</xdr:row>
      <xdr:rowOff>0</xdr:rowOff>
    </xdr:from>
    <xdr:to>
      <xdr:col>8</xdr:col>
      <xdr:colOff>161233</xdr:colOff>
      <xdr:row>89</xdr:row>
      <xdr:rowOff>66458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5C80B67-33C6-44AA-A49B-6B94FB02E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19526250"/>
          <a:ext cx="5533333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7</xdr:col>
      <xdr:colOff>599404</xdr:colOff>
      <xdr:row>107</xdr:row>
      <xdr:rowOff>113899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80E49AB-A606-4D8A-9E26-E04E61125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383750"/>
          <a:ext cx="5371429" cy="3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486833</xdr:colOff>
      <xdr:row>6</xdr:row>
      <xdr:rowOff>127000</xdr:rowOff>
    </xdr:from>
    <xdr:to>
      <xdr:col>18</xdr:col>
      <xdr:colOff>168275</xdr:colOff>
      <xdr:row>10</xdr:row>
      <xdr:rowOff>158750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6577FE4-2DE9-298A-ACFE-A2CD4E20E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6750" y="1587500"/>
          <a:ext cx="4592109" cy="1005417"/>
        </a:xfrm>
        <a:prstGeom prst="rect">
          <a:avLst/>
        </a:prstGeom>
      </xdr:spPr>
    </xdr:pic>
    <xdr:clientData/>
  </xdr:twoCellAnchor>
  <xdr:twoCellAnchor editAs="oneCell">
    <xdr:from>
      <xdr:col>10</xdr:col>
      <xdr:colOff>543983</xdr:colOff>
      <xdr:row>11</xdr:row>
      <xdr:rowOff>25401</xdr:rowOff>
    </xdr:from>
    <xdr:to>
      <xdr:col>18</xdr:col>
      <xdr:colOff>330200</xdr:colOff>
      <xdr:row>19</xdr:row>
      <xdr:rowOff>183092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92399D-03D7-D5E2-06C0-503F7B07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13900" y="2702984"/>
          <a:ext cx="4696884" cy="2105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</xdr:colOff>
      <xdr:row>17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1957CB-E798-634D-A88D-2834C34C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8625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962F-97C9-4E00-90A5-417F8A001E63}">
  <dimension ref="A16:J114"/>
  <sheetViews>
    <sheetView tabSelected="1" topLeftCell="A108" zoomScale="72" workbookViewId="0">
      <selection activeCell="A114" sqref="A114"/>
    </sheetView>
  </sheetViews>
  <sheetFormatPr defaultColWidth="9.1796875" defaultRowHeight="18.5" x14ac:dyDescent="0.45"/>
  <cols>
    <col min="1" max="1" width="16.7265625" style="9" customWidth="1"/>
    <col min="2" max="16384" width="9.1796875" style="9"/>
  </cols>
  <sheetData>
    <row r="16" spans="1:10" x14ac:dyDescent="0.45">
      <c r="A16" s="11" t="s">
        <v>2</v>
      </c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1">
        <v>7</v>
      </c>
      <c r="I16" s="11">
        <v>8</v>
      </c>
      <c r="J16" s="11">
        <v>9</v>
      </c>
    </row>
    <row r="17" spans="1:10" x14ac:dyDescent="0.45">
      <c r="A17" s="11" t="s">
        <v>0</v>
      </c>
      <c r="B17" s="11">
        <v>5</v>
      </c>
      <c r="C17" s="11">
        <v>7</v>
      </c>
      <c r="D17" s="11">
        <v>13</v>
      </c>
      <c r="E17" s="11">
        <v>15</v>
      </c>
      <c r="F17" s="11">
        <v>20</v>
      </c>
      <c r="G17" s="11">
        <v>25</v>
      </c>
      <c r="H17" s="11">
        <v>22</v>
      </c>
      <c r="I17" s="11">
        <v>20</v>
      </c>
      <c r="J17" s="11">
        <v>17</v>
      </c>
    </row>
    <row r="18" spans="1:10" x14ac:dyDescent="0.45">
      <c r="A18" s="11" t="s">
        <v>1</v>
      </c>
      <c r="B18" s="11">
        <v>0.8</v>
      </c>
      <c r="C18" s="11">
        <v>1</v>
      </c>
      <c r="D18" s="11">
        <v>1.8</v>
      </c>
      <c r="E18" s="11">
        <v>2.5</v>
      </c>
      <c r="F18" s="11">
        <v>4</v>
      </c>
      <c r="G18" s="11">
        <v>5.7</v>
      </c>
      <c r="H18" s="11">
        <v>7.5</v>
      </c>
      <c r="I18" s="11">
        <v>8.3000000000000007</v>
      </c>
      <c r="J18" s="11">
        <v>8.8000000000000007</v>
      </c>
    </row>
    <row r="21" spans="1:10" s="8" customFormat="1" x14ac:dyDescent="0.45">
      <c r="A21" s="6" t="s">
        <v>11</v>
      </c>
      <c r="B21" s="7"/>
      <c r="C21" s="7"/>
    </row>
    <row r="22" spans="1:10" x14ac:dyDescent="0.45">
      <c r="B22" s="10"/>
      <c r="C22" s="10"/>
    </row>
    <row r="23" spans="1:10" x14ac:dyDescent="0.45">
      <c r="A23" s="9">
        <f t="array" ref="A23:B27">LINEST(B17:J17,B18:J18,TRUE,TRUE)</f>
        <v>1.5906217360233075</v>
      </c>
      <c r="B23" s="10">
        <v>8.8598757627398186</v>
      </c>
      <c r="C23" s="10"/>
    </row>
    <row r="24" spans="1:10" x14ac:dyDescent="0.45">
      <c r="A24" s="9">
        <v>0.52744821831312028</v>
      </c>
      <c r="B24" s="10">
        <v>2.8469177397287795</v>
      </c>
      <c r="C24" s="10"/>
    </row>
    <row r="25" spans="1:10" x14ac:dyDescent="0.45">
      <c r="A25" s="8">
        <v>0.56506617473093224</v>
      </c>
      <c r="B25" s="10">
        <v>4.7426039373715145</v>
      </c>
      <c r="C25" s="10"/>
    </row>
    <row r="26" spans="1:10" x14ac:dyDescent="0.45">
      <c r="A26" s="9">
        <v>9.0944023971221704</v>
      </c>
      <c r="B26" s="9">
        <v>7</v>
      </c>
    </row>
    <row r="27" spans="1:10" x14ac:dyDescent="0.45">
      <c r="A27" s="9">
        <v>204.55395525259746</v>
      </c>
      <c r="B27" s="9">
        <v>157.44604474740254</v>
      </c>
    </row>
    <row r="29" spans="1:10" x14ac:dyDescent="0.4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45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4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s="8" customFormat="1" x14ac:dyDescent="0.45">
      <c r="A32" s="6" t="s">
        <v>12</v>
      </c>
      <c r="B32" s="7"/>
      <c r="C32" s="7"/>
      <c r="D32" s="7"/>
      <c r="E32" s="7"/>
      <c r="F32" s="7"/>
      <c r="G32" s="7"/>
      <c r="H32" s="7"/>
      <c r="I32" s="7"/>
      <c r="J32" s="7"/>
    </row>
    <row r="34" spans="1:4" x14ac:dyDescent="0.45">
      <c r="A34" s="11" t="s">
        <v>2</v>
      </c>
      <c r="B34" s="11" t="s">
        <v>0</v>
      </c>
      <c r="C34" s="11" t="s">
        <v>1</v>
      </c>
      <c r="D34" s="12" t="s">
        <v>13</v>
      </c>
    </row>
    <row r="35" spans="1:4" x14ac:dyDescent="0.45">
      <c r="A35" s="11">
        <v>1</v>
      </c>
      <c r="B35" s="11">
        <v>5</v>
      </c>
      <c r="C35" s="11">
        <v>0.8</v>
      </c>
      <c r="D35" s="10">
        <f>C35*C35</f>
        <v>0.64000000000000012</v>
      </c>
    </row>
    <row r="36" spans="1:4" x14ac:dyDescent="0.45">
      <c r="A36" s="11">
        <v>2</v>
      </c>
      <c r="B36" s="11">
        <v>7</v>
      </c>
      <c r="C36" s="11">
        <v>1</v>
      </c>
      <c r="D36" s="10">
        <f t="shared" ref="D36:D43" si="0">C36*C36</f>
        <v>1</v>
      </c>
    </row>
    <row r="37" spans="1:4" x14ac:dyDescent="0.45">
      <c r="A37" s="11">
        <v>3</v>
      </c>
      <c r="B37" s="11">
        <v>13</v>
      </c>
      <c r="C37" s="11">
        <v>1.8</v>
      </c>
      <c r="D37" s="10">
        <f t="shared" si="0"/>
        <v>3.24</v>
      </c>
    </row>
    <row r="38" spans="1:4" x14ac:dyDescent="0.45">
      <c r="A38" s="11">
        <v>4</v>
      </c>
      <c r="B38" s="11">
        <v>15</v>
      </c>
      <c r="C38" s="11">
        <v>2.5</v>
      </c>
      <c r="D38" s="10">
        <f t="shared" si="0"/>
        <v>6.25</v>
      </c>
    </row>
    <row r="39" spans="1:4" x14ac:dyDescent="0.45">
      <c r="A39" s="11">
        <v>5</v>
      </c>
      <c r="B39" s="11">
        <v>20</v>
      </c>
      <c r="C39" s="11">
        <v>4</v>
      </c>
      <c r="D39" s="10">
        <f t="shared" si="0"/>
        <v>16</v>
      </c>
    </row>
    <row r="40" spans="1:4" x14ac:dyDescent="0.45">
      <c r="A40" s="11">
        <v>6</v>
      </c>
      <c r="B40" s="11">
        <v>25</v>
      </c>
      <c r="C40" s="11">
        <v>5.7</v>
      </c>
      <c r="D40" s="10">
        <f t="shared" si="0"/>
        <v>32.49</v>
      </c>
    </row>
    <row r="41" spans="1:4" x14ac:dyDescent="0.45">
      <c r="A41" s="11">
        <v>7</v>
      </c>
      <c r="B41" s="11">
        <v>22</v>
      </c>
      <c r="C41" s="11">
        <v>7.5</v>
      </c>
      <c r="D41" s="10">
        <f t="shared" si="0"/>
        <v>56.25</v>
      </c>
    </row>
    <row r="42" spans="1:4" x14ac:dyDescent="0.45">
      <c r="A42" s="11">
        <v>8</v>
      </c>
      <c r="B42" s="11">
        <v>20</v>
      </c>
      <c r="C42" s="11">
        <v>8.3000000000000007</v>
      </c>
      <c r="D42" s="10">
        <f t="shared" si="0"/>
        <v>68.890000000000015</v>
      </c>
    </row>
    <row r="43" spans="1:4" x14ac:dyDescent="0.45">
      <c r="A43" s="11">
        <v>9</v>
      </c>
      <c r="B43" s="11">
        <v>17</v>
      </c>
      <c r="C43" s="11">
        <v>8.8000000000000007</v>
      </c>
      <c r="D43" s="10">
        <f t="shared" si="0"/>
        <v>77.440000000000012</v>
      </c>
    </row>
    <row r="46" spans="1:4" x14ac:dyDescent="0.45">
      <c r="A46" s="9">
        <f t="array" ref="A46:C50">LINEST(B35:B43,C35:D43,TRUE,TRUE)</f>
        <v>-0.72210334467883008</v>
      </c>
      <c r="B46" s="9">
        <v>8.4706537770544212</v>
      </c>
      <c r="C46" s="9">
        <v>-0.98654617980104575</v>
      </c>
    </row>
    <row r="47" spans="1:4" x14ac:dyDescent="0.45">
      <c r="A47" s="9">
        <v>5.6279894486633078E-2</v>
      </c>
      <c r="B47" s="9">
        <v>0.54676063762309346</v>
      </c>
      <c r="C47" s="9">
        <v>0.95991899426603577</v>
      </c>
    </row>
    <row r="48" spans="1:4" x14ac:dyDescent="0.45">
      <c r="A48" s="8">
        <v>0.98470550059296669</v>
      </c>
      <c r="B48" s="9">
        <v>0.960608208840112</v>
      </c>
      <c r="C48" s="9" t="e">
        <v>#N/A</v>
      </c>
    </row>
    <row r="49" spans="1:3" x14ac:dyDescent="0.45">
      <c r="A49" s="9">
        <v>193.14895003496673</v>
      </c>
      <c r="B49" s="9">
        <v>6</v>
      </c>
      <c r="C49" s="9" t="e">
        <v>#N/A</v>
      </c>
    </row>
    <row r="50" spans="1:3" x14ac:dyDescent="0.45">
      <c r="A50" s="9">
        <v>356.46339121465394</v>
      </c>
      <c r="B50" s="9">
        <v>5.5366087853460488</v>
      </c>
      <c r="C50" s="9" t="e">
        <v>#N/A</v>
      </c>
    </row>
    <row r="53" spans="1:3" x14ac:dyDescent="0.45">
      <c r="A53" s="9">
        <v>1</v>
      </c>
      <c r="B53" s="9" t="s">
        <v>21</v>
      </c>
    </row>
    <row r="55" spans="1:3" s="8" customFormat="1" x14ac:dyDescent="0.45">
      <c r="A55" s="8" t="s">
        <v>19</v>
      </c>
    </row>
    <row r="56" spans="1:3" s="8" customFormat="1" x14ac:dyDescent="0.45">
      <c r="A56" s="8" t="s">
        <v>23</v>
      </c>
    </row>
    <row r="57" spans="1:3" x14ac:dyDescent="0.45">
      <c r="A57" s="9" t="s">
        <v>20</v>
      </c>
    </row>
    <row r="59" spans="1:3" x14ac:dyDescent="0.45">
      <c r="A59" s="9" t="s">
        <v>22</v>
      </c>
    </row>
    <row r="60" spans="1:3" x14ac:dyDescent="0.45">
      <c r="A60" s="9">
        <f>(B27-B50)/A53/(B50/B49)</f>
        <v>164.62362632243864</v>
      </c>
      <c r="B60" s="9" t="s">
        <v>24</v>
      </c>
      <c r="C60" s="9">
        <f>_xlfn.F.INV.RT(0.05,A53,B49)</f>
        <v>5.9873776072737011</v>
      </c>
    </row>
    <row r="62" spans="1:3" x14ac:dyDescent="0.45">
      <c r="A62" s="9" t="s">
        <v>25</v>
      </c>
    </row>
    <row r="92" spans="1:1" x14ac:dyDescent="0.45">
      <c r="A92" s="9" t="s">
        <v>32</v>
      </c>
    </row>
    <row r="110" spans="1:1" x14ac:dyDescent="0.45">
      <c r="A110" s="9" t="s">
        <v>34</v>
      </c>
    </row>
    <row r="111" spans="1:1" x14ac:dyDescent="0.45">
      <c r="A111" s="9" t="s">
        <v>35</v>
      </c>
    </row>
    <row r="114" spans="1:1" x14ac:dyDescent="0.45">
      <c r="A114" s="9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1C48-6778-4D5B-8F64-D77ACAD79A39}">
  <dimension ref="B2:C11"/>
  <sheetViews>
    <sheetView workbookViewId="0">
      <selection activeCell="H15" sqref="H15"/>
    </sheetView>
  </sheetViews>
  <sheetFormatPr defaultRowHeight="14.5" x14ac:dyDescent="0.35"/>
  <sheetData>
    <row r="2" spans="2:3" ht="18.5" x14ac:dyDescent="0.35">
      <c r="B2" s="11" t="s">
        <v>0</v>
      </c>
      <c r="C2" s="11" t="s">
        <v>1</v>
      </c>
    </row>
    <row r="3" spans="2:3" ht="18.5" x14ac:dyDescent="0.35">
      <c r="B3" s="11">
        <v>5</v>
      </c>
      <c r="C3" s="11">
        <v>0.8</v>
      </c>
    </row>
    <row r="4" spans="2:3" ht="18.5" x14ac:dyDescent="0.35">
      <c r="B4" s="11">
        <v>7</v>
      </c>
      <c r="C4" s="11">
        <v>1</v>
      </c>
    </row>
    <row r="5" spans="2:3" ht="18.5" x14ac:dyDescent="0.35">
      <c r="B5" s="11">
        <v>13</v>
      </c>
      <c r="C5" s="11">
        <v>1.8</v>
      </c>
    </row>
    <row r="6" spans="2:3" ht="18.5" x14ac:dyDescent="0.35">
      <c r="B6" s="11">
        <v>15</v>
      </c>
      <c r="C6" s="11">
        <v>2.5</v>
      </c>
    </row>
    <row r="7" spans="2:3" ht="18.5" x14ac:dyDescent="0.35">
      <c r="B7" s="11">
        <v>20</v>
      </c>
      <c r="C7" s="11">
        <v>4</v>
      </c>
    </row>
    <row r="8" spans="2:3" ht="18.5" x14ac:dyDescent="0.35">
      <c r="B8" s="11">
        <v>25</v>
      </c>
      <c r="C8" s="11">
        <v>5.7</v>
      </c>
    </row>
    <row r="9" spans="2:3" ht="18.5" x14ac:dyDescent="0.35">
      <c r="B9" s="11">
        <v>22</v>
      </c>
      <c r="C9" s="11">
        <v>7.5</v>
      </c>
    </row>
    <row r="10" spans="2:3" ht="18.5" x14ac:dyDescent="0.35">
      <c r="B10" s="11">
        <v>20</v>
      </c>
      <c r="C10" s="11">
        <v>8.3000000000000007</v>
      </c>
    </row>
    <row r="11" spans="2:3" ht="18.5" x14ac:dyDescent="0.35">
      <c r="B11" s="11">
        <v>17</v>
      </c>
      <c r="C11" s="11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6BAD-0963-4442-AE9D-9DB4FD4A4C00}">
  <dimension ref="A2:L57"/>
  <sheetViews>
    <sheetView zoomScale="90" zoomScaleNormal="90" workbookViewId="0">
      <selection activeCell="F28" sqref="F28"/>
    </sheetView>
  </sheetViews>
  <sheetFormatPr defaultColWidth="9.1796875" defaultRowHeight="18.5" x14ac:dyDescent="0.45"/>
  <cols>
    <col min="1" max="1" width="14" style="9" customWidth="1"/>
    <col min="2" max="2" width="13.1796875" style="9" customWidth="1"/>
    <col min="3" max="3" width="9.1796875" style="9"/>
    <col min="4" max="4" width="14" style="9" customWidth="1"/>
    <col min="5" max="5" width="9.54296875" style="9" bestFit="1" customWidth="1"/>
    <col min="6" max="6" width="41" style="9" customWidth="1"/>
    <col min="7" max="8" width="16.81640625" style="9" customWidth="1"/>
    <col min="9" max="16384" width="9.1796875" style="9"/>
  </cols>
  <sheetData>
    <row r="2" spans="1:9" x14ac:dyDescent="0.45">
      <c r="A2" s="21" t="s">
        <v>14</v>
      </c>
      <c r="B2" s="21"/>
      <c r="C2" s="21"/>
      <c r="D2" s="21"/>
      <c r="E2" s="21"/>
      <c r="F2" s="21"/>
      <c r="G2" s="21"/>
      <c r="H2" s="10"/>
    </row>
    <row r="7" spans="1:9" x14ac:dyDescent="0.45">
      <c r="A7" s="13" t="s">
        <v>3</v>
      </c>
      <c r="B7" s="13" t="s">
        <v>0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26</v>
      </c>
      <c r="I7" s="9" t="s">
        <v>18</v>
      </c>
    </row>
    <row r="8" spans="1:9" x14ac:dyDescent="0.45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/>
    </row>
    <row r="9" spans="1:9" x14ac:dyDescent="0.45">
      <c r="A9" s="10">
        <v>1</v>
      </c>
      <c r="B9" s="10">
        <v>2350</v>
      </c>
      <c r="C9" s="10">
        <v>2334</v>
      </c>
      <c r="D9" s="10">
        <v>1570</v>
      </c>
      <c r="E9" s="14">
        <f>LN(B9)</f>
        <v>7.7621706071382048</v>
      </c>
      <c r="F9" s="14">
        <f>LN(C9)</f>
        <v>7.7553388128465013</v>
      </c>
      <c r="G9" s="14">
        <f>LN(D9)</f>
        <v>7.3588308983423536</v>
      </c>
      <c r="H9" s="14">
        <v>0</v>
      </c>
      <c r="I9" s="9">
        <f>$D$26*C9^$B$26*D9^$A$26</f>
        <v>2343.0408531288231</v>
      </c>
    </row>
    <row r="10" spans="1:9" x14ac:dyDescent="0.45">
      <c r="A10" s="10">
        <v>2</v>
      </c>
      <c r="B10" s="10">
        <v>2470</v>
      </c>
      <c r="C10" s="10">
        <v>2425</v>
      </c>
      <c r="D10" s="10">
        <v>1850</v>
      </c>
      <c r="E10" s="14">
        <f t="shared" ref="E10:E23" si="0">LN(B10)</f>
        <v>7.8119734296220225</v>
      </c>
      <c r="F10" s="14">
        <f t="shared" ref="F10:F23" si="1">LN(C10)</f>
        <v>7.7935868033715838</v>
      </c>
      <c r="G10" s="14">
        <f t="shared" ref="G10:G23" si="2">LN(D10)</f>
        <v>7.5229409180723703</v>
      </c>
      <c r="H10" s="14">
        <v>0</v>
      </c>
      <c r="I10" s="9">
        <f t="shared" ref="I10:I23" si="3">$D$26*C10^$B$26*D10^$A$26</f>
        <v>2484.1573225290276</v>
      </c>
    </row>
    <row r="11" spans="1:9" x14ac:dyDescent="0.45">
      <c r="A11" s="10">
        <v>3</v>
      </c>
      <c r="B11" s="10">
        <v>2110</v>
      </c>
      <c r="C11" s="10">
        <v>2230</v>
      </c>
      <c r="D11" s="10">
        <v>1150</v>
      </c>
      <c r="E11" s="14">
        <f t="shared" si="0"/>
        <v>7.6544432264701125</v>
      </c>
      <c r="F11" s="14">
        <f t="shared" si="1"/>
        <v>7.7097568644541647</v>
      </c>
      <c r="G11" s="14">
        <f t="shared" si="2"/>
        <v>7.0475172213572961</v>
      </c>
      <c r="H11" s="14">
        <v>0</v>
      </c>
      <c r="I11" s="9">
        <f t="shared" si="3"/>
        <v>2134.4528017965113</v>
      </c>
    </row>
    <row r="12" spans="1:9" x14ac:dyDescent="0.45">
      <c r="A12" s="10">
        <v>4</v>
      </c>
      <c r="B12" s="10">
        <v>2560</v>
      </c>
      <c r="C12" s="10">
        <v>2463</v>
      </c>
      <c r="D12" s="10">
        <v>1940</v>
      </c>
      <c r="E12" s="14">
        <f t="shared" si="0"/>
        <v>7.8477625374736082</v>
      </c>
      <c r="F12" s="14">
        <f t="shared" si="1"/>
        <v>7.8091353981205378</v>
      </c>
      <c r="G12" s="14">
        <f t="shared" si="2"/>
        <v>7.5704432520573741</v>
      </c>
      <c r="H12" s="14">
        <v>0</v>
      </c>
      <c r="I12" s="9">
        <f t="shared" si="3"/>
        <v>2534.0039540120929</v>
      </c>
    </row>
    <row r="13" spans="1:9" x14ac:dyDescent="0.45">
      <c r="A13" s="10">
        <v>5</v>
      </c>
      <c r="B13" s="10">
        <v>2650</v>
      </c>
      <c r="C13" s="10">
        <v>2565</v>
      </c>
      <c r="D13" s="10">
        <v>2450</v>
      </c>
      <c r="E13" s="14">
        <f t="shared" si="0"/>
        <v>7.8823149189802679</v>
      </c>
      <c r="F13" s="14">
        <f t="shared" si="1"/>
        <v>7.8497137576048699</v>
      </c>
      <c r="G13" s="14">
        <f t="shared" si="2"/>
        <v>7.8038433035387724</v>
      </c>
      <c r="H13" s="14">
        <v>0</v>
      </c>
      <c r="I13" s="9">
        <f t="shared" si="3"/>
        <v>2728.9254982631915</v>
      </c>
    </row>
    <row r="14" spans="1:9" x14ac:dyDescent="0.45">
      <c r="A14" s="10">
        <v>6</v>
      </c>
      <c r="B14" s="10">
        <v>2240</v>
      </c>
      <c r="C14" s="10">
        <v>2278</v>
      </c>
      <c r="D14" s="10">
        <v>1340</v>
      </c>
      <c r="E14" s="14">
        <f t="shared" si="0"/>
        <v>7.7142311448490855</v>
      </c>
      <c r="F14" s="14">
        <f t="shared" si="1"/>
        <v>7.7310531440071273</v>
      </c>
      <c r="G14" s="14">
        <f t="shared" si="2"/>
        <v>7.200424892944957</v>
      </c>
      <c r="H14" s="14">
        <v>0</v>
      </c>
      <c r="I14" s="9">
        <f t="shared" si="3"/>
        <v>2232.8744683894079</v>
      </c>
    </row>
    <row r="15" spans="1:9" x14ac:dyDescent="0.45">
      <c r="A15" s="10">
        <v>7</v>
      </c>
      <c r="B15" s="10">
        <v>2430</v>
      </c>
      <c r="C15" s="10">
        <v>2380</v>
      </c>
      <c r="D15" s="10">
        <v>1700</v>
      </c>
      <c r="E15" s="14">
        <f t="shared" si="0"/>
        <v>7.7956465363345941</v>
      </c>
      <c r="F15" s="14">
        <f t="shared" si="1"/>
        <v>7.77485576666552</v>
      </c>
      <c r="G15" s="14">
        <f t="shared" si="2"/>
        <v>7.4383835300443071</v>
      </c>
      <c r="H15" s="14">
        <v>0</v>
      </c>
      <c r="I15" s="9">
        <f t="shared" si="3"/>
        <v>2411.9618441919974</v>
      </c>
    </row>
    <row r="16" spans="1:9" x14ac:dyDescent="0.45">
      <c r="A16" s="10">
        <v>8</v>
      </c>
      <c r="B16" s="10">
        <v>2530</v>
      </c>
      <c r="C16" s="10">
        <v>2437</v>
      </c>
      <c r="D16" s="10">
        <v>1860</v>
      </c>
      <c r="E16" s="14">
        <f t="shared" si="0"/>
        <v>7.8359745817215662</v>
      </c>
      <c r="F16" s="14">
        <f t="shared" si="1"/>
        <v>7.7985230536252059</v>
      </c>
      <c r="G16" s="14">
        <f t="shared" si="2"/>
        <v>7.5283317667072467</v>
      </c>
      <c r="H16" s="14">
        <v>0</v>
      </c>
      <c r="I16" s="9">
        <f t="shared" si="3"/>
        <v>2494.9527977745111</v>
      </c>
    </row>
    <row r="17" spans="1:9" x14ac:dyDescent="0.45">
      <c r="A17" s="10">
        <v>9</v>
      </c>
      <c r="B17" s="10">
        <v>2550</v>
      </c>
      <c r="C17" s="10">
        <v>2446</v>
      </c>
      <c r="D17" s="10">
        <v>1880</v>
      </c>
      <c r="E17" s="14">
        <f t="shared" si="0"/>
        <v>7.8438486381524717</v>
      </c>
      <c r="F17" s="14">
        <f t="shared" si="1"/>
        <v>7.8022093162471178</v>
      </c>
      <c r="G17" s="14">
        <f t="shared" si="2"/>
        <v>7.5390270558239951</v>
      </c>
      <c r="H17" s="14">
        <v>0</v>
      </c>
      <c r="I17" s="9">
        <f t="shared" si="3"/>
        <v>2506.4431403767712</v>
      </c>
    </row>
    <row r="18" spans="1:9" x14ac:dyDescent="0.45">
      <c r="A18" s="10">
        <v>10</v>
      </c>
      <c r="B18" s="10">
        <v>2450</v>
      </c>
      <c r="C18" s="10">
        <v>2403</v>
      </c>
      <c r="D18" s="10">
        <v>1790</v>
      </c>
      <c r="E18" s="14">
        <f t="shared" si="0"/>
        <v>7.8038433035387724</v>
      </c>
      <c r="F18" s="14">
        <f t="shared" si="1"/>
        <v>7.7844732357364688</v>
      </c>
      <c r="G18" s="14">
        <f t="shared" si="2"/>
        <v>7.4899708988348008</v>
      </c>
      <c r="H18" s="14">
        <v>0</v>
      </c>
      <c r="I18" s="9">
        <f t="shared" si="3"/>
        <v>2452.8381134931142</v>
      </c>
    </row>
    <row r="19" spans="1:9" x14ac:dyDescent="0.45">
      <c r="A19" s="10">
        <v>11</v>
      </c>
      <c r="B19" s="10">
        <v>2290</v>
      </c>
      <c r="C19" s="10">
        <v>2301</v>
      </c>
      <c r="D19" s="10">
        <v>1480</v>
      </c>
      <c r="E19" s="14">
        <f t="shared" si="0"/>
        <v>7.736307096548285</v>
      </c>
      <c r="F19" s="14">
        <f t="shared" si="1"/>
        <v>7.741099090035366</v>
      </c>
      <c r="G19" s="14">
        <f t="shared" si="2"/>
        <v>7.2997973667581606</v>
      </c>
      <c r="H19" s="14">
        <v>0</v>
      </c>
      <c r="I19" s="9">
        <f t="shared" si="3"/>
        <v>2293.5389029115181</v>
      </c>
    </row>
    <row r="20" spans="1:9" x14ac:dyDescent="0.45">
      <c r="A20" s="10">
        <v>12</v>
      </c>
      <c r="B20" s="10">
        <v>2160</v>
      </c>
      <c r="C20" s="10">
        <v>2253</v>
      </c>
      <c r="D20" s="10">
        <v>1240</v>
      </c>
      <c r="E20" s="14">
        <f t="shared" si="0"/>
        <v>7.6778635006782103</v>
      </c>
      <c r="F20" s="14">
        <f t="shared" si="1"/>
        <v>7.7200179404322444</v>
      </c>
      <c r="G20" s="14">
        <f t="shared" si="2"/>
        <v>7.122866658599083</v>
      </c>
      <c r="H20" s="14">
        <v>0</v>
      </c>
      <c r="I20" s="9">
        <f t="shared" si="3"/>
        <v>2182.0642989870626</v>
      </c>
    </row>
    <row r="21" spans="1:9" x14ac:dyDescent="0.45">
      <c r="A21" s="10">
        <v>13</v>
      </c>
      <c r="B21" s="10">
        <v>2400</v>
      </c>
      <c r="C21" s="10">
        <v>2367</v>
      </c>
      <c r="D21" s="10">
        <v>1660</v>
      </c>
      <c r="E21" s="14">
        <f t="shared" si="0"/>
        <v>7.7832240163360371</v>
      </c>
      <c r="F21" s="14">
        <f t="shared" si="1"/>
        <v>7.7693786095139838</v>
      </c>
      <c r="G21" s="14">
        <f t="shared" si="2"/>
        <v>7.4145728813505887</v>
      </c>
      <c r="H21" s="14">
        <v>0</v>
      </c>
      <c r="I21" s="9">
        <f t="shared" si="3"/>
        <v>2391.6953381255707</v>
      </c>
    </row>
    <row r="22" spans="1:9" x14ac:dyDescent="0.45">
      <c r="A22" s="10">
        <v>14</v>
      </c>
      <c r="B22" s="10">
        <v>2490</v>
      </c>
      <c r="C22" s="10">
        <v>2430</v>
      </c>
      <c r="D22" s="10">
        <v>1850</v>
      </c>
      <c r="E22" s="14">
        <f t="shared" si="0"/>
        <v>7.8200379894587533</v>
      </c>
      <c r="F22" s="14">
        <f t="shared" si="1"/>
        <v>7.7956465363345941</v>
      </c>
      <c r="G22" s="14">
        <f t="shared" si="2"/>
        <v>7.5229409180723703</v>
      </c>
      <c r="H22" s="14">
        <v>0</v>
      </c>
      <c r="I22" s="9">
        <f t="shared" si="3"/>
        <v>2487.5178179111708</v>
      </c>
    </row>
    <row r="23" spans="1:9" x14ac:dyDescent="0.45">
      <c r="A23" s="7">
        <v>15</v>
      </c>
      <c r="B23" s="7">
        <v>2590</v>
      </c>
      <c r="C23" s="7">
        <v>2470</v>
      </c>
      <c r="D23" s="7">
        <v>2000</v>
      </c>
      <c r="E23" s="19">
        <f t="shared" si="0"/>
        <v>7.8594131546935833</v>
      </c>
      <c r="F23" s="19">
        <f t="shared" si="1"/>
        <v>7.8119734296220225</v>
      </c>
      <c r="G23" s="19">
        <f t="shared" si="2"/>
        <v>7.6009024595420822</v>
      </c>
      <c r="H23" s="19">
        <v>1</v>
      </c>
      <c r="I23" s="8">
        <f t="shared" si="3"/>
        <v>2554.5060078610422</v>
      </c>
    </row>
    <row r="24" spans="1:9" ht="33" customHeight="1" x14ac:dyDescent="0.45"/>
    <row r="25" spans="1:9" x14ac:dyDescent="0.45">
      <c r="A25" s="9" t="s">
        <v>17</v>
      </c>
      <c r="B25" s="11" t="s">
        <v>16</v>
      </c>
      <c r="C25" s="11" t="s">
        <v>15</v>
      </c>
      <c r="D25" s="11"/>
    </row>
    <row r="26" spans="1:9" x14ac:dyDescent="0.45">
      <c r="A26" s="9">
        <f t="array" ref="A26:C30">LINEST(E9:E22,F9:G22,TRUE,TRUE)</f>
        <v>0.20340467222573402</v>
      </c>
      <c r="B26" s="11">
        <v>0.65632614102971354</v>
      </c>
      <c r="C26" s="11">
        <v>1.172352692348249</v>
      </c>
      <c r="D26" s="11">
        <f>EXP(C26)</f>
        <v>3.2295819200769365</v>
      </c>
      <c r="F26" s="15"/>
    </row>
    <row r="27" spans="1:9" x14ac:dyDescent="0.45">
      <c r="A27" s="9">
        <v>0.13956362836851202</v>
      </c>
      <c r="B27" s="11">
        <v>0.71473390105018997</v>
      </c>
      <c r="C27" s="11">
        <v>4.5314112174099916</v>
      </c>
      <c r="D27" s="11"/>
    </row>
    <row r="28" spans="1:9" x14ac:dyDescent="0.45">
      <c r="A28" s="9">
        <v>0.96883216987996035</v>
      </c>
      <c r="B28" s="11">
        <v>1.2851703482082715E-2</v>
      </c>
      <c r="C28" s="11" t="e">
        <v>#N/A</v>
      </c>
      <c r="D28" s="11"/>
    </row>
    <row r="29" spans="1:9" x14ac:dyDescent="0.45">
      <c r="A29" s="9">
        <v>170.9640008244817</v>
      </c>
      <c r="B29" s="11">
        <v>11</v>
      </c>
      <c r="C29" s="11" t="e">
        <v>#N/A</v>
      </c>
      <c r="D29" s="11"/>
      <c r="F29" s="16"/>
      <c r="G29" s="16"/>
      <c r="H29" s="16"/>
    </row>
    <row r="30" spans="1:9" x14ac:dyDescent="0.45">
      <c r="A30" s="9">
        <v>5.6474976877871903E-2</v>
      </c>
      <c r="B30" s="11">
        <v>1.8168291063051466E-3</v>
      </c>
      <c r="C30" s="11" t="e">
        <v>#N/A</v>
      </c>
      <c r="D30" s="11"/>
    </row>
    <row r="34" spans="1:12" x14ac:dyDescent="0.45">
      <c r="A34" s="9" t="s">
        <v>27</v>
      </c>
      <c r="F34" s="17"/>
      <c r="G34" s="17"/>
      <c r="H34" s="17"/>
    </row>
    <row r="36" spans="1:12" x14ac:dyDescent="0.45">
      <c r="A36" s="9">
        <f t="array" ref="A36:D40">LINEST(I9:I23,F9:H23,TRUE,TRUE)</f>
        <v>-1.1922763187986953</v>
      </c>
      <c r="B36" s="9">
        <v>373.08377474632232</v>
      </c>
      <c r="C36" s="9">
        <v>2156.2243037288408</v>
      </c>
      <c r="D36" s="9">
        <v>-17124.442065939671</v>
      </c>
    </row>
    <row r="37" spans="1:12" x14ac:dyDescent="0.45">
      <c r="A37" s="9">
        <v>6.6604086570084879</v>
      </c>
      <c r="B37" s="9">
        <v>67.176879299183668</v>
      </c>
      <c r="C37" s="9">
        <v>344.02654590711393</v>
      </c>
      <c r="D37" s="9">
        <v>2181.127475441855</v>
      </c>
    </row>
    <row r="38" spans="1:12" x14ac:dyDescent="0.45">
      <c r="A38" s="9">
        <v>0.99877996853647122</v>
      </c>
      <c r="B38" s="9">
        <v>6.1859765592018148</v>
      </c>
      <c r="C38" s="9" t="e">
        <v>#N/A</v>
      </c>
      <c r="D38" s="9" t="e">
        <v>#N/A</v>
      </c>
    </row>
    <row r="39" spans="1:12" x14ac:dyDescent="0.45">
      <c r="A39" s="9">
        <v>3001.7203059456242</v>
      </c>
      <c r="B39" s="9">
        <v>11</v>
      </c>
      <c r="C39" s="9" t="e">
        <v>#N/A</v>
      </c>
      <c r="D39" s="9" t="e">
        <v>#N/A</v>
      </c>
    </row>
    <row r="40" spans="1:12" x14ac:dyDescent="0.45">
      <c r="A40" s="9">
        <v>344594.24318008905</v>
      </c>
      <c r="B40" s="9">
        <v>420.92936590093757</v>
      </c>
      <c r="C40" s="9" t="e">
        <v>#N/A</v>
      </c>
      <c r="D40" s="9" t="e">
        <v>#N/A</v>
      </c>
    </row>
    <row r="42" spans="1:12" x14ac:dyDescent="0.45">
      <c r="F42" s="18"/>
      <c r="G42" s="18"/>
      <c r="H42" s="18"/>
      <c r="I42" s="18"/>
      <c r="J42" s="18"/>
      <c r="K42" s="18"/>
      <c r="L42" s="18"/>
    </row>
    <row r="43" spans="1:12" x14ac:dyDescent="0.45">
      <c r="A43" s="9" t="s">
        <v>28</v>
      </c>
    </row>
    <row r="45" spans="1:12" x14ac:dyDescent="0.45">
      <c r="A45" s="9">
        <f>_xlfn.T.INV.2T(A49,B29)</f>
        <v>2.2009851600916384</v>
      </c>
    </row>
    <row r="48" spans="1:12" x14ac:dyDescent="0.45">
      <c r="A48" s="9" t="s">
        <v>29</v>
      </c>
    </row>
    <row r="49" spans="1:1" x14ac:dyDescent="0.45">
      <c r="A49" s="9">
        <v>0.05</v>
      </c>
    </row>
    <row r="52" spans="1:1" s="8" customFormat="1" x14ac:dyDescent="0.45">
      <c r="A52" s="8" t="s">
        <v>30</v>
      </c>
    </row>
    <row r="53" spans="1:1" x14ac:dyDescent="0.45">
      <c r="A53" s="9">
        <f>I23-A45*A37</f>
        <v>2539.8465472468206</v>
      </c>
    </row>
    <row r="54" spans="1:1" s="8" customFormat="1" x14ac:dyDescent="0.45">
      <c r="A54" s="8" t="s">
        <v>31</v>
      </c>
    </row>
    <row r="55" spans="1:1" x14ac:dyDescent="0.45">
      <c r="A55" s="9">
        <f>I23+A45*A37</f>
        <v>2569.1654684752639</v>
      </c>
    </row>
    <row r="57" spans="1:1" x14ac:dyDescent="0.45">
      <c r="A57" s="9" t="s">
        <v>33</v>
      </c>
    </row>
  </sheetData>
  <mergeCells count="1">
    <mergeCell ref="A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1DC8-B663-4924-B203-0B3BCDC9738D}">
  <dimension ref="A20:H47"/>
  <sheetViews>
    <sheetView workbookViewId="0">
      <selection activeCell="J43" sqref="J43"/>
    </sheetView>
  </sheetViews>
  <sheetFormatPr defaultRowHeight="14.5" x14ac:dyDescent="0.35"/>
  <sheetData>
    <row r="20" spans="1:7" ht="18.5" x14ac:dyDescent="0.45">
      <c r="A20" s="2" t="s">
        <v>3</v>
      </c>
      <c r="B20" s="2" t="s">
        <v>0</v>
      </c>
      <c r="C20" s="2" t="s">
        <v>4</v>
      </c>
      <c r="D20" s="2" t="s">
        <v>5</v>
      </c>
      <c r="E20" s="2" t="s">
        <v>9</v>
      </c>
      <c r="F20" s="2" t="s">
        <v>10</v>
      </c>
      <c r="G20" s="2"/>
    </row>
    <row r="21" spans="1:7" x14ac:dyDescent="0.35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/>
    </row>
    <row r="22" spans="1:7" x14ac:dyDescent="0.35">
      <c r="A22" s="1">
        <v>1</v>
      </c>
      <c r="B22" s="1">
        <v>2350</v>
      </c>
      <c r="C22" s="1">
        <v>2334</v>
      </c>
      <c r="D22" s="1">
        <v>1570</v>
      </c>
      <c r="E22" s="3">
        <f>LN(B22/D22)</f>
        <v>0.40333970879585085</v>
      </c>
      <c r="F22" s="3">
        <f>LN(C22/D22)</f>
        <v>0.39650791450414746</v>
      </c>
      <c r="G22" s="3"/>
    </row>
    <row r="23" spans="1:7" x14ac:dyDescent="0.35">
      <c r="A23" s="1">
        <v>2</v>
      </c>
      <c r="B23" s="1">
        <v>2470</v>
      </c>
      <c r="C23" s="1">
        <v>2425</v>
      </c>
      <c r="D23" s="1">
        <v>1850</v>
      </c>
      <c r="E23" s="3">
        <f t="shared" ref="E23:E36" si="0">LN(B23/D23)</f>
        <v>0.28903251154965232</v>
      </c>
      <c r="F23" s="3">
        <f t="shared" ref="F23:F36" si="1">LN(C23/D23)</f>
        <v>0.27064588529921302</v>
      </c>
      <c r="G23" s="3"/>
    </row>
    <row r="24" spans="1:7" x14ac:dyDescent="0.35">
      <c r="A24" s="1">
        <v>3</v>
      </c>
      <c r="B24" s="1">
        <v>2110</v>
      </c>
      <c r="C24" s="1">
        <v>2230</v>
      </c>
      <c r="D24" s="1">
        <v>1150</v>
      </c>
      <c r="E24" s="3">
        <f t="shared" si="0"/>
        <v>0.60692600511281647</v>
      </c>
      <c r="F24" s="3">
        <f t="shared" si="1"/>
        <v>0.66223964309686867</v>
      </c>
      <c r="G24" s="3"/>
    </row>
    <row r="25" spans="1:7" x14ac:dyDescent="0.35">
      <c r="A25" s="1">
        <v>4</v>
      </c>
      <c r="B25" s="1">
        <v>2560</v>
      </c>
      <c r="C25" s="1">
        <v>2463</v>
      </c>
      <c r="D25" s="1">
        <v>1940</v>
      </c>
      <c r="E25" s="3">
        <f t="shared" si="0"/>
        <v>0.27731928541623435</v>
      </c>
      <c r="F25" s="3">
        <f t="shared" si="1"/>
        <v>0.23869214606316405</v>
      </c>
      <c r="G25" s="3"/>
    </row>
    <row r="26" spans="1:7" x14ac:dyDescent="0.35">
      <c r="A26" s="1">
        <v>5</v>
      </c>
      <c r="B26" s="1">
        <v>2650</v>
      </c>
      <c r="C26" s="1">
        <v>2565</v>
      </c>
      <c r="D26" s="1">
        <v>2450</v>
      </c>
      <c r="E26" s="3">
        <f t="shared" si="0"/>
        <v>7.8471615441495307E-2</v>
      </c>
      <c r="F26" s="3">
        <f t="shared" si="1"/>
        <v>4.587045406609714E-2</v>
      </c>
      <c r="G26" s="3"/>
    </row>
    <row r="27" spans="1:7" x14ac:dyDescent="0.35">
      <c r="A27" s="1">
        <v>6</v>
      </c>
      <c r="B27" s="1">
        <v>2240</v>
      </c>
      <c r="C27" s="1">
        <v>2278</v>
      </c>
      <c r="D27" s="1">
        <v>1340</v>
      </c>
      <c r="E27" s="3">
        <f t="shared" si="0"/>
        <v>0.51380625190412843</v>
      </c>
      <c r="F27" s="3">
        <f t="shared" si="1"/>
        <v>0.53062825106217038</v>
      </c>
      <c r="G27" s="3"/>
    </row>
    <row r="28" spans="1:7" x14ac:dyDescent="0.35">
      <c r="A28" s="1">
        <v>7</v>
      </c>
      <c r="B28" s="1">
        <v>2430</v>
      </c>
      <c r="C28" s="1">
        <v>2380</v>
      </c>
      <c r="D28" s="1">
        <v>1700</v>
      </c>
      <c r="E28" s="3">
        <f t="shared" si="0"/>
        <v>0.35726300629028673</v>
      </c>
      <c r="F28" s="3">
        <f t="shared" si="1"/>
        <v>0.33647223662121289</v>
      </c>
      <c r="G28" s="3"/>
    </row>
    <row r="29" spans="1:7" x14ac:dyDescent="0.35">
      <c r="A29" s="1">
        <v>8</v>
      </c>
      <c r="B29" s="1">
        <v>2530</v>
      </c>
      <c r="C29" s="1">
        <v>2437</v>
      </c>
      <c r="D29" s="1">
        <v>1860</v>
      </c>
      <c r="E29" s="3">
        <f t="shared" si="0"/>
        <v>0.30764281501431889</v>
      </c>
      <c r="F29" s="3">
        <f t="shared" si="1"/>
        <v>0.27019128691795935</v>
      </c>
      <c r="G29" s="3"/>
    </row>
    <row r="30" spans="1:7" x14ac:dyDescent="0.35">
      <c r="A30" s="1">
        <v>9</v>
      </c>
      <c r="B30" s="1">
        <v>2550</v>
      </c>
      <c r="C30" s="1">
        <v>2446</v>
      </c>
      <c r="D30" s="1">
        <v>1880</v>
      </c>
      <c r="E30" s="3">
        <f t="shared" si="0"/>
        <v>0.30482158232847695</v>
      </c>
      <c r="F30" s="3">
        <f t="shared" si="1"/>
        <v>0.26318226042312282</v>
      </c>
      <c r="G30" s="3"/>
    </row>
    <row r="31" spans="1:7" x14ac:dyDescent="0.35">
      <c r="A31" s="1">
        <v>10</v>
      </c>
      <c r="B31" s="1">
        <v>2450</v>
      </c>
      <c r="C31" s="1">
        <v>2403</v>
      </c>
      <c r="D31" s="1">
        <v>1790</v>
      </c>
      <c r="E31" s="3">
        <f t="shared" si="0"/>
        <v>0.31387240470397193</v>
      </c>
      <c r="F31" s="3">
        <f t="shared" si="1"/>
        <v>0.29450233690166833</v>
      </c>
      <c r="G31" s="3"/>
    </row>
    <row r="32" spans="1:7" x14ac:dyDescent="0.35">
      <c r="A32" s="1">
        <v>11</v>
      </c>
      <c r="B32" s="1">
        <v>2290</v>
      </c>
      <c r="C32" s="1">
        <v>2301</v>
      </c>
      <c r="D32" s="1">
        <v>1480</v>
      </c>
      <c r="E32" s="3">
        <f t="shared" si="0"/>
        <v>0.43650972979012465</v>
      </c>
      <c r="F32" s="3">
        <f t="shared" si="1"/>
        <v>0.44130172327720518</v>
      </c>
      <c r="G32" s="3"/>
    </row>
    <row r="33" spans="1:8" x14ac:dyDescent="0.35">
      <c r="A33" s="1">
        <v>12</v>
      </c>
      <c r="B33" s="1">
        <v>2160</v>
      </c>
      <c r="C33" s="1">
        <v>2253</v>
      </c>
      <c r="D33" s="1">
        <v>1240</v>
      </c>
      <c r="E33" s="3">
        <f t="shared" si="0"/>
        <v>0.55499684207912814</v>
      </c>
      <c r="F33" s="3">
        <f t="shared" si="1"/>
        <v>0.59715128183316191</v>
      </c>
      <c r="G33" s="3"/>
    </row>
    <row r="34" spans="1:8" x14ac:dyDescent="0.35">
      <c r="A34" s="1">
        <v>13</v>
      </c>
      <c r="B34" s="1">
        <v>2400</v>
      </c>
      <c r="C34" s="1">
        <v>2367</v>
      </c>
      <c r="D34" s="1">
        <v>1660</v>
      </c>
      <c r="E34" s="3">
        <f t="shared" si="0"/>
        <v>0.36865113498544805</v>
      </c>
      <c r="F34" s="3">
        <f t="shared" si="1"/>
        <v>0.35480572816339506</v>
      </c>
      <c r="G34" s="3"/>
    </row>
    <row r="35" spans="1:8" x14ac:dyDescent="0.35">
      <c r="A35" s="1">
        <v>14</v>
      </c>
      <c r="B35" s="1">
        <v>2490</v>
      </c>
      <c r="C35" s="1">
        <v>2430</v>
      </c>
      <c r="D35" s="1">
        <v>1850</v>
      </c>
      <c r="E35" s="3">
        <f t="shared" si="0"/>
        <v>0.2970970713863828</v>
      </c>
      <c r="F35" s="3">
        <f t="shared" si="1"/>
        <v>0.27270561826222356</v>
      </c>
      <c r="G35" s="3"/>
    </row>
    <row r="36" spans="1:8" x14ac:dyDescent="0.35">
      <c r="A36" s="1">
        <v>15</v>
      </c>
      <c r="B36" s="1">
        <v>2590</v>
      </c>
      <c r="C36" s="1">
        <v>2470</v>
      </c>
      <c r="D36" s="1">
        <v>2000</v>
      </c>
      <c r="E36" s="3">
        <f t="shared" si="0"/>
        <v>0.25851069515150099</v>
      </c>
      <c r="F36" s="3">
        <f t="shared" si="1"/>
        <v>0.21107097007994061</v>
      </c>
      <c r="G36" s="3"/>
    </row>
    <row r="38" spans="1:8" x14ac:dyDescent="0.35">
      <c r="A38">
        <f t="array" ref="A38:B42">LINEST(E22:E36,F22:F36,TRUE,TRUE)</f>
        <v>0.82507268929006694</v>
      </c>
      <c r="B38">
        <v>7.263068753101376E-2</v>
      </c>
    </row>
    <row r="39" spans="1:8" x14ac:dyDescent="0.35">
      <c r="A39">
        <v>2.0724390640079624E-2</v>
      </c>
      <c r="B39" s="4">
        <v>7.8425324937758077E-3</v>
      </c>
      <c r="C39" s="4"/>
      <c r="D39" s="4"/>
      <c r="E39" s="4"/>
      <c r="F39" s="5"/>
      <c r="G39" s="4"/>
      <c r="H39" s="4"/>
    </row>
    <row r="40" spans="1:8" x14ac:dyDescent="0.35">
      <c r="A40">
        <v>0.99186467529143107</v>
      </c>
      <c r="B40" s="4">
        <v>1.2349361505484558E-2</v>
      </c>
      <c r="C40" s="4"/>
      <c r="D40" s="4"/>
      <c r="E40" s="4"/>
      <c r="F40" s="5"/>
      <c r="G40" s="4"/>
      <c r="H40" s="4"/>
    </row>
    <row r="41" spans="1:8" x14ac:dyDescent="0.35">
      <c r="A41">
        <v>1584.9694069625855</v>
      </c>
      <c r="B41" s="4">
        <v>13</v>
      </c>
      <c r="C41" s="4"/>
      <c r="D41" s="4"/>
      <c r="E41" s="4"/>
      <c r="F41" s="4"/>
      <c r="G41" s="4"/>
      <c r="H41" s="4"/>
    </row>
    <row r="42" spans="1:8" x14ac:dyDescent="0.35">
      <c r="A42">
        <v>0.24171850076104862</v>
      </c>
      <c r="B42" s="4">
        <v>1.98258748471087E-3</v>
      </c>
      <c r="C42" s="4"/>
      <c r="D42" s="4"/>
      <c r="E42" s="4"/>
      <c r="F42" s="4"/>
      <c r="G42" s="4"/>
      <c r="H42" s="4"/>
    </row>
    <row r="43" spans="1:8" x14ac:dyDescent="0.35">
      <c r="B43" s="4"/>
      <c r="C43" s="4"/>
      <c r="D43" s="4"/>
      <c r="E43" s="4"/>
      <c r="F43" s="4"/>
      <c r="G43" s="4"/>
      <c r="H43" s="4"/>
    </row>
    <row r="44" spans="1:8" x14ac:dyDescent="0.35">
      <c r="A44" s="20">
        <f>EXP(B38)</f>
        <v>1.0753333295654797</v>
      </c>
      <c r="B44" s="4"/>
      <c r="C44" s="4"/>
      <c r="D44" s="4"/>
      <c r="E44" s="4"/>
      <c r="F44" s="4"/>
      <c r="G44" s="4"/>
      <c r="H44" s="4"/>
    </row>
    <row r="45" spans="1:8" x14ac:dyDescent="0.35">
      <c r="A45" s="20">
        <f>1-A38</f>
        <v>0.17492731070993306</v>
      </c>
      <c r="B45" s="4"/>
      <c r="C45" s="4"/>
      <c r="D45" s="4"/>
      <c r="E45" s="4"/>
      <c r="F45" s="4"/>
      <c r="G45" s="4"/>
      <c r="H45" s="4"/>
    </row>
    <row r="46" spans="1:8" x14ac:dyDescent="0.35">
      <c r="A46" s="20">
        <f>1-A45</f>
        <v>0.82507268929006694</v>
      </c>
    </row>
    <row r="47" spans="1:8" x14ac:dyDescent="0.35">
      <c r="A4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Задача1</vt:lpstr>
      <vt:lpstr>gretl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</cp:lastModifiedBy>
  <dcterms:created xsi:type="dcterms:W3CDTF">2015-06-05T18:17:20Z</dcterms:created>
  <dcterms:modified xsi:type="dcterms:W3CDTF">2023-10-30T09:37:56Z</dcterms:modified>
</cp:coreProperties>
</file>