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itlynchenier/Desktop/Master Class Folder/Assignment Mod 1/"/>
    </mc:Choice>
  </mc:AlternateContent>
  <xr:revisionPtr revIDLastSave="0" documentId="13_ncr:1_{77625826-EC8D-4C44-A2C3-6D4F26FFF3BA}" xr6:coauthVersionLast="47" xr6:coauthVersionMax="47" xr10:uidLastSave="{00000000-0000-0000-0000-000000000000}"/>
  <bookViews>
    <workbookView xWindow="80" yWindow="920" windowWidth="25240" windowHeight="26060" activeTab="1" xr2:uid="{00000000-000D-0000-FFFF-FFFF00000000}"/>
  </bookViews>
  <sheets>
    <sheet name="Kickstarter" sheetId="1" r:id="rId1"/>
    <sheet name="Theater Outcomes by Launch Date" sheetId="3" r:id="rId2"/>
    <sheet name="Outcome Based On Goals" sheetId="5" r:id="rId3"/>
  </sheets>
  <definedNames>
    <definedName name="_xlnm._FilterDatabase" localSheetId="0" hidden="1">Kickstarter!$A$1:$R$4115</definedName>
  </definedNames>
  <calcPr calcId="191029"/>
  <pivotCaches>
    <pivotCache cacheId="4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2" i="5"/>
  <c r="B13" i="5"/>
  <c r="B12" i="5"/>
  <c r="B11" i="5"/>
  <c r="B10" i="5"/>
  <c r="B9" i="5"/>
  <c r="B8" i="5"/>
  <c r="B7" i="5"/>
  <c r="B6" i="5"/>
  <c r="B5" i="5"/>
  <c r="B4" i="5"/>
  <c r="B3" i="5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<sst xmlns="http://schemas.openxmlformats.org/spreadsheetml/2006/main" count="24744" uniqueCount="8348">
  <si>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</si>
  <si>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</si>
  <si>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</si>
  <si>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</si>
  <si>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</si>
  <si>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</si>
  <si>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</si>
  <si>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</si>
  <si>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</si>
  <si>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</si>
  <si>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</si>
  <si>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</si>
  <si>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</si>
  <si>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</si>
  <si>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</si>
  <si>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</si>
  <si>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</si>
  <si>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</si>
  <si>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</si>
  <si>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</si>
  <si>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</si>
  <si>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</si>
  <si>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</si>
  <si>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</si>
  <si>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</si>
  <si>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</si>
  <si>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</si>
  <si>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</si>
  <si>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</si>
  <si>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</si>
  <si>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</si>
  <si>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</si>
  <si>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</si>
  <si>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</si>
  <si>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</si>
  <si>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</si>
  <si>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</si>
  <si>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</si>
  <si>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</si>
  <si>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</si>
  <si>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</si>
  <si>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</si>
  <si>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</si>
  <si>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</si>
  <si>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</si>
  <si>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</si>
  <si>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</si>
  <si>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</si>
  <si>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</si>
  <si>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</si>
  <si>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</si>
  <si>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</si>
  <si>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</si>
  <si>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</si>
  <si>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</si>
  <si>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</si>
  <si>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</si>
  <si>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</si>
  <si>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</si>
  <si>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</si>
  <si>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</si>
  <si>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</si>
  <si>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</si>
  <si>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</si>
  <si>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</si>
  <si>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</si>
  <si>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</si>
  <si>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</si>
  <si>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</si>
  <si>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</si>
  <si>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</si>
  <si>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</si>
  <si>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</si>
  <si>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</si>
  <si>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</si>
  <si>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</si>
  <si>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</si>
  <si>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</si>
  <si>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</si>
  <si>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</si>
  <si>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</si>
  <si>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</si>
  <si>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</si>
  <si>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</si>
  <si>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</si>
  <si>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</si>
  <si>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</si>
  <si>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</si>
  <si>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</si>
  <si>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</si>
  <si>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</si>
  <si>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</si>
  <si>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</si>
  <si>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</si>
  <si>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</si>
  <si>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</si>
  <si>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</si>
  <si>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</si>
  <si>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</si>
  <si>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</si>
  <si>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</si>
  <si>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</si>
  <si>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</si>
  <si>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</si>
  <si>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</si>
  <si>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</si>
  <si>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</si>
  <si>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</si>
  <si>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</si>
  <si>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</si>
  <si>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</si>
  <si>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</si>
  <si>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</si>
  <si>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</si>
  <si>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</si>
  <si>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</si>
  <si>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</si>
  <si>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</si>
  <si>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</si>
  <si>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</si>
  <si>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</si>
  <si>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</si>
  <si>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</si>
  <si>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</si>
  <si>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</si>
  <si>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</si>
  <si>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</si>
  <si>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</si>
  <si>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</si>
  <si>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</si>
  <si>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</si>
  <si>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</si>
  <si>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</si>
  <si>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</si>
  <si>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</si>
  <si>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</si>
  <si>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</si>
  <si>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</si>
  <si>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</si>
  <si>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</si>
  <si>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</si>
  <si>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</si>
  <si>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</si>
  <si>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</si>
  <si>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</si>
  <si>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</si>
  <si>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</si>
  <si>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</si>
  <si>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</si>
  <si>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</si>
  <si>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</si>
  <si>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</si>
  <si>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</si>
  <si>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</si>
  <si>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</si>
  <si>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</si>
  <si>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</si>
  <si>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</si>
  <si>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</si>
  <si>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</si>
  <si>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</si>
  <si>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</si>
  <si>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</si>
  <si>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</si>
  <si>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</si>
  <si>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</si>
  <si>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</si>
  <si>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</si>
  <si>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</si>
  <si>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</si>
  <si>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</si>
  <si>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</si>
  <si>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</si>
  <si>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</si>
  <si>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</si>
  <si>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</si>
  <si>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</si>
  <si>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</si>
  <si>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</si>
  <si>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</si>
  <si>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</si>
  <si>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</si>
  <si>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</si>
  <si>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</si>
  <si>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</si>
  <si>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</si>
  <si>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</si>
  <si>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</si>
  <si>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</si>
  <si>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</si>
  <si>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</si>
  <si>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</si>
  <si>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</si>
  <si>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</si>
  <si>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</si>
  <si>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</si>
  <si>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</si>
  <si>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</si>
  <si>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</si>
  <si>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</si>
  <si>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</si>
  <si>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</si>
  <si>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</si>
  <si>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</si>
  <si>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</si>
  <si>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</si>
  <si>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</si>
  <si>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</si>
  <si>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</si>
  <si>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</si>
  <si>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</si>
  <si>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</si>
  <si>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</si>
  <si>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</si>
  <si>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</si>
  <si>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</si>
  <si>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</si>
  <si>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</si>
  <si>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</si>
  <si>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</si>
  <si>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</si>
  <si>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</si>
  <si>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</si>
  <si>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</si>
  <si>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</si>
  <si>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</si>
  <si>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</si>
  <si>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</si>
  <si>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</si>
  <si>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</si>
  <si>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</si>
  <si>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</si>
  <si>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</si>
  <si>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</si>
  <si>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</si>
  <si>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</si>
  <si>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</si>
  <si>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</si>
  <si>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</si>
  <si>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</si>
  <si>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</si>
  <si>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</si>
  <si>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</si>
  <si>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</si>
  <si>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</si>
  <si>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</si>
  <si>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</si>
  <si>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</si>
  <si>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</si>
  <si>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</si>
  <si>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</si>
  <si>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</si>
  <si>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</si>
  <si>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</si>
  <si>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</si>
  <si>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</si>
  <si>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</si>
  <si>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</si>
  <si>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</si>
  <si>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</si>
  <si>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</si>
  <si>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</si>
  <si>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</si>
  <si>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</si>
  <si>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</si>
  <si>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</si>
  <si>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</si>
  <si>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</si>
  <si>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</si>
  <si>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</si>
  <si>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</si>
  <si>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</si>
  <si>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</si>
  <si>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</si>
  <si>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</si>
  <si>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</si>
  <si>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</si>
  <si>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</si>
  <si>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</si>
  <si>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</si>
  <si>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</si>
  <si>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</si>
  <si>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</si>
  <si>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</si>
  <si>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</si>
  <si>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</si>
  <si>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</si>
  <si>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</si>
  <si>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</si>
  <si>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</si>
  <si>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</si>
  <si>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</si>
  <si>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</si>
  <si>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</si>
  <si>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</si>
  <si>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</si>
  <si>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</si>
  <si>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</si>
  <si>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</si>
  <si>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</si>
  <si>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</si>
  <si>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</si>
  <si>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</si>
  <si>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</si>
  <si>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</si>
  <si>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</si>
  <si>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</si>
  <si>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</si>
  <si>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</si>
  <si>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</si>
  <si>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</si>
  <si>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</si>
  <si>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</si>
  <si>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</si>
  <si>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</si>
  <si>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</si>
  <si>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</si>
  <si>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</si>
  <si>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</si>
  <si>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</si>
  <si>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</si>
  <si>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</si>
  <si>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</si>
  <si>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</si>
  <si>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</si>
  <si>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</si>
  <si>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</si>
  <si>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</si>
  <si>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</si>
  <si>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</si>
  <si>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</si>
  <si>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</si>
  <si>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</si>
  <si>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</si>
  <si>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</si>
  <si>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</si>
  <si>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</si>
  <si>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</si>
  <si>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</si>
  <si>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</si>
  <si>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</si>
  <si>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</si>
  <si>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</si>
  <si>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</si>
  <si>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</si>
  <si>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</si>
  <si>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</si>
  <si>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</si>
  <si>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</si>
  <si>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</si>
  <si>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</si>
  <si>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</si>
  <si>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</si>
  <si>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</si>
  <si>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</si>
  <si>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</si>
  <si>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</si>
  <si>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</si>
  <si>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</si>
  <si>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</si>
  <si>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</si>
  <si>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</si>
  <si>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</si>
  <si>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</si>
  <si>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</si>
  <si>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</si>
  <si>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</si>
  <si>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</si>
  <si>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</si>
  <si>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</si>
  <si>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</si>
  <si>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</si>
  <si>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</si>
  <si>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</si>
  <si>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</si>
  <si>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</si>
  <si>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</si>
  <si>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</si>
  <si>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</si>
  <si>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</si>
  <si>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</si>
  <si>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</si>
  <si>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</si>
  <si>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</si>
  <si>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</si>
  <si>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</si>
  <si>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</si>
  <si>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</si>
  <si>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</si>
  <si>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</si>
  <si>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</si>
  <si>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</si>
  <si>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</si>
  <si>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</si>
  <si>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</si>
  <si>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</si>
  <si>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</si>
  <si>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</si>
  <si>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</si>
  <si>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</si>
  <si>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</si>
  <si>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</si>
  <si>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</si>
  <si>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</si>
  <si>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</si>
  <si>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</si>
  <si>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</si>
  <si>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</si>
  <si>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</si>
  <si>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</si>
  <si>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</si>
  <si>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</si>
  <si>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</si>
  <si>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</si>
  <si>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</si>
  <si>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</si>
  <si>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</si>
  <si>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</si>
  <si>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</si>
  <si>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</si>
  <si>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</si>
  <si>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</si>
  <si>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</si>
  <si>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</si>
  <si>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</si>
  <si>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</si>
  <si>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</si>
  <si>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</si>
  <si>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</si>
  <si>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</si>
  <si>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</si>
  <si>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</si>
  <si>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</si>
  <si>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</si>
  <si>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</si>
  <si>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</si>
  <si>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</si>
  <si>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</si>
  <si>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</si>
  <si>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</si>
  <si>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</si>
  <si>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</si>
  <si>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</si>
  <si>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</si>
  <si>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</si>
  <si>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</si>
  <si>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</si>
  <si>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</si>
  <si>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</si>
  <si>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</si>
  <si>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</si>
  <si>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</si>
  <si>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</si>
  <si>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</si>
  <si>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</si>
  <si>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</si>
  <si>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</si>
  <si>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</si>
  <si>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</si>
  <si>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</si>
  <si>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</si>
  <si>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</si>
  <si>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</si>
  <si>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</si>
  <si>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</si>
  <si>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</si>
  <si>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</si>
  <si>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</si>
  <si>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</si>
  <si>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</si>
  <si>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</si>
  <si>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</si>
  <si>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</si>
  <si>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</si>
  <si>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</si>
  <si>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</si>
  <si>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</si>
  <si>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</si>
  <si>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</si>
  <si>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</si>
  <si>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</si>
  <si>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</si>
  <si>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</si>
  <si>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</si>
  <si>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</si>
  <si>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</si>
  <si>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</si>
  <si>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</si>
  <si>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</si>
  <si>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</si>
  <si>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</si>
  <si>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</si>
  <si>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</si>
  <si>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</si>
  <si>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</si>
  <si>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</si>
  <si>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</si>
  <si>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</si>
  <si>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</si>
  <si>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</si>
  <si>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</si>
  <si>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</si>
  <si>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</si>
  <si>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</si>
  <si>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</si>
  <si>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</si>
  <si>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</si>
  <si>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</si>
  <si>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</si>
  <si>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</si>
  <si>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</si>
  <si>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</si>
  <si>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</si>
  <si>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</si>
  <si>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</si>
  <si>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</si>
  <si>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</si>
  <si>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</si>
  <si>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</si>
  <si>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</si>
  <si>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</si>
  <si>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</si>
  <si>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</si>
  <si>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</si>
  <si>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</si>
  <si>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</si>
  <si>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</si>
  <si>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</si>
  <si>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</si>
  <si>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</si>
  <si>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</si>
  <si>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</si>
  <si>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</si>
  <si>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</si>
  <si>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</si>
  <si>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</si>
  <si>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</si>
  <si>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</si>
  <si>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</si>
  <si>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</si>
  <si>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</si>
  <si>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</si>
  <si>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</si>
  <si>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</si>
  <si>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</si>
  <si>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</si>
  <si>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</si>
  <si>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</si>
  <si>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</si>
  <si>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</si>
  <si>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</si>
  <si>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</si>
  <si>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</si>
  <si>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</si>
  <si>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</si>
  <si>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</si>
  <si>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</si>
  <si>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</si>
  <si>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</si>
  <si>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</si>
  <si>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</si>
  <si>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</si>
  <si>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</si>
  <si>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</si>
  <si>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</si>
  <si>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</si>
  <si>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</si>
  <si>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</si>
  <si>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</si>
  <si>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</si>
  <si>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</si>
  <si>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</si>
  <si>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</si>
  <si>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</si>
  <si>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</si>
  <si>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</si>
  <si>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</si>
  <si>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</si>
  <si>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</si>
  <si>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</si>
  <si>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</si>
  <si>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</si>
  <si>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</si>
  <si>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</si>
  <si>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</si>
  <si>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</si>
  <si>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</si>
  <si>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</si>
  <si>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</si>
  <si>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</si>
  <si>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</si>
  <si>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</si>
  <si>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</si>
  <si>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</si>
  <si>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</si>
  <si>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</si>
  <si>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</si>
  <si>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</si>
  <si>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</si>
  <si>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</si>
  <si>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</si>
  <si>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</si>
  <si>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</si>
  <si>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</si>
  <si>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</si>
  <si>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</si>
  <si>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</si>
  <si>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</si>
  <si>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</si>
  <si>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</si>
  <si>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</si>
  <si>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</si>
  <si>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</si>
  <si>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</si>
  <si>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</si>
  <si>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</si>
  <si>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</si>
  <si>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</si>
  <si>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</si>
  <si>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</si>
  <si>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</si>
  <si>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</si>
  <si>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</si>
  <si>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</si>
  <si>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</si>
  <si>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</si>
  <si>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</si>
  <si>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</si>
  <si>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</si>
  <si>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</si>
  <si>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</si>
  <si>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</si>
  <si>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</si>
  <si>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</si>
  <si>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</si>
  <si>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</si>
  <si>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</si>
  <si>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</si>
  <si>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</si>
  <si>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</si>
  <si>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</si>
  <si>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</si>
  <si>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</si>
  <si>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</si>
  <si>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</si>
  <si>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</si>
  <si>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</si>
  <si>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</si>
  <si>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</si>
  <si>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</si>
  <si>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</si>
  <si>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</si>
  <si>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</si>
  <si>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</si>
  <si>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</si>
  <si>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</si>
  <si>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</si>
  <si>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</si>
  <si>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</si>
  <si>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</si>
  <si>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</si>
  <si>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</si>
  <si>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</si>
  <si>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</si>
  <si>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</si>
  <si>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</si>
  <si>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</si>
  <si>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</si>
  <si>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</si>
  <si>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</si>
  <si>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</si>
  <si>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</si>
  <si>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</si>
  <si>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</si>
  <si>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</si>
  <si>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</si>
  <si>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</si>
  <si>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</si>
  <si>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</si>
  <si>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</si>
  <si>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</si>
  <si>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</si>
  <si>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</si>
  <si>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</si>
  <si>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</si>
  <si>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</si>
  <si>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</si>
  <si>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</si>
  <si>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</si>
  <si>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</si>
  <si>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</si>
  <si>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</si>
  <si>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</si>
  <si>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</si>
  <si>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</si>
  <si>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</si>
  <si>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</si>
  <si>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</si>
  <si>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</si>
  <si>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</si>
  <si>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</si>
  <si>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</si>
  <si>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</si>
  <si>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</si>
  <si>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</si>
  <si>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</si>
  <si>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</si>
  <si>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</si>
  <si>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</si>
  <si>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</si>
  <si>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</si>
  <si>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</si>
  <si>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</si>
  <si>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</si>
  <si>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</si>
  <si>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</si>
  <si>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</si>
  <si>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</si>
  <si>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</si>
  <si>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</si>
  <si>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</si>
  <si>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</si>
  <si>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</si>
  <si>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</si>
  <si>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</si>
  <si>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</si>
  <si>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</si>
  <si>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</si>
  <si>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</si>
  <si>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</si>
  <si>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</si>
  <si>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</si>
  <si>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</si>
  <si>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</si>
  <si>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</si>
  <si>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</si>
  <si>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</si>
  <si>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</si>
  <si>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</si>
  <si>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</si>
  <si>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</si>
  <si>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</si>
  <si>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</si>
  <si>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</si>
  <si>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</si>
  <si>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</si>
  <si>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</si>
  <si>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</si>
  <si>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</si>
  <si>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</si>
  <si>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</si>
  <si>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</si>
  <si>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</si>
  <si>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</si>
  <si>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</si>
  <si>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</si>
  <si>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</si>
  <si>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</si>
  <si>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</si>
  <si>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</si>
  <si>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</si>
  <si>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</si>
  <si>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</si>
  <si>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</si>
  <si>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</si>
  <si>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</si>
  <si>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</si>
  <si>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</si>
  <si>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</si>
  <si>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</si>
  <si>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</si>
  <si>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</si>
  <si>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</si>
  <si>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</si>
  <si>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</si>
  <si>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</si>
  <si>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</si>
  <si>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</si>
  <si>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</si>
  <si>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</si>
  <si>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</si>
  <si>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</si>
  <si>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</si>
  <si>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</si>
  <si>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</si>
  <si>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</si>
  <si>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</si>
  <si>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</si>
  <si>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</si>
  <si>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</si>
  <si>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</si>
  <si>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</si>
  <si>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</si>
  <si>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</si>
  <si>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</si>
  <si>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</si>
  <si>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</si>
  <si>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</si>
  <si>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</si>
  <si>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</si>
  <si>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</si>
  <si>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</si>
  <si>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</si>
  <si>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</si>
  <si>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</si>
  <si>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</si>
  <si>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</si>
  <si>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</si>
  <si>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</si>
  <si>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</si>
  <si>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</si>
  <si>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</si>
  <si>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</si>
  <si>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</si>
  <si>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</si>
  <si>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</si>
  <si>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</si>
  <si>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</si>
  <si>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</si>
  <si>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</si>
  <si>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</si>
  <si>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</si>
  <si>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</si>
  <si>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</si>
  <si>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</si>
  <si>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</si>
  <si>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</si>
  <si>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</si>
  <si>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</si>
  <si>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</si>
  <si>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</si>
  <si>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</si>
  <si>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</si>
  <si>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</si>
  <si>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</si>
  <si>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</si>
  <si>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</si>
  <si>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</si>
  <si>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</si>
  <si>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</si>
  <si>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</si>
  <si>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</si>
  <si>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</si>
  <si>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</si>
  <si>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</si>
  <si>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</si>
  <si>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</si>
  <si>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</si>
  <si>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</si>
  <si>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</si>
  <si>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</si>
  <si>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</si>
  <si>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</si>
  <si>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</si>
  <si>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</si>
  <si>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</si>
  <si>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</si>
  <si>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</si>
  <si>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</si>
  <si>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</si>
  <si>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</si>
  <si>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</si>
  <si>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</si>
  <si>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</si>
  <si>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</si>
  <si>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</si>
  <si>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</si>
  <si>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</si>
  <si>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</si>
  <si>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</si>
  <si>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</si>
  <si>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</si>
  <si>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</si>
  <si>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</si>
  <si>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</si>
  <si>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</si>
  <si>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</si>
  <si>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</si>
  <si>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</si>
  <si>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</si>
  <si>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</si>
  <si>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</si>
  <si>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</si>
  <si>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</si>
  <si>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</si>
  <si>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</si>
  <si>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</si>
  <si>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</si>
  <si>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</si>
  <si>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</si>
  <si>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</si>
  <si>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</si>
  <si>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</si>
  <si>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</si>
  <si>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</si>
  <si>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</si>
  <si>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</si>
  <si>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</si>
  <si>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</si>
  <si>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</si>
  <si>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</si>
  <si>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</si>
  <si>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</si>
  <si>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</si>
  <si>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</si>
  <si>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</si>
  <si>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</si>
  <si>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</si>
  <si>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</si>
  <si>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</si>
  <si>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</si>
  <si>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</si>
  <si>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</si>
  <si>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</si>
  <si>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</si>
  <si>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</si>
  <si>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</si>
  <si>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</si>
  <si>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</si>
  <si>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</si>
  <si>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</si>
  <si>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</si>
  <si>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</si>
  <si>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</si>
  <si>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</si>
  <si>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</si>
  <si>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</si>
  <si>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</si>
  <si>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</si>
  <si>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</si>
  <si>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</si>
  <si>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</si>
  <si>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</si>
  <si>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</si>
  <si>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</si>
  <si>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</si>
  <si>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</si>
  <si>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</si>
  <si>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</si>
  <si>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</si>
  <si>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</si>
  <si>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</si>
  <si>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</si>
  <si>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</si>
  <si>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</si>
  <si>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</si>
  <si>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</si>
  <si>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</si>
  <si>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</si>
  <si>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</si>
  <si>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</si>
  <si>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</si>
  <si>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</si>
  <si>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</si>
  <si>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</si>
  <si>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</si>
  <si>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</si>
  <si>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</si>
  <si>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</si>
  <si>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</si>
  <si>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</si>
  <si>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</si>
  <si>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</si>
  <si>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</si>
  <si>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</si>
  <si>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</si>
  <si>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</si>
  <si>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</si>
  <si>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</si>
  <si>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</si>
  <si>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</si>
  <si>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</si>
  <si>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</si>
  <si>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</si>
  <si>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</si>
  <si>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</si>
  <si>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</si>
  <si>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</si>
  <si>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</si>
  <si>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</si>
  <si>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</si>
  <si>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</si>
  <si>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</si>
  <si>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</si>
  <si>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</si>
  <si>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</si>
  <si>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</si>
  <si>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</si>
  <si>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</si>
  <si>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</si>
  <si>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</si>
  <si>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</si>
  <si>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</si>
  <si>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</si>
  <si>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</si>
  <si>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</si>
  <si>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</si>
  <si>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</si>
  <si>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</si>
  <si>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</si>
  <si>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</si>
  <si>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</si>
  <si>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</si>
  <si>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</si>
  <si>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</si>
  <si>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</si>
  <si>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</si>
  <si>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</si>
  <si>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</si>
  <si>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</si>
  <si>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</si>
  <si>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</si>
  <si>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</si>
  <si>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</si>
  <si>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</si>
  <si>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</si>
  <si>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</si>
  <si>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</si>
  <si>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</si>
  <si>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</si>
  <si>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</si>
  <si>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</si>
  <si>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</si>
  <si>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</si>
  <si>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</si>
  <si>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</si>
  <si>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</si>
  <si>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</si>
  <si>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</si>
  <si>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</si>
  <si>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</si>
  <si>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</si>
  <si>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</si>
  <si>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</si>
  <si>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</si>
  <si>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</si>
  <si>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</si>
  <si>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</si>
  <si>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</si>
  <si>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</si>
  <si>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</si>
  <si>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</si>
  <si>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</si>
  <si>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</si>
  <si>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</si>
  <si>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</si>
  <si>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</si>
  <si>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</si>
  <si>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</si>
  <si>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</si>
  <si>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</si>
  <si>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</si>
  <si>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</si>
  <si>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</si>
  <si>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</si>
  <si>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</si>
  <si>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</si>
  <si>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</si>
  <si>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</si>
  <si>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</si>
  <si>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</si>
  <si>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</si>
  <si>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</si>
  <si>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</si>
  <si>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</si>
  <si>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</si>
  <si>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</si>
  <si>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</si>
  <si>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</si>
  <si>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</si>
  <si>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</si>
  <si>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</si>
  <si>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</si>
  <si>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</si>
  <si>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</si>
  <si>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</si>
  <si>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</si>
  <si>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</si>
  <si>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</si>
  <si>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</si>
  <si>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</si>
  <si>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</si>
  <si>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</si>
  <si>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</si>
  <si>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</si>
  <si>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</si>
  <si>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</si>
  <si>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</si>
  <si>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</si>
  <si>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</si>
  <si>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</si>
  <si>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</si>
  <si>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</si>
  <si>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</si>
  <si>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</si>
  <si>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</si>
  <si>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</si>
  <si>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</si>
  <si>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</si>
  <si>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</si>
  <si>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</si>
  <si>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</si>
  <si>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</si>
  <si>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</si>
  <si>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</si>
  <si>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</si>
  <si>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</si>
  <si>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</si>
  <si>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</si>
  <si>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</si>
  <si>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</si>
  <si>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</si>
  <si>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</si>
  <si>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</si>
  <si>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</si>
  <si>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</si>
  <si>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</si>
  <si>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</si>
  <si>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</si>
  <si>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</si>
  <si>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</si>
  <si>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</si>
  <si>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</si>
  <si>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</si>
  <si>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</si>
  <si>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</si>
  <si>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</si>
  <si>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</si>
  <si>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</si>
  <si>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</si>
  <si>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</si>
  <si>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</si>
  <si>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</si>
  <si>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</si>
  <si>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</si>
  <si>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</si>
  <si>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</si>
  <si>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</si>
  <si>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</si>
  <si>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</si>
  <si>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</si>
  <si>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</si>
  <si>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</si>
  <si>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</si>
  <si>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</si>
  <si>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</si>
  <si>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</si>
  <si>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</si>
  <si>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</si>
  <si>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</si>
  <si>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</si>
  <si>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</si>
  <si>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</si>
  <si>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</si>
  <si>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</si>
  <si>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</si>
  <si>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</si>
  <si>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</si>
  <si>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</si>
  <si>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</si>
  <si>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</si>
  <si>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</si>
  <si>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</si>
  <si>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</si>
  <si>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</si>
  <si>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</si>
  <si>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</si>
  <si>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</si>
  <si>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</si>
  <si>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</si>
  <si>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</si>
  <si>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</si>
  <si>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</si>
  <si>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</si>
  <si>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</si>
  <si>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</si>
  <si>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</si>
  <si>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</si>
  <si>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</si>
  <si>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</si>
  <si>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</si>
  <si>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</si>
  <si>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</si>
  <si>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</si>
  <si>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</si>
  <si>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</si>
  <si>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</si>
  <si>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</si>
  <si>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</si>
  <si>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</si>
  <si>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</si>
  <si>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</si>
  <si>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</si>
  <si>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</si>
  <si>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</si>
  <si>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</si>
  <si>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</si>
  <si>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</si>
  <si>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</si>
  <si>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</si>
  <si>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</si>
  <si>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</si>
  <si>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</si>
  <si>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</si>
  <si>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</si>
  <si>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</si>
  <si>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</si>
  <si>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</si>
  <si>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</si>
  <si>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</si>
  <si>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</si>
  <si>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</si>
  <si>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</si>
  <si>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</si>
  <si>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</si>
  <si>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</si>
  <si>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</si>
  <si>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</si>
  <si>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</si>
  <si>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</si>
  <si>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</si>
  <si>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</si>
  <si>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</si>
  <si>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</si>
  <si>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</si>
  <si>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</si>
  <si>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</si>
  <si>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</si>
  <si>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</si>
  <si>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</si>
  <si>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</si>
  <si>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</si>
  <si>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</si>
  <si>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</si>
  <si>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</si>
  <si>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</si>
  <si>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</si>
  <si>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</si>
  <si>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</si>
  <si>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</si>
  <si>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</si>
  <si>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</si>
  <si>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</si>
  <si>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</si>
  <si>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</si>
  <si>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</si>
  <si>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</si>
  <si>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</si>
  <si>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</si>
  <si>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</si>
  <si>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</si>
  <si>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</si>
  <si>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</si>
  <si>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</si>
  <si>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</si>
  <si>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</si>
  <si>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</si>
  <si>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</si>
  <si>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</si>
  <si>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</si>
  <si>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</si>
  <si>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</si>
  <si>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</si>
  <si>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</si>
  <si>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</si>
  <si>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</si>
  <si>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</si>
  <si>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</si>
  <si>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</si>
  <si>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</si>
  <si>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</si>
  <si>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</si>
  <si>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</si>
  <si>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</si>
  <si>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</si>
  <si>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</si>
  <si>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</si>
  <si>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</si>
  <si>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</si>
  <si>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</si>
  <si>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</si>
  <si>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</si>
  <si>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</si>
  <si>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</si>
  <si>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</si>
  <si>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</si>
  <si>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</si>
  <si>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</si>
  <si>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</si>
  <si>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</si>
  <si>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</si>
  <si>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</si>
  <si>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</si>
  <si>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</si>
  <si>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</si>
  <si>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</si>
  <si>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</si>
  <si>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</si>
  <si>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</si>
  <si>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</si>
  <si>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</si>
  <si>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</si>
  <si>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</si>
  <si>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</si>
  <si>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</si>
  <si>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</si>
  <si>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</si>
  <si>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</si>
  <si>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</si>
  <si>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</si>
  <si>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</si>
  <si>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</si>
  <si>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</si>
  <si>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</si>
  <si>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</si>
  <si>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</si>
  <si>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</si>
  <si>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</si>
  <si>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</si>
  <si>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</si>
  <si>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</si>
  <si>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</si>
  <si>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</si>
  <si>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</si>
  <si>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</si>
  <si>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</si>
  <si>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</si>
  <si>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</si>
  <si>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</si>
  <si>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</si>
  <si>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</si>
  <si>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</si>
  <si>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</si>
  <si>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</si>
  <si>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</si>
  <si>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</si>
  <si>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</si>
  <si>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</si>
  <si>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</si>
  <si>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</si>
  <si>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</si>
  <si>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</si>
  <si>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</si>
  <si>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</si>
  <si>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</si>
  <si>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</si>
  <si>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</si>
  <si>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</si>
  <si>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</si>
  <si>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</si>
  <si>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</si>
  <si>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</si>
  <si>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</si>
  <si>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</si>
  <si>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</si>
  <si>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</si>
  <si>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</si>
  <si>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</si>
  <si>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</si>
  <si>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</si>
  <si>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</si>
  <si>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</si>
  <si>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</si>
  <si>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</si>
  <si>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</si>
  <si>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</si>
  <si>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</si>
  <si>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</si>
  <si>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</si>
  <si>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</si>
  <si>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</si>
  <si>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</si>
  <si>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</si>
  <si>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</si>
  <si>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</si>
  <si>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</si>
  <si>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</si>
  <si>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</si>
  <si>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</si>
  <si>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</si>
  <si>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</si>
  <si>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</si>
  <si>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</si>
  <si>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</si>
  <si>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</si>
  <si>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</si>
  <si>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</si>
  <si>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</si>
  <si>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</si>
  <si>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</si>
  <si>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</si>
  <si>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</si>
  <si>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</si>
  <si>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</si>
  <si>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</si>
  <si>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</si>
  <si>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</si>
  <si>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</si>
  <si>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</si>
  <si>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</si>
  <si>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</si>
  <si>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</si>
  <si>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</si>
  <si>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</si>
  <si>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</si>
  <si>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</si>
  <si>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</si>
  <si>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</si>
  <si>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</si>
  <si>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</si>
  <si>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</si>
  <si>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</si>
  <si>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</si>
  <si>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</si>
  <si>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</si>
  <si>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</si>
  <si>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</si>
  <si>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</si>
  <si>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</si>
  <si>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</si>
  <si>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</si>
  <si>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</si>
  <si>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</si>
  <si>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</si>
  <si>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</si>
  <si>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</si>
  <si>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</si>
  <si>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</si>
  <si>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</si>
  <si>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</si>
  <si>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</si>
  <si>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</si>
  <si>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</si>
  <si>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</si>
  <si>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</si>
  <si>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</si>
  <si>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</si>
  <si>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</si>
  <si>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</si>
  <si>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</si>
  <si>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</si>
  <si>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</si>
  <si>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</si>
  <si>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</si>
  <si>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</si>
  <si>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</si>
  <si>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</si>
  <si>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</si>
  <si>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</si>
  <si>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</si>
  <si>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</si>
  <si>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</si>
  <si>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</si>
  <si>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</si>
  <si>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</si>
  <si>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</si>
  <si>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</si>
  <si>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</si>
  <si>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</si>
  <si>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</si>
  <si>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</si>
  <si>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</si>
  <si>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</si>
  <si>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</si>
  <si>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</si>
  <si>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</si>
  <si>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</si>
  <si>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</si>
  <si>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</si>
  <si>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</si>
  <si>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</si>
  <si>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</si>
  <si>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</si>
  <si>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</si>
  <si>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</si>
  <si>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</si>
  <si>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</si>
  <si>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</si>
  <si>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</si>
  <si>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</si>
  <si>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</si>
  <si>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</si>
  <si>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</si>
  <si>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</si>
  <si>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</si>
  <si>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</si>
  <si>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</si>
  <si>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</si>
  <si>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</si>
  <si>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</si>
  <si>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</si>
  <si>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</si>
  <si>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</si>
  <si>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</si>
  <si>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</si>
  <si>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</si>
  <si>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</si>
  <si>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</si>
  <si>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</si>
  <si>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</si>
  <si>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</si>
  <si>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</si>
  <si>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</si>
  <si>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</si>
  <si>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</si>
  <si>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</si>
  <si>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</si>
  <si>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</si>
  <si>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</si>
  <si>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</si>
  <si>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</si>
  <si>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</si>
  <si>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</si>
  <si>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</si>
  <si>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</si>
  <si>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</si>
  <si>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</si>
  <si>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</si>
  <si>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</si>
  <si>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</si>
  <si>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</si>
  <si>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</si>
  <si>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</si>
  <si>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</si>
  <si>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</si>
  <si>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</si>
  <si>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</si>
  <si>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</si>
  <si>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</si>
  <si>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</si>
  <si>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</si>
  <si>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</si>
  <si>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</si>
  <si>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</si>
  <si>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</si>
  <si>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</si>
  <si>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</si>
  <si>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</si>
  <si>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</si>
  <si>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</si>
  <si>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</si>
  <si>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</si>
  <si>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</si>
  <si>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</si>
  <si>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</si>
  <si>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</si>
  <si>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</si>
  <si>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</si>
  <si>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</si>
  <si>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</si>
  <si>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</si>
  <si>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</si>
  <si>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</si>
  <si>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</si>
  <si>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</si>
  <si>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</si>
  <si>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</si>
  <si>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</si>
  <si>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</si>
  <si>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</si>
  <si>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</si>
  <si>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</si>
  <si>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</si>
  <si>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</si>
  <si>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</si>
  <si>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</si>
  <si>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</si>
  <si>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</si>
  <si>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</si>
  <si>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</si>
  <si>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</si>
  <si>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</si>
  <si>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</si>
  <si>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</si>
  <si>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</si>
  <si>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</si>
  <si>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</si>
  <si>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</si>
  <si>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</si>
  <si>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</si>
  <si>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</si>
  <si>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</si>
  <si>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</si>
  <si>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</si>
  <si>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</si>
  <si>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</si>
  <si>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</si>
  <si>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</si>
  <si>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</si>
  <si>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</si>
  <si>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</si>
  <si>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</si>
  <si>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</si>
  <si>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</si>
  <si>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</si>
  <si>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</si>
  <si>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</si>
  <si>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</si>
  <si>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</si>
  <si>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</si>
  <si>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</si>
  <si>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</si>
  <si>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</si>
  <si>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</si>
  <si>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</si>
  <si>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</si>
  <si>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</si>
  <si>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</si>
  <si>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</si>
  <si>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</si>
  <si>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</si>
  <si>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</si>
  <si>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</si>
  <si>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</si>
  <si>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</si>
  <si>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</si>
  <si>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</si>
  <si>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</si>
  <si>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</si>
  <si>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</si>
  <si>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</si>
  <si>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</si>
  <si>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</si>
  <si>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</si>
  <si>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</si>
  <si>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</si>
  <si>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</si>
  <si>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</si>
  <si>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</si>
  <si>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</si>
  <si>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</si>
  <si>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</si>
  <si>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</si>
  <si>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</si>
  <si>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</si>
  <si>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</si>
  <si>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</si>
  <si>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</si>
  <si>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</si>
  <si>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</si>
  <si>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</si>
  <si>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</si>
  <si>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</si>
  <si>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</si>
  <si>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</si>
  <si>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</si>
  <si>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</si>
  <si>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</si>
  <si>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</si>
  <si>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</si>
  <si>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</si>
  <si>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</si>
  <si>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</si>
  <si>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</si>
  <si>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</si>
  <si>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</si>
  <si>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</si>
  <si>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</si>
  <si>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</si>
  <si>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</si>
  <si>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</si>
  <si>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</si>
  <si>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</si>
  <si>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</si>
  <si>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</si>
  <si>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</si>
  <si>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</si>
  <si>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</si>
  <si>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</si>
  <si>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</si>
  <si>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</si>
  <si>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</si>
  <si>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</si>
  <si>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</si>
  <si>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</si>
  <si>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</si>
  <si>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</si>
  <si>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</si>
  <si>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</si>
  <si>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</si>
  <si>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</si>
  <si>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</si>
  <si>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</si>
  <si>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</si>
  <si>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</si>
  <si>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</si>
  <si>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</si>
  <si>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</si>
  <si>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</si>
  <si>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</si>
  <si>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</si>
  <si>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</si>
  <si>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</si>
  <si>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</si>
  <si>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</si>
  <si>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</si>
  <si>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</si>
  <si>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</si>
  <si>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</si>
  <si>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</si>
  <si>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</si>
  <si>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</si>
  <si>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</si>
  <si>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</si>
  <si>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</si>
  <si>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</si>
  <si>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</si>
  <si>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</si>
  <si>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</si>
  <si>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</si>
  <si>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</si>
  <si>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</si>
  <si>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</si>
  <si>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</si>
  <si>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</si>
  <si>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</si>
  <si>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</si>
  <si>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</si>
  <si>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</si>
  <si>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</si>
  <si>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</si>
  <si>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</si>
  <si>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</si>
  <si>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</si>
  <si>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</si>
  <si>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</si>
  <si>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</si>
  <si>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</si>
  <si>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</si>
  <si>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</si>
  <si>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</si>
  <si>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</si>
  <si>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</si>
  <si>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</si>
  <si>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</si>
  <si>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</si>
  <si>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</si>
  <si>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</si>
  <si>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</si>
  <si>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</si>
  <si>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</si>
  <si>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</si>
  <si>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</si>
  <si>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</si>
  <si>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</si>
  <si>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</si>
  <si>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</si>
  <si>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</si>
  <si>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</si>
  <si>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</si>
  <si>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</si>
  <si>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</si>
  <si>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</si>
  <si>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</si>
  <si>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</si>
  <si>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</si>
  <si>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</si>
  <si>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</si>
  <si>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</si>
  <si>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</si>
  <si>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</si>
  <si>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</si>
  <si>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</si>
  <si>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</si>
  <si>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</si>
  <si>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</si>
  <si>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</si>
  <si>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</si>
  <si>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</si>
  <si>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</si>
  <si>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</si>
  <si>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</si>
  <si>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</si>
  <si>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</si>
  <si>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</si>
  <si>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</si>
  <si>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</si>
  <si>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</si>
  <si>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</si>
  <si>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</si>
  <si>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</si>
  <si>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</si>
  <si>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</si>
  <si>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</si>
  <si>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</si>
  <si>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</si>
  <si>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</si>
  <si>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</si>
  <si>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</si>
  <si>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</si>
  <si>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</si>
  <si>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</si>
  <si>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</si>
  <si>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</si>
  <si>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</si>
  <si>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</si>
  <si>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</si>
  <si>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</si>
  <si>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</si>
  <si>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</si>
  <si>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</si>
  <si>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</si>
  <si>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</si>
  <si>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</si>
  <si>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</si>
  <si>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</si>
  <si>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</si>
  <si>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</si>
  <si>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</si>
  <si>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</si>
  <si>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</si>
  <si>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</si>
  <si>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</si>
  <si>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</si>
  <si>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</si>
  <si>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</si>
  <si>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</si>
  <si>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</si>
  <si>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</si>
  <si>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</si>
  <si>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</si>
  <si>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</si>
  <si>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</si>
  <si>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</si>
  <si>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</si>
  <si>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</si>
  <si>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</si>
  <si>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</si>
  <si>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</si>
  <si>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</si>
  <si>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</si>
  <si>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</si>
  <si>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</si>
  <si>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</si>
  <si>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</si>
  <si>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</si>
  <si>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</si>
  <si>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</si>
  <si>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</si>
  <si>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</si>
  <si>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</si>
  <si>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</si>
  <si>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</si>
  <si>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</si>
  <si>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</si>
  <si>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</si>
  <si>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</si>
  <si>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</si>
  <si>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</si>
  <si>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</si>
  <si>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</si>
  <si>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</si>
  <si>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</si>
  <si>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</si>
  <si>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</si>
  <si>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</si>
  <si>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</si>
  <si>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</si>
  <si>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</si>
  <si>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</si>
  <si>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</si>
  <si>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</si>
  <si>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</si>
  <si>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</si>
  <si>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</si>
  <si>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</si>
  <si>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</si>
  <si>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</si>
  <si>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</si>
  <si>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</si>
  <si>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</si>
  <si>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</si>
  <si>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</si>
  <si>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</si>
  <si>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</si>
  <si>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</si>
  <si>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</si>
  <si>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</si>
  <si>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</si>
  <si>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</si>
  <si>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</si>
  <si>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</si>
  <si>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</si>
  <si>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</si>
  <si>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</si>
  <si>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</si>
  <si>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</si>
  <si>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</si>
  <si>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</si>
  <si>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</si>
  <si>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</si>
  <si>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</si>
  <si>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</si>
  <si>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</si>
  <si>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</si>
  <si>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</si>
  <si>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</si>
  <si>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</si>
  <si>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</si>
  <si>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</si>
  <si>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</si>
  <si>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</si>
  <si>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</si>
  <si>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</si>
  <si>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</si>
  <si>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</si>
  <si>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</si>
  <si>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</si>
  <si>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</si>
  <si>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</si>
  <si>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</si>
  <si>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</si>
  <si>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</si>
  <si>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</si>
  <si>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</si>
  <si>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</si>
  <si>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</si>
  <si>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</si>
  <si>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</si>
  <si>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</si>
  <si>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</si>
  <si>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</si>
  <si>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</si>
  <si>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</si>
  <si>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</si>
  <si>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</si>
  <si>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</si>
  <si>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</si>
  <si>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</si>
  <si>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</si>
  <si>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</si>
  <si>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</si>
  <si>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</si>
  <si>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</si>
  <si>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</si>
  <si>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</si>
  <si>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</si>
  <si>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</si>
  <si>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</si>
  <si>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</si>
  <si>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</si>
  <si>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</si>
  <si>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</si>
  <si>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</si>
  <si>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</si>
  <si>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</si>
  <si>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</si>
  <si>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</si>
  <si>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</si>
  <si>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</si>
  <si>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</si>
  <si>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</si>
  <si>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</si>
  <si>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</si>
  <si>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</si>
  <si>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</si>
  <si>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</si>
  <si>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</si>
  <si>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</si>
  <si>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</si>
  <si>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</si>
  <si>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</si>
  <si>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</si>
  <si>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</si>
  <si>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</si>
  <si>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</si>
  <si>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</si>
  <si>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</si>
  <si>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</si>
  <si>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</si>
  <si>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</si>
  <si>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</si>
  <si>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</si>
  <si>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</si>
  <si>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</si>
  <si>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</si>
  <si>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</si>
  <si>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</si>
  <si>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</si>
  <si>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</si>
  <si>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</si>
  <si>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</si>
  <si>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</si>
  <si>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</si>
  <si>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</si>
  <si>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</si>
  <si>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</si>
  <si>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</si>
  <si>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</si>
  <si>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</si>
  <si>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</si>
  <si>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</si>
  <si>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</si>
  <si>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</si>
  <si>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</si>
  <si>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</si>
  <si>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</si>
  <si>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</si>
  <si>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</si>
  <si>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</si>
  <si>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</si>
  <si>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</si>
  <si>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</si>
  <si>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</si>
  <si>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</si>
  <si>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</si>
  <si>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</si>
  <si>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</si>
  <si>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</si>
  <si>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</si>
  <si>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</si>
  <si>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</si>
  <si>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</si>
  <si>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</si>
  <si>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</si>
  <si>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</si>
  <si>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</si>
  <si>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</si>
  <si>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</si>
  <si>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</si>
  <si>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</si>
  <si>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</si>
  <si>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</si>
  <si>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</si>
  <si>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</si>
  <si>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</si>
  <si>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</si>
  <si>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</si>
  <si>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</si>
  <si>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</si>
  <si>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</si>
  <si>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</si>
  <si>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</si>
  <si>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</si>
  <si>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</si>
  <si>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</si>
  <si>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</si>
  <si>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</si>
  <si>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</si>
  <si>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</si>
  <si>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</si>
  <si>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</si>
  <si>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</si>
  <si>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</si>
  <si>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</si>
  <si>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</si>
  <si>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</si>
  <si>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</si>
  <si>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</si>
  <si>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</si>
  <si>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</si>
  <si>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</si>
  <si>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</si>
  <si>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</si>
  <si>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</si>
  <si>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</si>
  <si>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</si>
  <si>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</si>
  <si>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</si>
  <si>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</si>
  <si>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</si>
  <si>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</si>
  <si>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</si>
  <si>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</si>
  <si>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</si>
  <si>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</si>
  <si>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</si>
  <si>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</si>
  <si>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</si>
  <si>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</si>
  <si>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</si>
  <si>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</si>
  <si>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</si>
  <si>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</si>
  <si>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</si>
  <si>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</si>
  <si>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</si>
  <si>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</si>
  <si>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</si>
  <si>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</si>
  <si>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</si>
  <si>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</si>
  <si>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</si>
  <si>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</si>
  <si>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</si>
  <si>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</si>
  <si>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</si>
  <si>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</si>
  <si>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</si>
  <si>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</si>
  <si>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</si>
  <si>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</si>
  <si>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</si>
  <si>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</si>
  <si>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</si>
  <si>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</si>
  <si>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</si>
  <si>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</si>
  <si>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</si>
  <si>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</si>
  <si>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</si>
  <si>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</si>
  <si>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</si>
  <si>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</si>
  <si>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</si>
  <si>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</si>
  <si>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</si>
  <si>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</si>
  <si>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</si>
  <si>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</si>
  <si>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</si>
  <si>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</si>
  <si>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</si>
  <si>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</si>
  <si>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</si>
  <si>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</si>
  <si>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</si>
  <si>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</si>
  <si>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</si>
  <si>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</si>
  <si>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</si>
  <si>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</si>
  <si>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</si>
  <si>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</si>
  <si>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</si>
  <si>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</si>
  <si>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</si>
  <si>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</si>
  <si>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</si>
  <si>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</si>
  <si>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</si>
  <si>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</si>
  <si>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</si>
  <si>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</si>
  <si>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</si>
  <si>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</si>
  <si>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</si>
  <si>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</si>
  <si>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</si>
  <si>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</si>
  <si>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</si>
  <si>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</si>
  <si>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</si>
  <si>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</si>
  <si>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</si>
  <si>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</si>
  <si>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</si>
  <si>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</si>
  <si>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</si>
  <si>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</si>
  <si>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</si>
  <si>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</si>
  <si>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</si>
  <si>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</si>
  <si>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</si>
  <si>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</si>
  <si>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</si>
  <si>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</si>
  <si>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</si>
  <si>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</si>
  <si>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</si>
  <si>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</si>
  <si>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</si>
  <si>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</si>
  <si>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</si>
  <si>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</si>
  <si>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</si>
  <si>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</si>
  <si>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</si>
  <si>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</si>
  <si>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</si>
  <si>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</si>
  <si>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</si>
  <si>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</si>
  <si>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</si>
  <si>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</si>
  <si>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</si>
  <si>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</si>
  <si>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</si>
  <si>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</si>
  <si>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</si>
  <si>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</si>
  <si>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</si>
  <si>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</si>
  <si>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</si>
  <si>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</si>
  <si>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</si>
  <si>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</si>
  <si>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</si>
  <si>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</si>
  <si>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</si>
  <si>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</si>
  <si>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</si>
  <si>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</si>
  <si>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</si>
  <si>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</si>
  <si>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</si>
  <si>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</si>
  <si>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</si>
  <si>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</si>
  <si>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</si>
  <si>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</si>
  <si>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</si>
  <si>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</si>
  <si>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</si>
  <si>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</si>
  <si>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</si>
  <si>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</si>
  <si>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</si>
  <si>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</si>
  <si>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</si>
  <si>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</si>
  <si>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</si>
  <si>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</si>
  <si>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</si>
  <si>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</si>
  <si>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</si>
  <si>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</si>
  <si>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</si>
  <si>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</si>
  <si>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</si>
  <si>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</si>
  <si>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</si>
  <si>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</si>
  <si>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</si>
  <si>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</si>
  <si>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</si>
  <si>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</si>
  <si>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</si>
  <si>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</si>
  <si>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</si>
  <si>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</si>
  <si>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</si>
  <si>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</si>
  <si>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</si>
  <si>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</si>
  <si>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</si>
  <si>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</si>
  <si>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</si>
  <si>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</si>
  <si>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</si>
  <si>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</si>
  <si>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</si>
  <si>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</si>
  <si>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</si>
  <si>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</si>
  <si>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</si>
  <si>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</si>
  <si>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</si>
  <si>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</si>
  <si>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</si>
  <si>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</si>
  <si>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</si>
  <si>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</si>
  <si>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</si>
  <si>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</si>
  <si>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</si>
  <si>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</si>
  <si>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</si>
  <si>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</si>
  <si>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</si>
  <si>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</si>
  <si>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</si>
  <si>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</si>
  <si>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</si>
  <si>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</si>
  <si>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</si>
  <si>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</si>
  <si>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</si>
  <si>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</si>
  <si>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</si>
  <si>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</si>
  <si>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</si>
  <si>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</si>
  <si>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</si>
  <si>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</si>
  <si>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</si>
  <si>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</si>
  <si>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</si>
  <si>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</si>
  <si>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</si>
  <si>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</si>
  <si>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</si>
  <si>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</si>
  <si>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</si>
  <si>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</si>
  <si>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</si>
  <si>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</si>
  <si>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</si>
  <si>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</si>
  <si>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</si>
  <si>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</si>
  <si>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</si>
  <si>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</si>
  <si>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</si>
  <si>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</si>
  <si>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</si>
  <si>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</si>
  <si>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</si>
  <si>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</si>
  <si>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</si>
  <si>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</si>
  <si>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</si>
  <si>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</si>
  <si>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</si>
  <si>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</si>
  <si>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</si>
  <si>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</si>
  <si>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</si>
  <si>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</si>
  <si>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</si>
  <si>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</si>
  <si>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</si>
  <si>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</si>
  <si>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</si>
  <si>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</si>
  <si>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</si>
  <si>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</si>
  <si>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</si>
  <si>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</si>
  <si>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</si>
  <si>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</si>
  <si>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</si>
  <si>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</si>
  <si>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</si>
  <si>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</si>
  <si>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</si>
  <si>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</si>
  <si>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</si>
  <si>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</si>
  <si>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</si>
  <si>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</si>
  <si>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</si>
  <si>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</si>
  <si>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</si>
  <si>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</si>
  <si>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</si>
  <si>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</si>
  <si>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</si>
  <si>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</si>
  <si>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</si>
  <si>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</si>
  <si>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</si>
  <si>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</si>
  <si>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</si>
  <si>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</si>
  <si>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</si>
  <si>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</si>
  <si>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</si>
  <si>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</si>
  <si>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</si>
  <si>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</si>
  <si>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</si>
  <si>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</si>
  <si>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</si>
  <si>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</si>
  <si>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</si>
  <si>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</si>
  <si>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</si>
  <si>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</si>
  <si>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</si>
  <si>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</si>
  <si>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</si>
  <si>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</si>
  <si>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</si>
  <si>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</si>
  <si>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</si>
  <si>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</si>
  <si>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</si>
  <si>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</si>
  <si>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</si>
  <si>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</si>
  <si>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</si>
  <si>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</si>
  <si>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</si>
  <si>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</si>
  <si>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</si>
  <si>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</si>
  <si>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</si>
  <si>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</si>
  <si>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</si>
  <si>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</si>
  <si>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</si>
  <si>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</si>
  <si>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</si>
  <si>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</si>
  <si>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</si>
  <si>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</si>
  <si>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</si>
  <si>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</si>
  <si>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</si>
  <si>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</si>
  <si>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</si>
  <si>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</si>
  <si>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</si>
  <si>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</si>
  <si>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</si>
  <si>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</si>
  <si>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</si>
  <si>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</si>
  <si>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</si>
  <si>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</si>
  <si>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</si>
  <si>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</si>
  <si>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</si>
  <si>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</si>
  <si>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</si>
  <si>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</si>
  <si>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</si>
  <si>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</si>
  <si>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</si>
  <si>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</si>
  <si>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</si>
  <si>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</si>
  <si>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</si>
  <si>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</si>
  <si>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</si>
  <si>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</si>
  <si>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</si>
  <si>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</si>
  <si>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</si>
  <si>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</si>
  <si>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</si>
  <si>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</si>
  <si>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</si>
  <si>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</si>
  <si>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</si>
  <si>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</si>
  <si>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</si>
  <si>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</si>
  <si>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</si>
  <si>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</si>
  <si>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</si>
  <si>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</si>
  <si>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</si>
  <si>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</si>
  <si>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</si>
  <si>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</si>
  <si>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</si>
  <si>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</si>
  <si>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</si>
  <si>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</si>
  <si>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</si>
  <si>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</si>
  <si>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</si>
  <si>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</si>
  <si>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</si>
  <si>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</si>
  <si>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</si>
  <si>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</si>
  <si>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</si>
  <si>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</si>
  <si>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</si>
  <si>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</si>
  <si>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</si>
  <si>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</si>
  <si>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</si>
  <si>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</si>
  <si>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</si>
  <si>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</si>
  <si>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</si>
  <si>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</si>
  <si>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</si>
  <si>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</si>
  <si>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</si>
  <si>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</si>
  <si>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</si>
  <si>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</si>
  <si>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</si>
  <si>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</si>
  <si>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</si>
  <si>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</si>
  <si>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</si>
  <si>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</si>
  <si>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</si>
  <si>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</si>
  <si>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</si>
  <si>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</si>
  <si>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</si>
  <si>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</si>
  <si>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</si>
  <si>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</si>
  <si>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</si>
  <si>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</si>
  <si>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</si>
  <si>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</si>
  <si>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</si>
  <si>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</si>
  <si>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</si>
  <si>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</si>
  <si>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</si>
  <si>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</si>
  <si>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</si>
  <si>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</si>
  <si>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</si>
  <si>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</si>
  <si>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</si>
  <si>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</si>
  <si>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</si>
  <si>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</si>
  <si>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</si>
  <si>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</si>
  <si>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</si>
  <si>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</si>
  <si>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</si>
  <si>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</si>
  <si>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</si>
  <si>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</si>
  <si>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</si>
  <si>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</si>
  <si>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</si>
  <si>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</si>
  <si>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</si>
  <si>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</si>
  <si>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</si>
  <si>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</si>
  <si>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</si>
  <si>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</si>
  <si>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</si>
  <si>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</si>
  <si>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</si>
  <si>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</si>
  <si>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</si>
  <si>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</si>
  <si>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</si>
  <si>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</si>
  <si>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</si>
  <si>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</si>
  <si>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</si>
  <si>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</si>
  <si>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</si>
  <si>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</si>
  <si>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</si>
  <si>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</si>
  <si>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</si>
  <si>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</si>
  <si>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</si>
  <si>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</si>
  <si>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</si>
  <si>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</si>
  <si>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</si>
  <si>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</si>
  <si>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</si>
  <si>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</si>
  <si>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</si>
  <si>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</si>
  <si>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</si>
  <si>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</si>
  <si>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</si>
  <si>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</si>
  <si>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</si>
  <si>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</si>
  <si>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</si>
  <si>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</si>
  <si>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</si>
  <si>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</si>
  <si>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</si>
  <si>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</si>
  <si>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</si>
  <si>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</si>
  <si>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</si>
  <si>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</si>
  <si>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</si>
  <si>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</si>
  <si>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</si>
  <si>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</si>
  <si>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</si>
  <si>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</si>
  <si>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</si>
  <si>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</si>
  <si>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</si>
  <si>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</si>
  <si>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</si>
  <si>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</si>
  <si>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</si>
  <si>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</si>
  <si>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</si>
  <si>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</si>
  <si>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</si>
  <si>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</si>
  <si>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</si>
  <si>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</si>
  <si>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</si>
  <si>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</si>
  <si>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</si>
  <si>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</si>
  <si>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</si>
  <si>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</si>
  <si>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</si>
  <si>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</si>
  <si>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</si>
  <si>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</si>
  <si>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</si>
  <si>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</si>
  <si>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</si>
  <si>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</si>
  <si>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</si>
  <si>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</si>
  <si>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</si>
  <si>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</si>
  <si>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</si>
  <si>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</si>
  <si>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</si>
  <si>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</si>
  <si>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</si>
  <si>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</si>
  <si>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</si>
  <si>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</si>
  <si>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</si>
  <si>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</si>
  <si>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</si>
  <si>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</si>
  <si>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</si>
  <si>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</si>
  <si>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</si>
  <si>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</si>
  <si>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</si>
  <si>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</si>
  <si>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</si>
  <si>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</si>
  <si>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</si>
  <si>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</si>
  <si>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</si>
  <si>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</si>
  <si>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</si>
  <si>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</si>
  <si>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</si>
  <si>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</si>
  <si>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</si>
  <si>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</si>
  <si>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</si>
  <si>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</si>
  <si>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</si>
  <si>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</si>
  <si>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</si>
  <si>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</si>
  <si>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</si>
  <si>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</si>
  <si>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</si>
  <si>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</si>
  <si>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</si>
  <si>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</si>
  <si>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</si>
  <si>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</si>
  <si>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</si>
  <si>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</si>
  <si>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</si>
  <si>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</si>
  <si>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</si>
  <si>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</si>
  <si>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</si>
  <si>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</si>
  <si>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</si>
  <si>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</si>
  <si>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</si>
  <si>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</si>
  <si>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</si>
  <si>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</si>
  <si>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</si>
  <si>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</si>
  <si>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</si>
  <si>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</si>
  <si>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</si>
  <si>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</si>
  <si>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</si>
  <si>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</si>
  <si>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</si>
  <si>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</si>
  <si>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</si>
  <si>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</si>
  <si>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</si>
  <si>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</si>
  <si>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</si>
  <si>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</si>
  <si>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</si>
  <si>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</si>
  <si>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</si>
  <si>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</si>
  <si>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</si>
  <si>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</si>
  <si>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</si>
  <si>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</si>
  <si>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</si>
  <si>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</si>
  <si>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</si>
  <si>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</si>
  <si>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</si>
  <si>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</si>
  <si>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</si>
  <si>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</si>
  <si>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</si>
  <si>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</si>
  <si>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</si>
  <si>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</si>
  <si>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</si>
  <si>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</si>
  <si>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</si>
  <si>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</si>
  <si>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</si>
  <si>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</si>
  <si>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</si>
  <si>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</si>
  <si>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</si>
  <si>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</si>
  <si>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</si>
  <si>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</si>
  <si>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</si>
  <si>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</si>
  <si>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</si>
  <si>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</si>
  <si>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</si>
  <si>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</si>
  <si>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</si>
  <si>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</si>
  <si>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</si>
  <si>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</si>
  <si>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</si>
  <si>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</si>
  <si>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</si>
  <si>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</si>
  <si>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</si>
  <si>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</si>
  <si>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</si>
  <si>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</si>
  <si>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</si>
  <si>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</si>
  <si>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</si>
  <si>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</si>
  <si>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</si>
  <si>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</si>
  <si>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</si>
  <si>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</si>
  <si>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</si>
  <si>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</si>
  <si>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</si>
  <si>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</si>
  <si>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</si>
  <si>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</si>
  <si>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</si>
  <si>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</si>
  <si>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</si>
  <si>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</si>
  <si>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</si>
  <si>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</si>
  <si>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</si>
  <si>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</si>
  <si>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</si>
  <si>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</si>
  <si>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</si>
  <si>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</si>
  <si>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</si>
  <si>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</si>
  <si>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</si>
  <si>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</si>
  <si>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</si>
  <si>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</si>
  <si>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</si>
  <si>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</si>
  <si>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</si>
  <si>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</si>
  <si>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</si>
  <si>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</si>
  <si>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</si>
  <si>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</si>
  <si>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</si>
  <si>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</si>
  <si>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</si>
  <si>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</si>
  <si>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</si>
  <si>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</si>
  <si>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</si>
  <si>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</si>
  <si>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</si>
  <si>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</si>
  <si>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</si>
  <si>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</si>
  <si>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</si>
  <si>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</si>
  <si>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</si>
  <si>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</si>
  <si>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</si>
  <si>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</si>
  <si>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</si>
  <si>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</si>
  <si>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</si>
  <si>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</si>
  <si>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</si>
  <si>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</si>
  <si>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</si>
  <si>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</si>
  <si>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</si>
  <si>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</si>
  <si>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</si>
  <si>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</si>
  <si>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</si>
  <si>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</si>
  <si>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</si>
  <si>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</si>
  <si>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</si>
  <si>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</si>
  <si>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</si>
  <si>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</si>
  <si>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</si>
  <si>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</si>
  <si>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</si>
  <si>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</si>
  <si>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</si>
  <si>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</si>
  <si>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</si>
  <si>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</si>
  <si>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</si>
  <si>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</si>
  <si>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</si>
  <si>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</si>
  <si>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</si>
  <si>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</si>
  <si>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</si>
  <si>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</si>
  <si>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</si>
  <si>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</si>
  <si>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</si>
  <si>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</si>
  <si>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</si>
  <si>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</si>
  <si>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</si>
  <si>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</si>
  <si>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</si>
  <si>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</si>
  <si>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</si>
  <si>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</si>
  <si>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</si>
  <si>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</si>
  <si>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</si>
  <si>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</si>
  <si>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</si>
  <si>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</si>
  <si>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</si>
  <si>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</si>
  <si>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</si>
  <si>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</si>
  <si>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</si>
  <si>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</si>
  <si>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</si>
  <si>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</si>
  <si>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</si>
  <si>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</si>
  <si>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</si>
  <si>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</si>
  <si>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</si>
  <si>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</si>
  <si>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</si>
  <si>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</si>
  <si>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</si>
  <si>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</si>
  <si>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</si>
  <si>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</si>
  <si>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</si>
  <si>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</si>
  <si>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</si>
  <si>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</si>
  <si>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</si>
  <si>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</si>
  <si>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</si>
  <si>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</si>
  <si>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</si>
  <si>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</si>
  <si>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</si>
  <si>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</si>
  <si>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</si>
  <si>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</si>
  <si>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</si>
  <si>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</si>
  <si>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</si>
  <si>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</si>
  <si>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</si>
  <si>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</si>
  <si>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</si>
  <si>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</si>
  <si>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</si>
  <si>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</si>
  <si>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</si>
  <si>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</si>
  <si>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</si>
  <si>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</si>
  <si>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</si>
  <si>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</si>
  <si>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</si>
  <si>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</si>
  <si>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</si>
  <si>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</si>
  <si>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</si>
  <si>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</si>
  <si>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</si>
  <si>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</si>
  <si>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</si>
  <si>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</si>
  <si>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</si>
  <si>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</si>
  <si>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</si>
  <si>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</si>
  <si>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</si>
  <si>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</si>
  <si>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</si>
  <si>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</si>
  <si>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</si>
  <si>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</si>
  <si>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</si>
  <si>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</si>
  <si>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</si>
  <si>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</si>
  <si>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</si>
  <si>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</si>
  <si>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</si>
  <si>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</si>
  <si>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</si>
  <si>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</si>
  <si>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</si>
  <si>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</si>
  <si>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</si>
  <si>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</si>
  <si>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</si>
  <si>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</si>
  <si>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</si>
  <si>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</si>
  <si>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</si>
  <si>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</si>
  <si>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</si>
  <si>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</si>
  <si>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</si>
  <si>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</si>
  <si>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</si>
  <si>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</si>
  <si>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</si>
  <si>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</si>
  <si>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</si>
  <si>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</si>
  <si>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</si>
  <si>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</si>
  <si>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</si>
  <si>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</si>
  <si>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</si>
  <si>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</si>
  <si>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</si>
  <si>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</si>
  <si>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</si>
  <si>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</si>
  <si>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</si>
  <si>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</si>
  <si>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</si>
  <si>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</si>
  <si>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</si>
  <si>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</si>
  <si>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</si>
  <si>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</si>
  <si>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</si>
  <si>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</si>
  <si>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</si>
  <si>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</si>
  <si>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</si>
  <si>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</si>
  <si>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</si>
  <si>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</si>
  <si>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</si>
  <si>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</si>
  <si>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</si>
  <si>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</si>
  <si>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</si>
  <si>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</si>
  <si>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</si>
  <si>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</si>
  <si>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</si>
  <si>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</si>
  <si>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</si>
  <si>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</si>
  <si>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</si>
  <si>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</si>
  <si>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</si>
  <si>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</si>
  <si>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</si>
  <si>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</si>
  <si>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</si>
  <si>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</si>
  <si>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</si>
  <si>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</si>
  <si>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</si>
  <si>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</si>
  <si>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</si>
  <si>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</si>
  <si>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</si>
  <si>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</si>
  <si>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</si>
  <si>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</si>
  <si>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</si>
  <si>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</si>
  <si>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</si>
  <si>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</si>
  <si>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</si>
  <si>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</si>
  <si>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</si>
  <si>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</si>
  <si>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</si>
  <si>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</si>
  <si>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</si>
  <si>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</si>
  <si>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</si>
  <si>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</si>
  <si>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</si>
  <si>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</si>
  <si>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</si>
  <si>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</si>
  <si>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</si>
  <si>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</si>
  <si>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</si>
  <si>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</si>
  <si>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</si>
  <si>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</si>
  <si>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</si>
  <si>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</si>
  <si>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</si>
  <si>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</si>
  <si>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</si>
  <si>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</si>
  <si>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</si>
  <si>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</si>
  <si>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</si>
  <si>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</si>
  <si>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</si>
  <si>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</si>
  <si>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</si>
  <si>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</si>
  <si>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</si>
  <si>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</si>
  <si>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</si>
  <si>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</si>
  <si>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</si>
  <si>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</si>
  <si>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</si>
  <si>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</si>
  <si>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</si>
  <si>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</si>
  <si>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</si>
  <si>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</si>
  <si>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</si>
  <si>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</si>
  <si>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</si>
  <si>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</si>
  <si>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</si>
  <si>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</si>
  <si>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</si>
  <si>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</si>
  <si>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</si>
  <si>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</si>
  <si>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</si>
  <si>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</si>
  <si>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</si>
  <si>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</si>
  <si>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</si>
  <si>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</si>
  <si>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</si>
  <si>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</si>
  <si>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</si>
  <si>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</si>
  <si>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</si>
  <si>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</si>
  <si>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</si>
  <si>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</si>
  <si>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</si>
  <si>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</si>
  <si>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</si>
  <si>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</si>
  <si>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</si>
  <si>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</si>
  <si>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</si>
  <si>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</si>
  <si>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</si>
  <si>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</si>
  <si>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</si>
  <si>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</si>
  <si>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</si>
  <si>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</si>
  <si>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</si>
  <si>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</si>
  <si>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</si>
  <si>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</si>
  <si>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</si>
  <si>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</si>
  <si>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</si>
  <si>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</si>
  <si>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</si>
  <si>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</si>
  <si>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</si>
  <si>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</si>
  <si>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</si>
  <si>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</si>
  <si>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</si>
  <si>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</si>
  <si>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</si>
  <si>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</si>
  <si>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</si>
  <si>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</si>
  <si>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</si>
  <si>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</si>
  <si>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</si>
  <si>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</si>
  <si>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</si>
  <si>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</si>
  <si>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</si>
  <si>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</si>
  <si>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</si>
  <si>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</si>
  <si>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</si>
  <si>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</si>
  <si>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</si>
  <si>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</si>
  <si>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</si>
  <si>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</si>
  <si>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</si>
  <si>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</si>
  <si>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</si>
  <si>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</si>
  <si>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</si>
  <si>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</si>
  <si>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</si>
  <si>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</si>
  <si>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</si>
  <si>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</si>
  <si>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</si>
  <si>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</si>
  <si>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</si>
  <si>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</si>
  <si>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</si>
  <si>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</si>
  <si>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</si>
  <si>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</si>
  <si>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</si>
  <si>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</si>
  <si>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</si>
  <si>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</si>
  <si>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</si>
  <si>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</si>
  <si>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</si>
  <si>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</si>
  <si>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</si>
  <si>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</si>
  <si>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</si>
  <si>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</si>
  <si>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</si>
  <si>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</si>
  <si>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</si>
  <si>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</si>
  <si>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</si>
  <si>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</si>
  <si>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</si>
  <si>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</si>
  <si>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</si>
  <si>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</si>
  <si>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</si>
  <si>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</si>
  <si>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</si>
  <si>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</si>
  <si>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</si>
  <si>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</si>
  <si>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</si>
  <si>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</si>
  <si>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</si>
  <si>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</si>
  <si>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</si>
  <si>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</si>
  <si>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</si>
  <si>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</si>
  <si>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</si>
  <si>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</si>
  <si>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</si>
  <si>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</si>
  <si>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</si>
  <si>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</si>
  <si>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</si>
  <si>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</si>
  <si>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</si>
  <si>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</si>
  <si>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</si>
  <si>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</si>
  <si>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</si>
  <si>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</si>
  <si>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</si>
  <si>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</si>
  <si>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</si>
  <si>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</si>
  <si>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</si>
  <si>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</si>
  <si>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</si>
  <si>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</si>
  <si>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</si>
  <si>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</si>
  <si>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</si>
  <si>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</si>
  <si>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</si>
  <si>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</si>
  <si>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</si>
  <si>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</si>
  <si>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</si>
  <si>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</si>
  <si>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</si>
  <si>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</si>
  <si>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</si>
  <si>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</si>
  <si>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</si>
  <si>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</si>
  <si>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</si>
  <si>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</si>
  <si>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</si>
  <si>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</si>
  <si>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</si>
  <si>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</si>
  <si>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</si>
  <si>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</si>
  <si>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</si>
  <si>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</si>
  <si>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</si>
  <si>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</si>
  <si>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</si>
  <si>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</si>
  <si>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</si>
  <si>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</si>
  <si>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</si>
  <si>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</si>
  <si>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</si>
  <si>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</si>
  <si>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</si>
  <si>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</si>
  <si>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</si>
  <si>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</si>
  <si>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</si>
  <si>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</si>
  <si>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</si>
  <si>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</si>
  <si>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</si>
  <si>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</si>
  <si>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</si>
  <si>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</si>
  <si>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</si>
  <si>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</si>
  <si>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</si>
  <si>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</si>
  <si>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</si>
  <si>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</si>
  <si>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</si>
  <si>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</si>
  <si>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</si>
  <si>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</si>
  <si>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</si>
  <si>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</si>
  <si>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</si>
  <si>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</si>
  <si>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</si>
  <si>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</si>
  <si>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</si>
  <si>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</si>
  <si>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</si>
  <si>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</si>
  <si>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</si>
  <si>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</si>
  <si>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</si>
  <si>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</si>
  <si>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</si>
  <si>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</si>
  <si>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</si>
  <si>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</si>
  <si>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</si>
  <si>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</si>
  <si>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</si>
  <si>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</si>
  <si>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</si>
  <si>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</si>
  <si>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</si>
  <si>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</si>
  <si>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</si>
  <si>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</si>
  <si>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</si>
  <si>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</si>
  <si>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</si>
  <si>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</si>
  <si>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</si>
  <si>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</si>
  <si>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</si>
  <si>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</si>
  <si>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</si>
  <si>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</si>
  <si>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</si>
  <si>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</si>
  <si>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</si>
  <si>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</si>
  <si>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</si>
  <si>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</si>
  <si>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</si>
  <si>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</si>
  <si>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</si>
  <si>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</si>
  <si>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</si>
  <si>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</si>
  <si>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</si>
  <si>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</si>
  <si>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</si>
  <si>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</si>
  <si>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</si>
  <si>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</si>
  <si>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</si>
  <si>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</si>
  <si>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</si>
  <si>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</si>
  <si>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</si>
  <si>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</si>
  <si>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</si>
  <si>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</si>
  <si>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</si>
  <si>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</si>
  <si>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</si>
  <si>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</si>
  <si>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</si>
  <si>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</si>
  <si>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</si>
  <si>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</si>
  <si>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</si>
  <si>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</si>
  <si>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</si>
  <si>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</si>
  <si>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</si>
  <si>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</si>
  <si>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</si>
  <si>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</si>
  <si>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</si>
  <si>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</si>
  <si>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</si>
  <si>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</si>
  <si>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</si>
  <si>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</si>
  <si>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</si>
  <si>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</si>
  <si>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</si>
  <si>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</si>
  <si>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</si>
  <si>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</si>
  <si>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</si>
  <si>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</si>
  <si>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</si>
  <si>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</si>
  <si>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</si>
  <si>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</si>
  <si>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</si>
  <si>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</si>
  <si>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</si>
  <si>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</si>
  <si>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</si>
  <si>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</si>
  <si>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</si>
  <si>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</si>
  <si>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</si>
  <si>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</si>
  <si>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</si>
  <si>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</si>
  <si>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</si>
  <si>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</si>
  <si>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</si>
  <si>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</si>
  <si>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</si>
  <si>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</si>
  <si>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</si>
  <si>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</si>
  <si>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</si>
  <si>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</si>
  <si>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</si>
  <si>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</si>
  <si>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</si>
  <si>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</si>
  <si>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</si>
  <si>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</si>
  <si>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</si>
  <si>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</si>
  <si>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</si>
  <si>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</si>
  <si>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</si>
  <si>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</si>
  <si>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</si>
  <si>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</si>
  <si>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</si>
  <si>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</si>
  <si>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</si>
  <si>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</si>
  <si>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</si>
  <si>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</si>
  <si>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</si>
  <si>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</si>
  <si>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</si>
  <si>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</si>
  <si>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</si>
  <si>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</si>
  <si>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</si>
  <si>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</si>
  <si>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</si>
  <si>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</si>
  <si>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</si>
  <si>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</si>
  <si>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</si>
  <si>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</si>
  <si>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</si>
  <si>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</si>
  <si>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</si>
  <si>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</si>
  <si>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</si>
  <si>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</si>
  <si>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</si>
  <si>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</si>
  <si>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</si>
  <si>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</si>
  <si>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</si>
  <si>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</si>
  <si>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</si>
  <si>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</si>
  <si>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</si>
  <si>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</si>
  <si>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</si>
  <si>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</si>
  <si>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</si>
  <si>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</si>
  <si>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</si>
  <si>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</si>
  <si>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</si>
  <si>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</si>
  <si>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</si>
  <si>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</si>
  <si>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</si>
  <si>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</si>
  <si>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</si>
  <si>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</si>
  <si>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</si>
  <si>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</si>
  <si>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</si>
  <si>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</si>
  <si>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</si>
  <si>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</si>
  <si>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</si>
  <si>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</si>
  <si>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</si>
  <si>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</si>
  <si>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</si>
  <si>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</si>
  <si>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</si>
  <si>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</si>
  <si>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</si>
  <si>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</si>
  <si>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</si>
  <si>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</si>
  <si>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</si>
  <si>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</si>
  <si>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</si>
  <si>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</si>
  <si>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</si>
  <si>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</si>
  <si>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</si>
  <si>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</si>
  <si>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</si>
  <si>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</si>
  <si>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</si>
  <si>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</si>
  <si>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</si>
  <si>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</si>
  <si>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</si>
  <si>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</si>
  <si>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</si>
  <si>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</si>
  <si>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</si>
  <si>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</si>
  <si>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</si>
  <si>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</si>
  <si>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</si>
  <si>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</si>
  <si>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</si>
  <si>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</si>
  <si>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</si>
  <si>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</si>
  <si>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</si>
  <si>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</si>
  <si>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</si>
  <si>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</si>
  <si>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</si>
  <si>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</si>
  <si>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</si>
  <si>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</si>
  <si>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</si>
  <si>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</si>
  <si>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</si>
  <si>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</si>
  <si>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</si>
  <si>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</si>
  <si>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</si>
  <si>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</si>
  <si>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</si>
  <si>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</si>
  <si>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</si>
  <si>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</si>
  <si>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</si>
  <si>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</si>
  <si>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</si>
  <si>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</si>
  <si>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</si>
  <si>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</si>
  <si>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</si>
  <si>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</si>
  <si>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</si>
  <si>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</si>
  <si>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</si>
  <si>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</si>
  <si>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</si>
  <si>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</si>
  <si>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</si>
  <si>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</si>
  <si>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</si>
  <si>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</si>
  <si>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</si>
  <si>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</si>
  <si>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</si>
  <si>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</si>
  <si>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</si>
  <si>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</si>
  <si>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</si>
  <si>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</si>
  <si>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</si>
  <si>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</si>
  <si>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</si>
  <si>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</si>
  <si>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</si>
  <si>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</si>
  <si>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</si>
  <si>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</si>
  <si>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</si>
  <si>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</si>
  <si>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</si>
  <si>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</si>
  <si>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</si>
  <si>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</si>
  <si>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</si>
  <si>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</si>
  <si>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</si>
  <si>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</si>
  <si>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</si>
  <si>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</si>
  <si>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</si>
  <si>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</si>
  <si>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</si>
  <si>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</si>
  <si>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</si>
  <si>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</si>
  <si>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</si>
  <si>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</si>
  <si>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</si>
  <si>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</si>
  <si>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</si>
  <si>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</si>
  <si>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</si>
  <si>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</si>
  <si>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</si>
  <si>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</si>
  <si>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</si>
  <si>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</si>
  <si>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</si>
  <si>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</si>
  <si>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</si>
  <si>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</si>
  <si>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</si>
  <si>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</si>
  <si>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</si>
  <si>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</si>
  <si>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</si>
  <si>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</si>
  <si>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</si>
  <si>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</si>
  <si>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</si>
  <si>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</si>
  <si>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</si>
  <si>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</si>
  <si>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</si>
  <si>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</si>
  <si>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</si>
  <si>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</si>
  <si>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</si>
  <si>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</si>
  <si>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</si>
  <si>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</si>
  <si>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</si>
  <si>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</si>
  <si>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</si>
  <si>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</si>
  <si>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</si>
  <si>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</si>
  <si>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</si>
  <si>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</si>
  <si>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</si>
  <si>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</si>
  <si>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</si>
  <si>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</si>
  <si>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</si>
  <si>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</si>
  <si>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</si>
  <si>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</si>
  <si>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</si>
  <si>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</si>
  <si>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</si>
  <si>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</si>
  <si>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</si>
  <si>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</si>
  <si>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</si>
  <si>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</si>
  <si>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</si>
  <si>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</si>
  <si>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</si>
  <si>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</si>
  <si>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</si>
  <si>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</si>
  <si>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</si>
  <si>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</si>
  <si>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</si>
  <si>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</si>
  <si>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</si>
  <si>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</si>
  <si>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</si>
  <si>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</si>
  <si>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</si>
  <si>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</si>
  <si>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</si>
  <si>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</si>
  <si>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</si>
  <si>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</si>
  <si>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</si>
  <si>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</si>
  <si>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</si>
  <si>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</si>
  <si>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</si>
  <si>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</si>
  <si>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</si>
  <si>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</si>
  <si>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</si>
  <si>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</si>
  <si>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</si>
  <si>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</si>
  <si>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</si>
  <si>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</si>
  <si>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</si>
  <si>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</si>
  <si>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</si>
  <si>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</si>
  <si>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</si>
  <si>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</si>
  <si>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</si>
  <si>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</si>
  <si>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</si>
  <si>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</si>
  <si>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</si>
  <si>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</si>
  <si>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</si>
  <si>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</si>
  <si>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</si>
  <si>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</si>
  <si>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</si>
  <si>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</si>
  <si>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</si>
  <si>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</si>
  <si>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</si>
  <si>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</si>
  <si>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</si>
  <si>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</si>
  <si>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</si>
  <si>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</si>
  <si>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</si>
  <si>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</si>
  <si>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</si>
  <si>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</si>
  <si>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</si>
  <si>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</si>
  <si>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</si>
  <si>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</si>
  <si>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</si>
  <si>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</si>
  <si>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</si>
  <si>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</si>
  <si>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</si>
  <si>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</si>
  <si>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</si>
  <si>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</si>
  <si>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</si>
  <si>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</si>
  <si>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</si>
  <si>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</si>
  <si>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</si>
  <si>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</si>
  <si>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</si>
  <si>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</si>
  <si>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</si>
  <si>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</si>
  <si>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</si>
  <si>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</si>
  <si>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</si>
  <si>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</si>
  <si>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</si>
  <si>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</si>
  <si>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</si>
  <si>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</si>
  <si>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</si>
  <si>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</si>
  <si>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</si>
  <si>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</si>
  <si>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</si>
  <si>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</si>
  <si>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</si>
  <si>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</si>
  <si>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</si>
  <si>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</si>
  <si>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</si>
  <si>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</si>
  <si>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</si>
  <si>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</si>
  <si>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</si>
  <si>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</si>
  <si>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</si>
  <si>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</si>
  <si>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</si>
  <si>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</si>
  <si>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</si>
  <si>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</si>
  <si>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</si>
  <si>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</si>
  <si>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</si>
  <si>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</si>
  <si>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</si>
  <si>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</si>
  <si>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</si>
  <si>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</si>
  <si>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</si>
  <si>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</si>
  <si>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</si>
  <si>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</si>
  <si>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</si>
  <si>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</si>
  <si>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</si>
  <si>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</si>
  <si>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</si>
  <si>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</si>
  <si>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</si>
  <si>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</si>
  <si>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</si>
  <si>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</si>
  <si>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</si>
  <si>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</si>
  <si>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</si>
  <si>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</si>
  <si>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</si>
  <si>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</si>
  <si>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</si>
  <si>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</si>
  <si>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</si>
  <si>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</si>
  <si>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</si>
  <si>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</si>
  <si>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</si>
  <si>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</si>
  <si>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</si>
  <si>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</si>
  <si>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</si>
  <si>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</si>
  <si>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</si>
  <si>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</si>
  <si>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</si>
  <si>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</si>
  <si>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</si>
  <si>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</si>
  <si>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</si>
  <si>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</si>
  <si>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</si>
  <si>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</si>
  <si>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</si>
  <si>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</si>
  <si>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</si>
  <si>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</si>
  <si>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</si>
  <si>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</si>
  <si>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</si>
  <si>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</si>
  <si>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</si>
  <si>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</si>
  <si>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</si>
  <si>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</si>
  <si>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</si>
  <si>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</si>
  <si>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</si>
  <si>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</si>
  <si>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</si>
  <si>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</si>
  <si>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</si>
  <si>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</si>
  <si>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</si>
  <si>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</si>
  <si>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</si>
  <si>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</si>
  <si>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</si>
  <si>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</si>
  <si>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</si>
  <si>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</si>
  <si>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</si>
  <si>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</si>
  <si>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</si>
  <si>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</si>
  <si>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</si>
  <si>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</si>
  <si>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</si>
  <si>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</si>
  <si>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</si>
  <si>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</si>
  <si>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</si>
  <si>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</si>
  <si>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</si>
  <si>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</si>
  <si>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</si>
  <si>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</si>
  <si>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</si>
  <si>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</si>
  <si>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</si>
  <si>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</si>
  <si>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</si>
  <si>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</si>
  <si>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</si>
  <si>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</si>
  <si>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</si>
  <si>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</si>
  <si>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</si>
  <si>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</si>
  <si>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</si>
  <si>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</si>
  <si>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</si>
  <si>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</si>
  <si>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</si>
  <si>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</si>
  <si>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</si>
  <si>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</si>
  <si>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</si>
  <si>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</si>
  <si>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</si>
  <si>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</si>
  <si>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</si>
  <si>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</si>
  <si>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</si>
  <si>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</si>
  <si>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</si>
  <si>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</si>
  <si>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</si>
  <si>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</si>
  <si>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</si>
  <si>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</si>
  <si>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</si>
  <si>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</si>
  <si>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</si>
  <si>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</si>
  <si>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</si>
  <si>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</si>
  <si>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</si>
  <si>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</si>
  <si>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</si>
  <si>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</si>
  <si>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</si>
  <si>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</si>
  <si>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</si>
  <si>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</si>
  <si>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</si>
  <si>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</si>
  <si>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</si>
  <si>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</si>
  <si>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</si>
  <si>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</si>
  <si>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</si>
  <si>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</si>
  <si>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</si>
  <si>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</si>
  <si>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</si>
  <si>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</si>
  <si>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</si>
  <si>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</si>
  <si>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</si>
  <si>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</si>
  <si>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</si>
  <si>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</si>
  <si>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</si>
  <si>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</si>
  <si>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</si>
  <si>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</si>
  <si>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</si>
  <si>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</si>
  <si>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</si>
  <si>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</si>
  <si>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</si>
  <si>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</si>
  <si>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</si>
  <si>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</si>
  <si>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</si>
  <si>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</si>
  <si>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</si>
  <si>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</si>
  <si>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</si>
  <si>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</si>
  <si>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</si>
  <si>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</si>
  <si>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</si>
  <si>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</si>
  <si>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</si>
  <si>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</si>
  <si>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</si>
  <si>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</si>
  <si>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</si>
  <si>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</si>
  <si>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</si>
  <si>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</si>
  <si>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</si>
  <si>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</si>
  <si>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</si>
  <si>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</si>
  <si>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</si>
  <si>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</si>
  <si>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</si>
  <si>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</si>
  <si>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</si>
  <si>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</si>
  <si>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</si>
  <si>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</si>
  <si>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</si>
  <si>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</si>
  <si>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</si>
  <si>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</si>
  <si>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</si>
  <si>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</si>
  <si>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</si>
  <si>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</si>
  <si>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</si>
  <si>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</si>
  <si>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</si>
  <si>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</si>
  <si>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</si>
  <si>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</si>
  <si>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</si>
  <si>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</si>
  <si>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</si>
  <si>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</si>
  <si>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</si>
  <si>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</si>
  <si>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</si>
  <si>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</si>
  <si>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</si>
  <si>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</si>
  <si>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</si>
  <si>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</si>
  <si>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</si>
  <si>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</si>
  <si>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</si>
  <si>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</si>
  <si>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</si>
  <si>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</si>
  <si>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</si>
  <si>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</si>
  <si>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</si>
  <si>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</si>
  <si>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</si>
  <si>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</si>
  <si>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</si>
  <si>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</si>
  <si>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</si>
  <si>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</si>
  <si>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</si>
  <si>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</si>
  <si>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</si>
  <si>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</si>
  <si>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</si>
  <si>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</si>
  <si>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</si>
  <si>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</si>
  <si>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</si>
  <si>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</si>
  <si>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</si>
  <si>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</si>
  <si>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</si>
  <si>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</si>
  <si>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</si>
  <si>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</si>
  <si>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</si>
  <si>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</si>
  <si>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</si>
  <si>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</si>
  <si>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</si>
  <si>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</si>
  <si>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</si>
  <si>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</si>
  <si>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</si>
  <si>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</si>
  <si>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</si>
  <si>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</si>
  <si>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</si>
  <si>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</si>
  <si>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</si>
  <si>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</si>
  <si>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</si>
  <si>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</si>
  <si>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</si>
  <si>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</si>
  <si>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</si>
  <si>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</si>
  <si>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</si>
  <si>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</si>
  <si>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</si>
  <si>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</si>
  <si>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</si>
  <si>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</si>
  <si>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</si>
  <si>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</si>
  <si>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</si>
  <si>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</si>
  <si>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</si>
  <si>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</si>
  <si>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</si>
  <si>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</si>
  <si>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</si>
  <si>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</si>
  <si>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</si>
  <si>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</si>
  <si>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</si>
  <si>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</si>
  <si>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</si>
  <si>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</si>
  <si>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</si>
  <si>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</si>
  <si>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</si>
  <si>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</si>
  <si>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</si>
  <si>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</si>
  <si>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</si>
  <si>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</si>
  <si>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</si>
  <si>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</si>
  <si>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</si>
  <si>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</si>
  <si>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</si>
  <si>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</si>
  <si>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</si>
  <si>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</si>
  <si>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</si>
  <si>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</si>
  <si>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</si>
  <si>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</si>
  <si>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</si>
  <si>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</si>
  <si>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</si>
  <si>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</si>
  <si>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</si>
  <si>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</si>
  <si>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</si>
  <si>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</si>
  <si>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</si>
  <si>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</si>
  <si>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</si>
  <si>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</si>
  <si>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</si>
  <si>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</si>
  <si>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</si>
  <si>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</si>
  <si>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</si>
  <si>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</si>
  <si>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</si>
  <si>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</si>
  <si>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</si>
  <si>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</si>
  <si>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</si>
  <si>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</si>
  <si>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</si>
  <si>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</si>
  <si>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</si>
  <si>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</si>
  <si>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</si>
  <si>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</si>
  <si>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</si>
  <si>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</si>
  <si>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</si>
  <si>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</si>
  <si>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</si>
  <si>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</si>
  <si>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</si>
  <si>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</si>
  <si>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</si>
  <si>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</si>
  <si>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</si>
  <si>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</si>
  <si>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</si>
  <si>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</si>
  <si>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</si>
  <si>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</si>
  <si>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</si>
  <si>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</si>
  <si>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</si>
  <si>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</si>
  <si>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</si>
  <si>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</si>
  <si>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</si>
  <si>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</si>
  <si>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</si>
  <si>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</si>
  <si>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</si>
  <si>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</si>
  <si>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</si>
  <si>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</si>
  <si>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</si>
  <si>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</si>
  <si>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</si>
  <si>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</si>
  <si>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</si>
  <si>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</si>
  <si>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</si>
  <si>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</si>
  <si>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</si>
  <si>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</si>
  <si>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</si>
  <si>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</si>
  <si>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</si>
  <si>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</si>
  <si>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</si>
  <si>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</si>
  <si>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</si>
  <si>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</si>
  <si>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</si>
  <si>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</si>
  <si>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</si>
  <si>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</si>
  <si>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</si>
  <si>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</si>
  <si>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</si>
  <si>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</si>
  <si>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</si>
  <si>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</si>
  <si>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</si>
  <si>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</si>
  <si>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</si>
  <si>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</si>
  <si>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</si>
  <si>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</si>
  <si>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</si>
  <si>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</si>
  <si>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</si>
  <si>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</si>
  <si>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</si>
  <si>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</si>
  <si>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</si>
  <si>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</si>
  <si>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</si>
  <si>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</si>
  <si>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</si>
  <si>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</si>
  <si>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</si>
  <si>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</si>
  <si>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</si>
  <si>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</si>
  <si>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</si>
  <si>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</si>
  <si>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</si>
  <si>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</si>
  <si>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</si>
  <si>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</si>
  <si>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</si>
  <si>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</si>
  <si>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</si>
  <si>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</si>
  <si>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</si>
  <si>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</si>
  <si>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</si>
  <si>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</si>
  <si>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</si>
  <si>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</si>
  <si>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</si>
  <si>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</si>
  <si>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</si>
  <si>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</si>
  <si>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</si>
  <si>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</si>
  <si>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</si>
  <si>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</si>
  <si>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</si>
  <si>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</si>
  <si>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</si>
  <si>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</si>
  <si>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</si>
  <si>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</si>
  <si>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</si>
  <si>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</si>
  <si>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</si>
  <si>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</si>
  <si>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</si>
  <si>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</si>
  <si>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</si>
  <si>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</si>
  <si>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</si>
  <si>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</si>
  <si>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</si>
  <si>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</si>
  <si>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</si>
  <si>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</si>
  <si>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</si>
  <si>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</si>
  <si>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</si>
  <si>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</si>
  <si>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</si>
  <si>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</si>
  <si>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</si>
  <si>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</si>
  <si>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</si>
  <si>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</si>
  <si>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</si>
  <si>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</si>
  <si>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</si>
  <si>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</si>
  <si>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</si>
  <si>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</si>
  <si>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</si>
  <si>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</si>
  <si>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</si>
  <si>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</si>
  <si>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</si>
  <si>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</si>
  <si>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</si>
  <si>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</si>
  <si>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</si>
  <si>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</si>
  <si>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</si>
  <si>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</si>
  <si>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</si>
  <si>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</si>
  <si>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</si>
  <si>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</si>
  <si>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</si>
  <si>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</si>
  <si>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</si>
  <si>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</si>
  <si>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</si>
  <si>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</si>
  <si>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</si>
  <si>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</si>
  <si>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</si>
  <si>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</si>
  <si>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</si>
  <si>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</si>
  <si>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</si>
  <si>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</si>
  <si>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</si>
  <si>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</si>
  <si>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</si>
  <si>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</si>
  <si>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</si>
  <si>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</si>
  <si>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</si>
  <si>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</si>
  <si>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</si>
  <si>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</si>
  <si>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</si>
  <si>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</si>
  <si>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</si>
  <si>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</si>
  <si>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</si>
  <si>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</si>
  <si>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</si>
  <si>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</si>
  <si>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</si>
  <si>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</si>
  <si>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</si>
  <si>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</si>
  <si>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</si>
  <si>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</si>
  <si>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</si>
  <si>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</si>
  <si>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</si>
  <si>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</si>
  <si>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</si>
  <si>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</si>
  <si>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</si>
  <si>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</si>
  <si>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</si>
  <si>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</si>
  <si>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</si>
  <si>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</si>
  <si>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</si>
  <si>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</si>
  <si>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</si>
  <si>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</si>
  <si>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</si>
  <si>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</si>
  <si>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</si>
  <si>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</si>
  <si>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</si>
  <si>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</si>
  <si>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</si>
  <si>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</si>
  <si>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</si>
  <si>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</si>
  <si>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</si>
  <si>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</si>
  <si>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</si>
  <si>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</si>
  <si>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</si>
  <si>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</si>
  <si>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</si>
  <si>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</si>
  <si>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</si>
  <si>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</si>
  <si>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</si>
  <si>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</si>
  <si>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</si>
  <si>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</si>
  <si>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</si>
  <si>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</si>
  <si>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</si>
  <si>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</si>
  <si>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</si>
  <si>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</si>
  <si>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</si>
  <si>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</si>
  <si>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</si>
  <si>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</si>
  <si>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</si>
  <si>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</si>
  <si>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</si>
  <si>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</si>
  <si>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</si>
  <si>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</si>
  <si>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</si>
  <si>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</si>
  <si>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</si>
  <si>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</si>
  <si>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</si>
  <si>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</si>
  <si>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</si>
  <si>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</si>
  <si>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</si>
  <si>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</si>
  <si>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</si>
  <si>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</si>
  <si>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</si>
  <si>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</si>
  <si>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</si>
  <si>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</si>
  <si>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</si>
  <si>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</si>
  <si>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</si>
  <si>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</si>
  <si>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</si>
  <si>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</si>
  <si>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</si>
  <si>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</si>
  <si>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</si>
  <si>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</si>
  <si>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</si>
  <si>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</si>
  <si>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</si>
  <si>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</si>
  <si>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</si>
  <si>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</si>
  <si>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</si>
  <si>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</si>
  <si>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</si>
  <si>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</si>
  <si>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</si>
  <si>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</si>
  <si>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</si>
  <si>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</si>
  <si>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</si>
  <si>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</si>
  <si>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</si>
  <si>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</si>
  <si>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</si>
  <si>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</si>
  <si>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</si>
  <si>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</si>
  <si>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</si>
  <si>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</si>
  <si>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</si>
  <si>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</si>
  <si>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</si>
  <si>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</si>
  <si>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</si>
  <si>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</si>
  <si>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</si>
  <si>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</si>
  <si>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</si>
  <si>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</si>
  <si>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</si>
  <si>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</si>
  <si>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</si>
  <si>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</si>
  <si>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</si>
  <si>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</si>
  <si>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</si>
  <si>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</si>
  <si>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</si>
  <si>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</si>
  <si>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</si>
  <si>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</si>
  <si>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</si>
  <si>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</si>
  <si>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</si>
  <si>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</si>
  <si>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</si>
  <si>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</si>
  <si>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</si>
  <si>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</si>
  <si>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</si>
  <si>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</si>
  <si>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</si>
  <si>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</si>
  <si>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</si>
  <si>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</si>
  <si>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</si>
  <si>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</si>
  <si>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</si>
  <si>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</si>
  <si>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</si>
  <si>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</si>
  <si>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</si>
  <si>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</si>
  <si>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</si>
  <si>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</si>
  <si>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</si>
  <si>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</si>
  <si>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</si>
  <si>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</si>
  <si>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</si>
  <si>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</si>
  <si>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</si>
  <si>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</si>
  <si>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</si>
  <si>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</si>
  <si>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</si>
  <si>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</si>
  <si>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</si>
  <si>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</si>
  <si>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</si>
  <si>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</si>
  <si>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</si>
  <si>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</si>
  <si>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</si>
  <si>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</si>
  <si>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</si>
  <si>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</si>
  <si>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</si>
  <si>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</si>
  <si>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</si>
  <si>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</si>
  <si>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</si>
  <si>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</si>
  <si>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</si>
  <si>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</si>
  <si>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</si>
  <si>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</si>
  <si>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</si>
  <si>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</si>
  <si>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</si>
  <si>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</si>
  <si>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</si>
  <si>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</si>
  <si>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</si>
  <si>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</si>
  <si>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</si>
  <si>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</si>
  <si>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</si>
  <si>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</si>
  <si>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</si>
  <si>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</si>
  <si>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</si>
  <si>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</si>
  <si>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</si>
  <si>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</si>
  <si>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</si>
  <si>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</si>
  <si>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</si>
  <si>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</si>
  <si>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</si>
  <si>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</si>
  <si>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</si>
  <si>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</si>
  <si>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</si>
  <si>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</si>
  <si>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</si>
  <si>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</si>
  <si>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</si>
  <si>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</si>
  <si>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</si>
  <si>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</si>
  <si>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</si>
  <si>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</si>
  <si>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</si>
  <si>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</si>
  <si>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</si>
  <si>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</si>
  <si>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</si>
  <si>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</si>
  <si>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</si>
  <si>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</si>
  <si>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</si>
  <si>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</si>
  <si>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</si>
  <si>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</si>
  <si>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</si>
  <si>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</si>
  <si>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</si>
  <si>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</si>
  <si>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</si>
  <si>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</si>
  <si>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</si>
  <si>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</si>
  <si>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</si>
  <si>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</si>
  <si>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</si>
  <si>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</si>
  <si>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</si>
  <si>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</si>
  <si>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</si>
  <si>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</si>
  <si>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</si>
  <si>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</si>
  <si>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</si>
  <si>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</si>
  <si>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</si>
  <si>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</si>
  <si>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</si>
  <si>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</si>
  <si>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</si>
  <si>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</si>
  <si>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</si>
  <si>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</si>
  <si>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</si>
  <si>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</si>
  <si>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</si>
  <si>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</si>
  <si>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</si>
  <si>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</si>
  <si>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</si>
  <si>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</si>
  <si>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</si>
  <si>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</si>
  <si>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</si>
  <si>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</si>
  <si>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</si>
  <si>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</si>
  <si>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</si>
  <si>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</si>
  <si>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</si>
  <si>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</si>
  <si>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</si>
  <si>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</si>
  <si>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</si>
  <si>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</si>
  <si>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</si>
  <si>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</si>
  <si>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</si>
  <si>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</si>
  <si>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</si>
  <si>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</si>
  <si>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</si>
  <si>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</si>
  <si>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</si>
  <si>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</si>
  <si>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</si>
  <si>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</si>
  <si>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</si>
  <si>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</si>
  <si>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</si>
  <si>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</si>
  <si>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</si>
  <si>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</si>
  <si>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</si>
  <si>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</si>
  <si>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</si>
  <si>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</si>
  <si>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</si>
  <si>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</si>
  <si>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</si>
  <si>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</si>
  <si>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</si>
  <si>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</si>
  <si>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</si>
  <si>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</si>
  <si>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</si>
  <si>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</si>
  <si>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</si>
  <si>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</si>
  <si>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</si>
  <si>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</si>
  <si>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</si>
  <si>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</si>
  <si>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</si>
  <si>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</si>
  <si>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</si>
  <si>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</si>
  <si>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</si>
  <si>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</si>
  <si>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</si>
  <si>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</si>
  <si>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</si>
  <si>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</si>
  <si>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</si>
  <si>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</si>
  <si>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</si>
  <si>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</si>
  <si>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</si>
  <si>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</si>
  <si>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</si>
  <si>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</si>
  <si>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</si>
  <si>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</si>
  <si>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</si>
  <si>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</si>
  <si>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</si>
  <si>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</si>
  <si>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</si>
  <si>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</si>
  <si>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</si>
  <si>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</si>
  <si>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</si>
  <si>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</si>
  <si>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</si>
  <si>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</si>
  <si>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</si>
  <si>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</si>
  <si>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</si>
  <si>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</si>
  <si>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</si>
  <si>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</si>
  <si>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</si>
  <si>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</si>
  <si>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</si>
  <si>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</si>
  <si>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</si>
  <si>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</si>
  <si>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</si>
  <si>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</si>
  <si>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</si>
  <si>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</si>
  <si>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</si>
  <si>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</si>
  <si>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</si>
  <si>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</si>
  <si>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</si>
  <si>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</si>
  <si>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</si>
  <si>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</si>
  <si>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</si>
  <si>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</si>
  <si>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</si>
  <si>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</si>
  <si>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</si>
  <si>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</si>
  <si>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</si>
  <si>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</si>
  <si>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</si>
  <si>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</si>
  <si>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</si>
  <si>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</si>
  <si>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</si>
  <si>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</si>
  <si>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</si>
  <si>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</si>
  <si>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</si>
  <si>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</si>
  <si>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</si>
  <si>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</si>
  <si>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</si>
  <si>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</si>
  <si>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</si>
  <si>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</si>
  <si>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</si>
  <si>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</si>
  <si>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</si>
  <si>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</si>
  <si>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</si>
  <si>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</si>
  <si>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</si>
  <si>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</si>
  <si>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</si>
  <si>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</si>
  <si>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</si>
  <si>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</si>
  <si>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</si>
  <si>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</si>
  <si>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</si>
  <si>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</si>
  <si>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</si>
  <si>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</si>
  <si>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</si>
  <si>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</si>
  <si>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</si>
  <si>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</si>
  <si>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</si>
  <si>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</si>
  <si>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</si>
  <si>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</si>
  <si>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</si>
  <si>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</si>
  <si>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</si>
  <si>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</si>
  <si>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</si>
  <si>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</si>
  <si>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</si>
  <si>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</si>
  <si>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</si>
  <si>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</si>
  <si>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</si>
  <si>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</si>
  <si>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</si>
  <si>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</si>
  <si>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</si>
  <si>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</si>
  <si>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</si>
  <si>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</si>
  <si>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</si>
  <si>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</si>
  <si>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</si>
  <si>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</si>
  <si>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</si>
  <si>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</si>
  <si>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</si>
  <si>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</si>
  <si>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</si>
  <si>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</si>
  <si>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</si>
  <si>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</si>
  <si>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</si>
  <si>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</si>
  <si>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</si>
  <si>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</si>
  <si>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</si>
  <si>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</si>
  <si>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</si>
  <si>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</si>
  <si>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</si>
  <si>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</si>
  <si>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</si>
  <si>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</si>
  <si>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</si>
  <si>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</si>
  <si>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</si>
  <si>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</si>
  <si>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</si>
  <si>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</si>
  <si>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</si>
  <si>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</si>
  <si>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</si>
  <si>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</si>
  <si>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</si>
  <si>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</si>
  <si>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</si>
  <si>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</si>
  <si>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</si>
  <si>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</si>
  <si>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</si>
  <si>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</si>
  <si>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</si>
  <si>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</si>
  <si>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</si>
  <si>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</si>
  <si>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</si>
  <si>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</si>
  <si>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</si>
  <si>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</si>
  <si>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</si>
  <si>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</si>
  <si>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</si>
  <si>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</si>
  <si>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</si>
  <si>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</si>
  <si>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</si>
  <si>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</si>
  <si>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</si>
  <si>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</si>
  <si>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</si>
  <si>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</si>
  <si>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</si>
  <si>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</si>
  <si>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</si>
  <si>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</si>
  <si>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</si>
  <si>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</si>
  <si>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</si>
  <si>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</si>
  <si>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</si>
  <si>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</si>
  <si>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</si>
  <si>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</si>
  <si>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</si>
  <si>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</si>
  <si>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</si>
  <si>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</si>
  <si>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</si>
  <si>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</si>
  <si>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</si>
  <si>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</si>
  <si>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</si>
  <si>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</si>
  <si>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</si>
  <si>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</si>
  <si>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</si>
  <si>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</si>
  <si>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</si>
  <si>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</si>
  <si>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</si>
  <si>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</si>
  <si>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</si>
  <si>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</si>
  <si>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</si>
  <si>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</si>
  <si>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</si>
  <si>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</si>
  <si>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</si>
  <si>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</si>
  <si>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</si>
  <si>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</si>
  <si>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</si>
  <si>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</si>
  <si>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</si>
  <si>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</si>
  <si>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</si>
  <si>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</si>
  <si>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</si>
  <si>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</si>
  <si>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</si>
  <si>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</si>
  <si>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</si>
  <si>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</si>
  <si>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</si>
  <si>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</si>
  <si>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</si>
  <si>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</si>
  <si>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</si>
  <si>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</si>
  <si>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</si>
  <si>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</si>
  <si>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</si>
  <si>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</si>
  <si>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</si>
  <si>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</si>
  <si>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</si>
  <si>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</si>
  <si>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</si>
  <si>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</si>
  <si>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</si>
  <si>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</si>
  <si>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</si>
  <si>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</si>
  <si>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</si>
  <si>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</si>
  <si>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</si>
  <si>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</si>
  <si>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</si>
  <si>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</si>
  <si>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</si>
  <si>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</si>
  <si>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</si>
  <si>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</si>
  <si>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</si>
  <si>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</si>
  <si>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</si>
  <si>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</si>
  <si>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</si>
  <si>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</si>
  <si>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</si>
  <si>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</si>
  <si>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</si>
  <si>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</si>
  <si>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</si>
  <si>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</si>
  <si>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</si>
  <si>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</si>
  <si>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</si>
  <si>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</si>
  <si>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</si>
  <si>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</si>
  <si>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</si>
  <si>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</si>
  <si>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</si>
  <si>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</si>
  <si>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</si>
  <si>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</si>
  <si>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</si>
  <si>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</si>
  <si>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</si>
  <si>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</si>
  <si>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</si>
  <si>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</si>
  <si>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</si>
  <si>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</si>
  <si>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</si>
  <si>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</si>
  <si>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</si>
  <si>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</si>
  <si>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</si>
  <si>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</si>
  <si>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</si>
  <si>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</si>
  <si>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</si>
  <si>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</si>
  <si>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</si>
  <si>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</si>
  <si>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</si>
  <si>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</si>
  <si>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</si>
  <si>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</si>
  <si>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</si>
  <si>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</si>
  <si>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</si>
  <si>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</si>
  <si>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</si>
  <si>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</si>
  <si>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</si>
  <si>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</si>
  <si>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</si>
  <si>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</si>
  <si>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</si>
  <si>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</si>
  <si>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</si>
  <si>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</si>
  <si>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</si>
  <si>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</si>
  <si>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</si>
  <si>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</si>
  <si>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</si>
  <si>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</si>
  <si>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</si>
  <si>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</si>
  <si>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</si>
  <si>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</si>
  <si>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</si>
  <si>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</si>
  <si>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</si>
  <si>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</si>
  <si>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</si>
  <si>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</si>
  <si>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</si>
  <si>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</si>
  <si>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</si>
  <si>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</si>
  <si>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</si>
  <si>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</si>
  <si>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</si>
  <si>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</si>
  <si>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</si>
  <si>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</si>
  <si>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</si>
  <si>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</si>
  <si>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</si>
  <si>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</si>
  <si>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</si>
  <si>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</si>
  <si>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</si>
  <si>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</si>
  <si>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</si>
  <si>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</si>
  <si>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</si>
  <si>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</si>
  <si>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</si>
  <si>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</si>
  <si>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</si>
  <si>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</si>
  <si>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</si>
  <si>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</si>
  <si>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</si>
  <si>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</si>
  <si>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</si>
  <si>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</si>
  <si>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</si>
  <si>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</si>
  <si>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</si>
  <si>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</si>
  <si>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</si>
  <si>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</si>
  <si>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</si>
  <si>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</si>
  <si>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</si>
  <si>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</si>
  <si>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</si>
  <si>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</si>
  <si>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</si>
  <si>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</si>
  <si>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</si>
  <si>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</si>
  <si>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</si>
  <si>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</si>
  <si>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</si>
  <si>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</si>
  <si>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</si>
  <si>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</si>
  <si>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</si>
  <si>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</si>
  <si>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</si>
  <si>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</si>
  <si>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</si>
  <si>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</si>
  <si>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</si>
  <si>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</si>
  <si>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</si>
  <si>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</si>
  <si>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</si>
  <si>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</si>
  <si>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</si>
  <si>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</si>
  <si>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</si>
  <si>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</si>
  <si>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</si>
  <si>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</si>
  <si>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</si>
  <si>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</si>
  <si>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</si>
  <si>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</si>
  <si>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</si>
  <si>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</si>
  <si>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</si>
  <si>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</si>
  <si>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</si>
  <si>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</si>
  <si>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</si>
  <si>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</si>
  <si>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</si>
  <si>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</si>
  <si>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</si>
  <si>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</si>
  <si>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</si>
  <si>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</si>
  <si>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</si>
  <si>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</si>
  <si>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</si>
  <si>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</si>
  <si>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</si>
  <si>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</si>
  <si>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</si>
  <si>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</si>
  <si>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</si>
  <si>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</si>
  <si>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</si>
  <si>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</si>
  <si>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</si>
  <si>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</si>
  <si>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</si>
  <si>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</si>
  <si>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</si>
  <si>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</si>
  <si>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</si>
  <si>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</si>
  <si>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</si>
  <si>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</si>
  <si>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</si>
  <si>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</si>
  <si>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</si>
  <si>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</si>
  <si>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</si>
  <si>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</si>
  <si>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</si>
  <si>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</si>
  <si>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</si>
  <si>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</si>
  <si>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</si>
  <si>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</si>
  <si>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</si>
  <si>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</si>
  <si>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</si>
  <si>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</si>
  <si>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</si>
  <si>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</si>
  <si>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</si>
  <si>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</si>
  <si>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</si>
  <si>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</si>
  <si>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</si>
  <si>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</si>
  <si>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</si>
  <si>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</si>
  <si>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</si>
  <si>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</si>
  <si>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</si>
  <si>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</si>
  <si>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</si>
  <si>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</si>
  <si>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</si>
  <si>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</si>
  <si>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</si>
  <si>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</si>
  <si>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</si>
  <si>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</si>
  <si>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</si>
  <si>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</si>
  <si>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</si>
  <si>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</si>
  <si>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</si>
  <si>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</si>
  <si>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</si>
  <si>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</si>
  <si>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</si>
  <si>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</si>
  <si>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</si>
  <si>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</si>
  <si>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</si>
  <si>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</si>
  <si>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</si>
  <si>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</si>
  <si>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</si>
  <si>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</si>
  <si>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</si>
  <si>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</si>
  <si>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</si>
  <si>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</si>
  <si>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</si>
  <si>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</si>
  <si>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</si>
  <si>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</si>
  <si>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</si>
  <si>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</si>
  <si>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</si>
  <si>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</si>
  <si>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</si>
  <si>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</si>
  <si>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</si>
  <si>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</si>
  <si>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</si>
  <si>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</si>
  <si>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</si>
  <si>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</si>
  <si>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</si>
  <si>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</si>
  <si>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</si>
  <si>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</si>
  <si>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</si>
  <si>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</si>
  <si>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</si>
  <si>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</si>
  <si>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</si>
  <si>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</si>
  <si>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</si>
  <si>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</si>
  <si>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</si>
  <si>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</si>
  <si>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</si>
  <si>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</si>
  <si>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</si>
  <si>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</si>
  <si>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</si>
  <si>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</si>
  <si>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</si>
  <si>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</si>
  <si>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</si>
  <si>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</si>
  <si>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</si>
  <si>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</si>
  <si>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</si>
  <si>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</si>
  <si>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</si>
  <si>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</si>
  <si>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</si>
  <si>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</si>
  <si>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</si>
  <si>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</si>
  <si>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</si>
  <si>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</si>
  <si>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</si>
  <si>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</si>
  <si>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</si>
  <si>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</si>
  <si>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</si>
  <si>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</si>
  <si>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</si>
  <si>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</si>
  <si>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</si>
  <si>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</si>
  <si>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</si>
  <si>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</si>
  <si>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</si>
  <si>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</si>
  <si>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</si>
  <si>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</si>
  <si>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</si>
  <si>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</si>
  <si>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</si>
  <si>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</si>
  <si>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</si>
  <si>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</si>
  <si>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</si>
  <si>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</si>
  <si>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</si>
  <si>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</si>
  <si>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</si>
  <si>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</si>
  <si>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</si>
  <si>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</si>
  <si>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</si>
  <si>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</si>
  <si>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</si>
  <si>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</si>
  <si>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</si>
  <si>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</si>
  <si>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</si>
  <si>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</si>
  <si>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</si>
  <si>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</si>
  <si>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</si>
  <si>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</si>
  <si>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</si>
  <si>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</si>
  <si>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</si>
  <si>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</si>
  <si>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</si>
  <si>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</si>
  <si>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</si>
  <si>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</si>
  <si>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</si>
  <si>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</si>
  <si>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</si>
  <si>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</si>
  <si>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</si>
  <si>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</si>
  <si>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</si>
  <si>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</si>
  <si>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</si>
  <si>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</si>
  <si>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</si>
  <si>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</si>
  <si>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</si>
  <si>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</si>
  <si>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</si>
  <si>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</si>
  <si>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</si>
  <si>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</si>
  <si>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</si>
  <si>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</si>
  <si>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</si>
  <si>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</si>
  <si>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</si>
  <si>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</si>
  <si>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</si>
  <si>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</si>
  <si>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</si>
  <si>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</si>
  <si>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</si>
  <si>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</si>
  <si>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</si>
  <si>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</si>
  <si>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</si>
  <si>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</si>
  <si>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</si>
  <si>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</si>
  <si>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</si>
  <si>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</si>
  <si>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</si>
  <si>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</si>
  <si>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</si>
  <si>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</si>
  <si>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</si>
  <si>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</si>
  <si>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</si>
  <si>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</si>
  <si>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</si>
  <si>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</si>
  <si>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</si>
  <si>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</si>
  <si>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</si>
  <si>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</si>
  <si>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</si>
  <si>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</si>
  <si>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</si>
  <si>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</si>
  <si>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</si>
  <si>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</si>
  <si>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</si>
  <si>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</si>
  <si>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</si>
  <si>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</si>
  <si>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</si>
  <si>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</si>
  <si>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</si>
  <si>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</si>
  <si>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</si>
  <si>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</si>
  <si>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</si>
  <si>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</si>
  <si>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</si>
  <si>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</si>
  <si>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</si>
  <si>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</si>
  <si>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</si>
  <si>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</si>
  <si>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</si>
  <si>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</si>
  <si>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</si>
  <si>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</si>
  <si>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</si>
  <si>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</si>
  <si>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</si>
  <si>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</si>
  <si>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</si>
  <si>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</si>
  <si>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</si>
  <si>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</si>
  <si>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</si>
  <si>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</si>
  <si>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</si>
  <si>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</si>
  <si>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</si>
  <si>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</si>
  <si>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</si>
  <si>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</si>
  <si>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</si>
  <si>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</si>
  <si>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</si>
  <si>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</si>
  <si>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</si>
  <si>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</si>
  <si>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</si>
  <si>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</si>
  <si>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</si>
  <si>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</si>
  <si>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</si>
  <si>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</si>
  <si>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</si>
  <si>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</si>
  <si>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</si>
  <si>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</si>
  <si>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</si>
  <si>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</si>
  <si>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</si>
  <si>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</si>
  <si>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</si>
  <si>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</si>
  <si>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</si>
  <si>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</si>
  <si>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</si>
  <si>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</si>
  <si>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</si>
  <si>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</si>
  <si>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</si>
  <si>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</si>
  <si>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</si>
  <si>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</si>
  <si>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</si>
  <si>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</si>
  <si>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</si>
  <si>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</si>
  <si>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</si>
  <si>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</si>
  <si>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</si>
  <si>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</si>
  <si>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</si>
  <si>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</si>
  <si>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</si>
  <si>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</si>
  <si>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</si>
  <si>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</si>
  <si>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</si>
  <si>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</si>
  <si>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</si>
  <si>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</si>
  <si>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</si>
  <si>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</si>
  <si>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</si>
  <si>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</si>
  <si>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</si>
  <si>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</si>
  <si>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</si>
  <si>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</si>
  <si>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</si>
  <si>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</si>
  <si>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</si>
  <si>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</si>
  <si>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</si>
  <si>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</si>
  <si>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</si>
  <si>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</si>
  <si>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</si>
  <si>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</si>
  <si>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</si>
  <si>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</si>
  <si>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</si>
  <si>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</si>
  <si>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</si>
  <si>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</si>
  <si>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</si>
  <si>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</si>
  <si>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</si>
  <si>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</si>
  <si>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</si>
  <si>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</si>
  <si>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</si>
  <si>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</si>
  <si>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</si>
  <si>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</si>
  <si>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</si>
  <si>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</si>
  <si>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</si>
  <si>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</si>
  <si>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</si>
  <si>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</si>
  <si>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</si>
  <si>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</si>
  <si>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</si>
  <si>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</si>
  <si>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</si>
  <si>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</si>
  <si>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</si>
  <si>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</si>
  <si>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</si>
  <si>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</si>
  <si>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</si>
  <si>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</si>
  <si>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</si>
  <si>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</si>
  <si>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</si>
  <si>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</si>
  <si>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</si>
  <si>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</si>
  <si>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</si>
  <si>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</si>
  <si>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</si>
  <si>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</si>
  <si>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</si>
  <si>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</si>
  <si>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</si>
  <si>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</si>
  <si>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</si>
  <si>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</si>
  <si>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</si>
  <si>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</si>
  <si>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</si>
  <si>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</si>
  <si>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</si>
  <si>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</si>
  <si>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</si>
  <si>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</si>
  <si>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</si>
  <si>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</si>
  <si>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</si>
  <si>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</si>
  <si>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</si>
  <si>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</si>
  <si>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</si>
  <si>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</si>
  <si>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</si>
  <si>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</si>
  <si>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</si>
  <si>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</si>
  <si>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</si>
  <si>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</si>
  <si>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</si>
  <si>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</si>
  <si>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</si>
  <si>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</si>
  <si>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</si>
  <si>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</si>
  <si>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</si>
  <si>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</si>
  <si>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</si>
  <si>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</si>
  <si>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</si>
  <si>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</si>
  <si>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</si>
  <si>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</si>
  <si>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</si>
  <si>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</si>
  <si>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</si>
  <si>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</si>
  <si>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</si>
  <si>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</si>
  <si>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</si>
  <si>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</si>
  <si>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</si>
  <si>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</si>
  <si>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</si>
  <si>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</si>
  <si>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</si>
  <si>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</si>
  <si>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</si>
  <si>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</si>
  <si>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</si>
  <si>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</si>
  <si>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</si>
  <si>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</si>
  <si>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</si>
  <si>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</si>
  <si>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</si>
  <si>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</si>
  <si>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</si>
  <si>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</si>
  <si>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</si>
  <si>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</si>
  <si>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</si>
  <si>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</si>
  <si>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</si>
  <si>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</si>
  <si>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</si>
  <si>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</si>
  <si>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</si>
  <si>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</si>
  <si>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</si>
  <si>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</si>
  <si>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</si>
  <si>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</si>
  <si>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</si>
  <si>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</si>
  <si>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</si>
  <si>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</si>
  <si>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</si>
  <si>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</si>
  <si>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</si>
  <si>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</si>
  <si>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</si>
  <si>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</si>
  <si>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</si>
  <si>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</si>
  <si>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</si>
  <si>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</si>
  <si>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</si>
  <si>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</si>
  <si>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</si>
  <si>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</si>
  <si>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</si>
  <si>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</si>
  <si>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</si>
  <si>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</si>
  <si>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</si>
  <si>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</si>
  <si>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</si>
  <si>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</si>
  <si>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</si>
  <si>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</si>
  <si>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</si>
  <si>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</si>
  <si>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</si>
  <si>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</si>
  <si>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</si>
  <si>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</si>
  <si>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</si>
  <si>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</si>
  <si>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</si>
  <si>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</si>
  <si>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</si>
  <si>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</si>
  <si>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</si>
  <si>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</si>
  <si>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</si>
  <si>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</si>
  <si>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</si>
  <si>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</si>
  <si>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</si>
  <si>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</si>
  <si>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</si>
  <si>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</si>
  <si>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</si>
  <si>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</si>
  <si>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</si>
  <si>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</si>
  <si>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</si>
  <si>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</si>
  <si>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</si>
  <si>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</si>
  <si>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</si>
  <si>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</si>
  <si>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</si>
  <si>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</si>
  <si>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</si>
  <si>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</si>
  <si>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</si>
  <si>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</si>
  <si>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</si>
  <si>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</si>
  <si>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</si>
  <si>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</si>
  <si>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</si>
  <si>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</si>
  <si>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</si>
  <si>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</si>
  <si>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</si>
  <si>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</si>
  <si>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</si>
  <si>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</si>
  <si>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</si>
  <si>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</si>
  <si>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</si>
  <si>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</si>
  <si>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</si>
  <si>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</si>
  <si>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</si>
  <si>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</si>
  <si>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</si>
  <si>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</si>
  <si>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</si>
  <si>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</si>
  <si>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</si>
  <si>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</si>
  <si>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</si>
  <si>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</si>
  <si>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</si>
  <si>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</si>
  <si>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</si>
  <si>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</si>
  <si>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</si>
  <si>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</si>
  <si>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</si>
  <si>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</si>
  <si>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</si>
  <si>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</si>
  <si>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</si>
  <si>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</si>
  <si>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</si>
  <si>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</si>
  <si>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</si>
  <si>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</si>
  <si>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</si>
  <si>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</si>
  <si>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</si>
  <si>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</si>
  <si>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</si>
  <si>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</si>
  <si>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</si>
  <si>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</si>
  <si>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</si>
  <si>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</si>
  <si>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</si>
  <si>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</si>
  <si>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</si>
  <si>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</si>
  <si>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</si>
  <si>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</si>
  <si>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</si>
  <si>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</si>
  <si>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</si>
  <si>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</si>
  <si>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</si>
  <si>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</si>
  <si>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</si>
  <si>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</si>
  <si>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</si>
  <si>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</si>
  <si>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</si>
  <si>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</si>
  <si>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</si>
  <si>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</si>
  <si>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</si>
  <si>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</si>
  <si>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</si>
  <si>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</si>
  <si>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</si>
  <si>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</si>
  <si>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</si>
  <si>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</si>
  <si>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</si>
  <si>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</si>
  <si>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</si>
  <si>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</si>
  <si>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</si>
  <si>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</si>
  <si>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</si>
  <si>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</si>
  <si>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</si>
  <si>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</si>
  <si>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</si>
  <si>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</si>
  <si>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</si>
  <si>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</si>
  <si>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</si>
  <si>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</si>
  <si>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</si>
  <si>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</si>
  <si>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</si>
  <si>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</si>
  <si>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</si>
  <si>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</si>
  <si>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</si>
  <si>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</si>
  <si>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</si>
  <si>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</si>
  <si>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</si>
  <si>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</si>
  <si>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</si>
  <si>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</si>
  <si>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</si>
  <si>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</si>
  <si>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</si>
  <si>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</si>
  <si>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</si>
  <si>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</si>
  <si>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</si>
  <si>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</si>
  <si>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</si>
  <si>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</si>
  <si>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</si>
  <si>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</si>
  <si>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</si>
  <si>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</si>
  <si>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</si>
  <si>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</si>
  <si>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</si>
  <si>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</si>
  <si>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</si>
  <si>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</si>
  <si>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</si>
  <si>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</si>
  <si>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</si>
  <si>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</si>
  <si>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</si>
  <si>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</si>
  <si>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</si>
  <si>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</si>
  <si>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</si>
  <si>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</si>
  <si>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</si>
  <si>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</si>
  <si>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</si>
  <si>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</si>
  <si>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</si>
  <si>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</si>
  <si>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</si>
  <si>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</si>
  <si>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</si>
  <si>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</si>
  <si>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</si>
  <si>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</si>
  <si>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</si>
  <si>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</si>
  <si>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</si>
  <si>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</si>
  <si>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</si>
  <si>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</si>
  <si>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</si>
  <si>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</si>
  <si>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</si>
  <si>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</si>
  <si>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</si>
  <si>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</si>
  <si>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</si>
  <si>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</si>
  <si>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</si>
  <si>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</si>
  <si>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</si>
  <si>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</si>
  <si>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</si>
  <si>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</si>
  <si>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</si>
  <si>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</si>
  <si>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</si>
  <si>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</si>
  <si>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</si>
  <si>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</si>
  <si>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</si>
  <si>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</si>
  <si>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</si>
  <si>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</si>
  <si>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</si>
  <si>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</si>
  <si>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</si>
  <si>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</si>
  <si>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</si>
  <si>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</si>
  <si>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</si>
  <si>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</si>
  <si>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</si>
  <si>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</si>
  <si>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</si>
  <si>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</si>
  <si>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</si>
  <si>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</si>
  <si>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</si>
  <si>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</si>
  <si>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</si>
  <si>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</si>
  <si>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</si>
  <si>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</si>
  <si>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</si>
  <si>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</si>
  <si>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</si>
  <si>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</si>
  <si>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</si>
  <si>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</si>
  <si>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</si>
  <si>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</si>
  <si>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</si>
  <si>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</si>
  <si>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</si>
  <si>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</si>
  <si>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</si>
  <si>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</si>
  <si>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</si>
  <si>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</si>
  <si>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</si>
  <si>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</si>
  <si>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</si>
  <si>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</si>
  <si>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</si>
  <si>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</si>
  <si>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</si>
  <si>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</si>
  <si>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</si>
  <si>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</si>
  <si>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</si>
  <si>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</si>
  <si>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</si>
  <si>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</si>
  <si>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</si>
  <si>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</si>
  <si>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</si>
  <si>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</si>
  <si>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</si>
  <si>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</si>
  <si>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</si>
  <si>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</si>
  <si>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</si>
  <si>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</si>
  <si>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</si>
  <si>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</si>
  <si>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</si>
  <si>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</si>
  <si>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</si>
  <si>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</si>
  <si>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</si>
  <si>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</si>
  <si>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</si>
  <si>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</si>
  <si>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</si>
  <si>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</si>
  <si>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</si>
  <si>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</si>
  <si>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</si>
  <si>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</si>
  <si>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</si>
  <si>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</si>
  <si>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</si>
  <si>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</si>
  <si>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</si>
  <si>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</si>
  <si>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</si>
  <si>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</si>
  <si>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</si>
  <si>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</si>
  <si>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</si>
  <si>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</si>
  <si>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</si>
  <si>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</si>
  <si>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</si>
  <si>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</si>
  <si>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</si>
  <si>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</si>
  <si>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</si>
  <si>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</si>
  <si>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</si>
  <si>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</si>
  <si>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</si>
  <si>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</si>
  <si>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</si>
  <si>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</si>
  <si>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</si>
  <si>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</si>
  <si>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</si>
  <si>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</si>
  <si>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</si>
  <si>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</si>
  <si>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</si>
  <si>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</si>
  <si>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</si>
  <si>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</si>
  <si>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</si>
  <si>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</si>
  <si>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</si>
  <si>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</si>
  <si>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</si>
  <si>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</si>
  <si>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</si>
  <si>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</si>
  <si>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</si>
  <si>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</si>
  <si>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</si>
  <si>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</si>
  <si>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</si>
  <si>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</si>
  <si>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</si>
  <si>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</si>
  <si>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</si>
  <si>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</si>
  <si>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</si>
  <si>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</si>
  <si>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</si>
  <si>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</si>
  <si>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</si>
  <si>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</si>
  <si>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</si>
  <si>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</si>
  <si>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</si>
  <si>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</si>
  <si>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</si>
  <si>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</si>
  <si>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</si>
  <si>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</si>
  <si>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</si>
  <si>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</si>
  <si>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</si>
  <si>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</si>
  <si>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</si>
  <si>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</si>
  <si>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</si>
  <si>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</si>
  <si>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</si>
  <si>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</si>
  <si>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</si>
  <si>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</si>
  <si>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</si>
  <si>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</si>
  <si>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</si>
  <si>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</si>
  <si>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</si>
  <si>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</si>
  <si>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</si>
  <si>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</si>
  <si>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</si>
  <si>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</si>
  <si>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</si>
  <si>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</si>
  <si>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</si>
  <si>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</si>
  <si>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</si>
  <si>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</si>
  <si>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</si>
  <si>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</si>
  <si>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</si>
  <si>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</si>
  <si>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</si>
  <si>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</si>
  <si>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</si>
  <si>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</si>
  <si>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</si>
  <si>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</si>
  <si>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</si>
  <si>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</si>
  <si>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</si>
  <si>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</si>
  <si>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</si>
  <si>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</si>
  <si>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</si>
  <si>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</si>
  <si>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</si>
  <si>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</si>
  <si>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</si>
  <si>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</si>
  <si>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</si>
  <si>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</si>
  <si>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</si>
  <si>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</si>
  <si>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</si>
  <si>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</si>
  <si>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</si>
  <si>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</si>
  <si>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</si>
  <si>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</si>
  <si>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</si>
  <si>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</si>
  <si>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</si>
  <si>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</si>
  <si>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</si>
  <si>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</si>
  <si>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</si>
  <si>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</si>
  <si>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</si>
  <si>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</si>
  <si>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</si>
  <si>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</si>
  <si>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</si>
  <si>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</si>
  <si>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</si>
  <si>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</si>
  <si>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</si>
  <si>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</si>
  <si>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</si>
  <si>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</si>
  <si>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</si>
  <si>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</si>
  <si>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</si>
  <si>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</si>
  <si>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</si>
  <si>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</si>
  <si>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</si>
  <si>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</si>
  <si>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</si>
  <si>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</si>
  <si>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</si>
  <si>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</si>
  <si>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</si>
  <si>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</si>
  <si>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</si>
  <si>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</si>
  <si>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</si>
  <si>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</si>
  <si>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</si>
  <si>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</si>
  <si>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</si>
  <si>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</si>
  <si>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</si>
  <si>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</si>
  <si>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</si>
  <si>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</si>
  <si>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</si>
  <si>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</si>
  <si>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</si>
  <si>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</si>
  <si>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</si>
  <si>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</si>
  <si>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</si>
  <si>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</si>
  <si>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</si>
  <si>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</si>
  <si>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</si>
  <si>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</si>
  <si>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</si>
  <si>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</si>
  <si>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</si>
  <si>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</si>
  <si>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</si>
  <si>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</si>
  <si>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</si>
  <si>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</si>
  <si>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</si>
  <si>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</si>
  <si>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</si>
  <si>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</si>
  <si>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</si>
  <si>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</si>
  <si>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</si>
  <si>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</si>
  <si>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</si>
  <si>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</si>
  <si>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</si>
  <si>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</si>
  <si>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</si>
  <si>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</si>
  <si>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</si>
  <si>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</si>
  <si>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</si>
  <si>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</si>
  <si>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</si>
  <si>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</si>
  <si>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</si>
  <si>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</si>
  <si>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</si>
  <si>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</si>
  <si>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</si>
  <si>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</si>
  <si>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</si>
  <si>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</si>
  <si>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</si>
  <si>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</si>
  <si>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</si>
  <si>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</si>
  <si>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</si>
  <si>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</si>
  <si>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</si>
  <si>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</si>
  <si>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</si>
  <si>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</si>
  <si>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</si>
  <si>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</si>
  <si>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</si>
  <si>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</si>
  <si>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</si>
  <si>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</si>
  <si>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</si>
  <si>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</si>
  <si>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</si>
  <si>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</si>
  <si>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</si>
  <si>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</si>
  <si>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</si>
  <si>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</si>
  <si>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</si>
  <si>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</si>
  <si>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</si>
  <si>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</si>
  <si>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</si>
  <si>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</si>
  <si>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</si>
  <si>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</si>
  <si>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</si>
  <si>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</si>
  <si>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</si>
  <si>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</si>
  <si>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</si>
  <si>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</si>
  <si>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</si>
  <si>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</si>
  <si>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</si>
  <si>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</si>
  <si>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</si>
  <si>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</si>
  <si>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</si>
  <si>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</si>
  <si>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</si>
  <si>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</si>
  <si>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</si>
  <si>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</si>
  <si>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</si>
  <si>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</si>
  <si>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</si>
  <si>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</si>
  <si>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</si>
  <si>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</si>
  <si>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</si>
  <si>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</si>
  <si>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</si>
  <si>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</si>
  <si>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</si>
  <si>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</si>
  <si>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</si>
  <si>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</si>
  <si>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</si>
  <si>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</si>
  <si>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</si>
  <si>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</si>
  <si>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</si>
  <si>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</si>
  <si>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</si>
  <si>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</si>
  <si>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</si>
  <si>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</si>
  <si>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</si>
  <si>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</si>
  <si>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</si>
  <si>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</si>
  <si>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</si>
  <si>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</si>
  <si>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</si>
  <si>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</si>
  <si>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</si>
  <si>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</si>
  <si>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</si>
  <si>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</si>
  <si>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</si>
  <si>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</si>
  <si>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</si>
  <si>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</si>
  <si>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</si>
  <si>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</si>
  <si>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</si>
  <si>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</si>
  <si>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</si>
  <si>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</si>
  <si>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</si>
  <si>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</si>
  <si>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</si>
  <si>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</si>
  <si>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</si>
  <si>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</si>
  <si>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</si>
  <si>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</si>
  <si>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</si>
  <si>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</si>
  <si>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</si>
  <si>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</si>
  <si>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</si>
  <si>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</si>
  <si>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</si>
  <si>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</si>
  <si>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</si>
  <si>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</si>
  <si>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</si>
  <si>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</si>
  <si>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</si>
  <si>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</si>
  <si>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</si>
  <si>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</si>
  <si>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</si>
  <si>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</si>
  <si>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</si>
  <si>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</si>
  <si>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</si>
  <si>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</si>
  <si>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</si>
  <si>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</si>
  <si>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</si>
  <si>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</si>
  <si>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</si>
  <si>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</si>
  <si>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</si>
  <si>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</si>
  <si>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</si>
  <si>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</si>
  <si>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</si>
  <si>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</si>
  <si>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</si>
  <si>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</si>
  <si>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</si>
  <si>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</si>
  <si>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</si>
  <si>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</si>
  <si>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</si>
  <si>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</si>
  <si>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</si>
  <si>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</si>
  <si>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</si>
  <si>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</si>
  <si>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</si>
  <si>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</si>
  <si>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</si>
  <si>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</si>
  <si>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</si>
  <si>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</si>
  <si>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</si>
  <si>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</si>
  <si>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</si>
  <si>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</si>
  <si>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</si>
  <si>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</si>
  <si>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</si>
  <si>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</si>
  <si>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</si>
  <si>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</si>
  <si>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</si>
  <si>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</si>
  <si>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</si>
  <si>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</si>
  <si>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</si>
  <si>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</si>
  <si>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</si>
  <si>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</si>
  <si>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</si>
  <si>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</si>
  <si>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</si>
  <si>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</si>
  <si>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</si>
  <si>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</si>
  <si>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</si>
  <si>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</si>
  <si>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</si>
  <si>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</si>
  <si>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</si>
  <si>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</si>
  <si>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</si>
  <si>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</si>
  <si>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</si>
  <si>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</si>
  <si>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</si>
  <si>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</si>
  <si>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</si>
  <si>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</si>
  <si>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</si>
  <si>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</si>
  <si>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</si>
  <si>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</si>
  <si>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</si>
  <si>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</si>
  <si>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</si>
  <si>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</si>
  <si>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</si>
  <si>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</si>
  <si>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</si>
  <si>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</si>
  <si>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</si>
  <si>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</si>
  <si>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</si>
  <si>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</si>
  <si>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</si>
  <si>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</si>
  <si>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</si>
  <si>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</si>
  <si>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</si>
  <si>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</si>
  <si>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</si>
  <si>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</si>
  <si>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</si>
  <si>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</si>
  <si>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</si>
  <si>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</si>
  <si>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</si>
  <si>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</si>
  <si>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</si>
  <si>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</si>
  <si>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</si>
  <si>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</si>
  <si>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</si>
  <si>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</si>
  <si>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</si>
  <si>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</si>
  <si>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</si>
  <si>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</si>
  <si>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</si>
  <si>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</si>
  <si>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</si>
  <si>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</si>
  <si>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</si>
  <si>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</si>
  <si>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</si>
  <si>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</si>
  <si>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</si>
  <si>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</si>
  <si>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</si>
  <si>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</si>
  <si>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</si>
  <si>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</si>
  <si>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</si>
  <si>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</si>
  <si>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</si>
  <si>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</si>
  <si>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</si>
  <si>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</si>
  <si>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</si>
  <si>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</si>
  <si>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</si>
  <si>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</si>
  <si>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</si>
  <si>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</si>
  <si>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</si>
  <si>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</si>
  <si>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</si>
  <si>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</si>
  <si>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</si>
  <si>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</si>
  <si>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</si>
  <si>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</si>
  <si>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</si>
  <si>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</si>
  <si>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</si>
  <si>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</si>
  <si>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</si>
  <si>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</si>
  <si>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</si>
  <si>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</si>
  <si>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</si>
  <si>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</si>
  <si>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</si>
  <si>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</si>
  <si>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</si>
  <si>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</si>
  <si>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</si>
  <si>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</si>
  <si>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</si>
  <si>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</si>
  <si>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</si>
  <si>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</si>
  <si>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</si>
  <si>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</si>
  <si>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</si>
  <si>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</si>
  <si>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</si>
  <si>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</si>
  <si>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</si>
  <si>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</si>
  <si>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</si>
  <si>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</si>
  <si>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</si>
  <si>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</si>
  <si>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</si>
  <si>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</si>
  <si>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</si>
  <si>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</si>
  <si>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</si>
  <si>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</si>
  <si>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</si>
  <si>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</si>
  <si>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</si>
  <si>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</si>
  <si>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</si>
  <si>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</si>
  <si>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</si>
  <si>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</si>
  <si>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</si>
  <si>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</si>
  <si>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</si>
  <si>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</si>
  <si>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</si>
  <si>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</si>
  <si>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</si>
  <si>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</si>
  <si>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</si>
  <si>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</si>
  <si>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</si>
  <si>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</si>
  <si>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</si>
  <si>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</si>
  <si>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</si>
  <si>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</si>
  <si>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</si>
  <si>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</si>
  <si>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</si>
  <si>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</si>
  <si>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</si>
  <si>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</si>
  <si>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</si>
  <si>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</si>
  <si>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</si>
  <si>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</si>
  <si>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</si>
  <si>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</si>
  <si>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</si>
  <si>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</si>
  <si>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</si>
  <si>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</si>
  <si>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</si>
  <si>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</si>
  <si>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</si>
  <si>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</si>
  <si>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</si>
  <si>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</si>
  <si>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</si>
  <si>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</si>
  <si>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</si>
  <si>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</si>
  <si>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</si>
  <si>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</si>
  <si>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</si>
  <si>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</si>
  <si>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</si>
  <si>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</si>
  <si>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</si>
  <si>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</si>
  <si>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</si>
  <si>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</si>
  <si>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</si>
  <si>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</si>
  <si>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</si>
  <si>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</si>
  <si>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</si>
  <si>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</si>
  <si>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</si>
  <si>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</si>
  <si>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</si>
  <si>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</si>
  <si>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</si>
  <si>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</si>
  <si>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</si>
  <si>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</si>
  <si>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</si>
  <si>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</si>
  <si>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</si>
  <si>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</si>
  <si>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</si>
  <si>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</si>
  <si>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</si>
  <si>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</si>
  <si>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</si>
  <si>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</si>
  <si>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</si>
  <si>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</si>
  <si>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</si>
  <si>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</si>
  <si>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</si>
  <si>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</si>
  <si>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</si>
  <si>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</si>
  <si>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</si>
  <si>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</si>
  <si>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</si>
  <si>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</si>
  <si>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</si>
  <si>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</si>
  <si>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</si>
  <si>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</si>
  <si>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</si>
  <si>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</si>
  <si>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</si>
  <si>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</si>
  <si>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</si>
  <si>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</si>
  <si>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</si>
  <si>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</si>
  <si>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</si>
  <si>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</si>
  <si>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</si>
  <si>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</si>
  <si>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</si>
  <si>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</si>
  <si>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</si>
  <si>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</si>
  <si>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</si>
  <si>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</si>
  <si>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</si>
  <si>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</si>
  <si>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</si>
  <si>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</si>
  <si>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</si>
  <si>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</si>
  <si>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</si>
  <si>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</si>
  <si>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</si>
  <si>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</si>
  <si>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</si>
  <si>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</si>
  <si>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</si>
  <si>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</si>
  <si>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</si>
  <si>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</si>
  <si>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</si>
  <si>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</si>
  <si>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</si>
  <si>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</si>
  <si>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</si>
  <si>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</si>
  <si>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</si>
  <si>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</si>
  <si>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</si>
  <si>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</si>
  <si>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</si>
  <si>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</si>
  <si>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</si>
  <si>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</si>
  <si>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</si>
  <si>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</si>
  <si>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</si>
  <si>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</si>
  <si>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</si>
  <si>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</si>
  <si>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</si>
  <si>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</si>
  <si>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</si>
  <si>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</si>
  <si>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</si>
  <si>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</si>
  <si>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</si>
  <si>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</si>
  <si>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</si>
  <si>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</si>
  <si>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</si>
  <si>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</si>
  <si>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</si>
  <si>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</si>
  <si>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</si>
  <si>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</si>
  <si>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</si>
  <si>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</si>
  <si>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</si>
  <si>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</si>
  <si>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</si>
  <si>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</si>
  <si>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</si>
  <si>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</si>
  <si>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</si>
  <si>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</si>
  <si>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</si>
  <si>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</si>
  <si>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</si>
  <si>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</si>
  <si>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</si>
  <si>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</si>
  <si>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</si>
  <si>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</si>
  <si>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</si>
  <si>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</si>
  <si>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</si>
  <si>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</si>
  <si>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</si>
  <si>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</si>
  <si>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</si>
  <si>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</si>
  <si>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</si>
  <si>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</si>
  <si>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</si>
  <si>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</si>
  <si>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</si>
  <si>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</si>
  <si>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</si>
  <si>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</si>
  <si>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</si>
  <si>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</si>
  <si>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</si>
  <si>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</si>
  <si>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</si>
  <si>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</si>
  <si>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</si>
  <si>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</si>
  <si>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</si>
  <si>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</si>
  <si>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</si>
  <si>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</si>
  <si>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</si>
  <si>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</si>
  <si>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</si>
  <si>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</si>
  <si>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</si>
  <si>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</si>
  <si>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</si>
  <si>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</si>
  <si>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</si>
  <si>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</si>
  <si>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</si>
  <si>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</si>
  <si>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</si>
  <si>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</si>
  <si>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</si>
  <si>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</si>
  <si>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</si>
  <si>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</si>
  <si>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</si>
  <si>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</si>
  <si>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</si>
  <si>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</si>
  <si>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</si>
  <si>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</si>
  <si>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</si>
  <si>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</si>
  <si>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</si>
  <si>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</si>
  <si>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</si>
  <si>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</si>
  <si>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</si>
  <si>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</si>
  <si>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</si>
  <si>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</si>
  <si>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</si>
  <si>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</si>
  <si>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</si>
  <si>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</si>
  <si>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</si>
  <si>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</si>
  <si>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</si>
  <si>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</si>
  <si>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</si>
  <si>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</si>
  <si>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</si>
  <si>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</si>
  <si>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</si>
  <si>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</si>
  <si>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</si>
  <si>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</si>
  <si>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</si>
  <si>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</si>
  <si>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</si>
  <si>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</si>
  <si>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</si>
  <si>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</si>
  <si>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</si>
  <si>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</si>
  <si>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</si>
  <si>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</si>
  <si>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</si>
  <si>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</si>
  <si>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</si>
  <si>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</si>
  <si>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</si>
  <si>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</si>
  <si>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</si>
  <si>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</si>
  <si>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</si>
  <si>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</si>
  <si>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</si>
  <si>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</si>
  <si>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</si>
  <si>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</si>
  <si>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</si>
  <si>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</si>
  <si>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</si>
  <si>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</si>
  <si>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</si>
  <si>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</si>
  <si>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</si>
  <si>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</si>
  <si>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</si>
  <si>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</si>
  <si>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</si>
  <si>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</si>
  <si>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</si>
  <si>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</si>
  <si>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</si>
  <si>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</si>
  <si>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</si>
  <si>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</si>
  <si>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</si>
  <si>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</si>
  <si>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</si>
  <si>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</si>
  <si>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</si>
  <si>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</si>
  <si>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</si>
  <si>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</si>
  <si>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</si>
  <si>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</si>
  <si>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</si>
  <si>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</si>
  <si>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</si>
  <si>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</si>
  <si>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</si>
  <si>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</si>
  <si>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</si>
  <si>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</si>
  <si>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</si>
  <si>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</si>
  <si>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</si>
  <si>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</si>
  <si>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</si>
  <si>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</si>
  <si>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</si>
  <si>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</si>
  <si>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</si>
  <si>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</si>
  <si>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</si>
  <si>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</si>
  <si>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</si>
  <si>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</si>
  <si>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</si>
  <si>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</si>
  <si>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</si>
  <si>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</si>
  <si>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</si>
  <si>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</si>
  <si>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</si>
  <si>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</si>
  <si>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</si>
  <si>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</si>
  <si>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</si>
  <si>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</si>
  <si>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</si>
  <si>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</si>
  <si>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</si>
  <si>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</si>
  <si>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</si>
  <si>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</si>
  <si>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</si>
  <si>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</si>
  <si>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</si>
  <si>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</si>
  <si>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</si>
  <si>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</si>
  <si>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</si>
  <si>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</si>
  <si>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</si>
  <si>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</si>
  <si>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</si>
  <si>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</si>
  <si>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</si>
  <si>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</si>
  <si>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</si>
  <si>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</si>
  <si>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</si>
  <si>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</si>
  <si>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</si>
  <si>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</si>
  <si>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</si>
  <si>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</si>
  <si>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</si>
  <si>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</si>
  <si>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</si>
  <si>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</si>
  <si>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</si>
  <si>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</si>
  <si>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</si>
  <si>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</si>
  <si>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</si>
  <si>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</si>
  <si>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</si>
  <si>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</si>
  <si>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</si>
  <si>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</si>
  <si>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</si>
  <si>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</si>
  <si>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</si>
  <si>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</si>
  <si>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</si>
  <si>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</si>
  <si>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</si>
  <si>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</si>
  <si>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</si>
  <si>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</si>
  <si>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</si>
  <si>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</si>
  <si>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</si>
  <si>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</si>
  <si>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</si>
  <si>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</si>
  <si>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</si>
  <si>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</si>
  <si>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</si>
  <si>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</si>
  <si>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</si>
  <si>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</si>
  <si>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</si>
  <si>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</si>
  <si>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</si>
  <si>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</si>
  <si>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</si>
  <si>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</si>
  <si>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</si>
  <si>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</si>
  <si>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</si>
  <si>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</si>
  <si>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</si>
  <si>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</si>
  <si>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</si>
  <si>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</si>
  <si>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</si>
  <si>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</si>
  <si>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</si>
  <si>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</si>
  <si>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</si>
  <si>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</si>
  <si>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</si>
  <si>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</si>
  <si>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</si>
  <si>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</si>
  <si>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</si>
  <si>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</si>
  <si>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</si>
  <si>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</si>
  <si>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</si>
  <si>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</si>
  <si>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</si>
  <si>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</si>
  <si>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</si>
  <si>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</si>
  <si>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</si>
  <si>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</si>
  <si>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</si>
  <si>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</si>
  <si>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</si>
  <si>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</si>
  <si>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</si>
  <si>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</si>
  <si>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</si>
  <si>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</si>
  <si>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</si>
  <si>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</si>
  <si>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</si>
  <si>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</si>
  <si>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</si>
  <si>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</si>
  <si>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</si>
  <si>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</si>
  <si>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</si>
  <si>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</si>
  <si>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</si>
  <si>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</si>
  <si>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</si>
  <si>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</si>
  <si>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</si>
  <si>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</si>
  <si>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</si>
  <si>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</si>
  <si>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</si>
  <si>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</si>
  <si>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</si>
  <si>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</si>
  <si>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</si>
  <si>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</si>
  <si>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</si>
  <si>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</si>
  <si>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</si>
  <si>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</si>
  <si>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</si>
  <si>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</si>
  <si>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</si>
  <si>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</si>
  <si>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</si>
  <si>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</si>
  <si>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</si>
  <si>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</si>
  <si>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</si>
  <si>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</si>
  <si>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</si>
  <si>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</si>
  <si>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</si>
  <si>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</si>
  <si>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</si>
  <si>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</si>
  <si>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</si>
  <si>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</si>
  <si>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</si>
  <si>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</si>
  <si>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</si>
  <si>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</si>
  <si>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</si>
  <si>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</si>
  <si>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</si>
  <si>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</si>
  <si>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</si>
  <si>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</si>
  <si>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</si>
  <si>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</si>
  <si>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</si>
  <si>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</si>
  <si>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</si>
  <si>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</si>
  <si>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</si>
  <si>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</si>
  <si>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</si>
  <si>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</si>
  <si>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</si>
  <si>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</si>
  <si>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</si>
  <si>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</si>
  <si>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</si>
  <si>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</si>
  <si>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</si>
  <si>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</si>
  <si>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</si>
  <si>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</si>
  <si>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</si>
  <si>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</si>
  <si>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</si>
  <si>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</si>
  <si>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</si>
  <si>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</si>
  <si>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</si>
  <si>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</si>
  <si>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</si>
  <si>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</si>
  <si>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</si>
  <si>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</si>
  <si>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</si>
  <si>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</si>
  <si>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</si>
  <si>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</si>
  <si>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</si>
  <si>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</si>
  <si>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</si>
  <si>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</si>
  <si>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</si>
  <si>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</si>
  <si>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</si>
  <si>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</si>
  <si>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</si>
  <si>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</si>
  <si>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</si>
  <si>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</si>
  <si>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</si>
  <si>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</si>
  <si>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</si>
  <si>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</si>
  <si>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</si>
  <si>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</si>
  <si>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</si>
  <si>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</si>
  <si>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</si>
  <si>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</si>
  <si>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</si>
  <si>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</si>
  <si>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</si>
  <si>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</si>
  <si>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</si>
  <si>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</si>
  <si>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</si>
  <si>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</si>
  <si>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</si>
  <si>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</si>
  <si>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</si>
  <si>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</si>
  <si>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</si>
  <si>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</si>
  <si>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</si>
  <si>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</si>
  <si>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</si>
  <si>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</si>
  <si>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</si>
  <si>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</si>
  <si>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</si>
  <si>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</si>
  <si>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</si>
  <si>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</si>
  <si>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</si>
  <si>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</si>
  <si>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</si>
  <si>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</si>
  <si>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</si>
  <si>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</si>
  <si>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</si>
  <si>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</si>
  <si>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</si>
  <si>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</si>
  <si>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</si>
  <si>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</si>
  <si>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</si>
  <si>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</si>
  <si>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</si>
  <si>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</si>
  <si>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</si>
  <si>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</si>
  <si>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</si>
  <si>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</si>
  <si>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</si>
  <si>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</si>
  <si>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</si>
  <si>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</si>
  <si>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</si>
  <si>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</si>
  <si>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</si>
  <si>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</si>
  <si>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</si>
  <si>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</si>
  <si>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</si>
  <si>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</si>
  <si>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</si>
  <si>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</si>
  <si>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</si>
  <si>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</si>
  <si>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</si>
  <si>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</si>
  <si>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</si>
  <si>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</si>
  <si>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</si>
  <si>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</si>
  <si>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</si>
  <si>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</si>
  <si>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</si>
  <si>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</si>
  <si>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</si>
  <si>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</si>
  <si>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</si>
  <si>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</si>
  <si>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</si>
  <si>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</si>
  <si>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</si>
  <si>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</si>
  <si>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</si>
  <si>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</si>
  <si>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</si>
  <si>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</si>
  <si>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</si>
  <si>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</si>
  <si>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</si>
  <si>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</si>
  <si>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</si>
  <si>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</si>
  <si>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</si>
  <si>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</si>
  <si>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</si>
  <si>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</si>
  <si>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</si>
  <si>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</si>
  <si>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</si>
  <si>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</si>
  <si>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</si>
  <si>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</si>
  <si>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</si>
  <si>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</si>
  <si>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</si>
  <si>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</si>
  <si>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</si>
  <si>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</si>
  <si>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</si>
  <si>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</si>
  <si>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</si>
  <si>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</si>
  <si>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</si>
  <si>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</si>
  <si>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</si>
  <si>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</si>
  <si>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</si>
  <si>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</si>
  <si>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</si>
  <si>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</si>
  <si>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</si>
  <si>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</si>
  <si>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</si>
  <si>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</si>
  <si>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</si>
  <si>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</si>
  <si>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</si>
  <si>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</si>
  <si>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</si>
  <si>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</si>
  <si>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</si>
  <si>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</si>
  <si>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</si>
  <si>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</si>
  <si>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</si>
  <si>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</si>
  <si>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</si>
  <si>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</si>
  <si>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</si>
  <si>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</si>
  <si>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</si>
  <si>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</si>
  <si>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</si>
  <si>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</si>
  <si>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</si>
  <si>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</si>
  <si>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</si>
  <si>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</si>
  <si>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</si>
  <si>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</si>
  <si>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</si>
  <si>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</si>
  <si>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</si>
  <si>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</si>
  <si>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</si>
  <si>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</si>
  <si>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</si>
  <si>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</si>
  <si>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</si>
  <si>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</si>
  <si>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</si>
  <si>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</si>
  <si>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</si>
  <si>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</si>
  <si>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</si>
  <si>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</si>
  <si>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</si>
  <si>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</si>
  <si>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</si>
  <si>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</si>
  <si>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</si>
  <si>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</si>
  <si>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</si>
  <si>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</si>
  <si>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</si>
  <si>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</si>
  <si>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</si>
  <si>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</si>
  <si>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</si>
  <si>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</si>
  <si>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</si>
  <si>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</si>
  <si>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</si>
  <si>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</si>
  <si>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</si>
  <si>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</si>
  <si>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</si>
  <si>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</si>
  <si>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</si>
  <si>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</si>
  <si>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</si>
  <si>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</si>
  <si>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</si>
  <si>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</si>
  <si>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</si>
  <si>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</si>
  <si>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</si>
  <si>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</si>
  <si>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</si>
  <si>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</si>
  <si>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</si>
  <si>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</si>
  <si>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</si>
  <si>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</si>
  <si>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</si>
  <si>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</si>
  <si>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</si>
  <si>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</si>
  <si>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</si>
  <si>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</si>
  <si>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</si>
  <si>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</si>
  <si>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</si>
  <si>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</si>
  <si>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</si>
  <si>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</si>
  <si>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</si>
  <si>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</si>
  <si>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</si>
  <si>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</si>
  <si>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</si>
  <si>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</si>
  <si>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</si>
  <si>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</si>
  <si>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</si>
  <si>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</si>
  <si>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</si>
  <si>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</si>
  <si>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</si>
  <si>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</si>
  <si>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</si>
  <si>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</si>
  <si>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</si>
  <si>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</si>
  <si>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</si>
  <si>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</si>
  <si>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</si>
  <si>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</si>
  <si>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</si>
  <si>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</si>
  <si>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</si>
  <si>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</si>
  <si>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</si>
  <si>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</si>
  <si>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</si>
  <si>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</si>
  <si>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</si>
  <si>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</si>
  <si>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</si>
  <si>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</si>
  <si>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</si>
  <si>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</si>
  <si>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</si>
  <si>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</si>
  <si>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</si>
  <si>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</si>
  <si>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</si>
  <si>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</si>
  <si>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</si>
  <si>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</si>
  <si>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</si>
  <si>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</si>
  <si>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</si>
  <si>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</si>
  <si>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</si>
  <si>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</si>
  <si>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</si>
  <si>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</si>
  <si>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</si>
  <si>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</si>
  <si>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</si>
  <si>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</si>
  <si>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</si>
  <si>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</si>
  <si>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</si>
  <si>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</si>
  <si>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</si>
  <si>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</si>
  <si>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</si>
  <si>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</si>
  <si>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</si>
  <si>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</si>
  <si>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</si>
  <si>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</si>
  <si>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</si>
  <si>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</si>
  <si>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</si>
  <si>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</si>
  <si>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</si>
  <si>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</si>
  <si>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</si>
  <si>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</si>
  <si>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</si>
  <si>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</si>
  <si>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</si>
  <si>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</si>
  <si>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</si>
  <si>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</si>
  <si>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</si>
  <si>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</si>
  <si>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</si>
  <si>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</si>
  <si>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</si>
  <si>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</si>
  <si>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</si>
  <si>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</si>
  <si>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</si>
  <si>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</si>
  <si>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</si>
  <si>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</si>
  <si>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</si>
  <si>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</si>
  <si>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</si>
  <si>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</si>
  <si>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</si>
  <si>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</si>
  <si>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</si>
  <si>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</si>
  <si>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</si>
  <si>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</si>
  <si>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</si>
  <si>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</si>
  <si>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</si>
  <si>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</si>
  <si>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</si>
  <si>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</si>
  <si>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</si>
  <si>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</si>
  <si>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</si>
  <si>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</si>
  <si>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</si>
  <si>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</si>
  <si>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</si>
  <si>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</si>
  <si>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</si>
  <si>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</si>
  <si>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</si>
  <si>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</si>
  <si>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</si>
  <si>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</si>
  <si>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</si>
  <si>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</si>
  <si>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</si>
  <si>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</si>
  <si>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</si>
  <si>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</si>
  <si>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</si>
  <si>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</si>
  <si>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</si>
  <si>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</si>
  <si>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</si>
  <si>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</si>
  <si>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</si>
  <si>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</si>
  <si>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</si>
  <si>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</si>
  <si>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</si>
  <si>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</si>
  <si>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</si>
  <si>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</si>
  <si>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</si>
  <si>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</si>
  <si>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</si>
  <si>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</si>
  <si>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</si>
  <si>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</si>
  <si>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</si>
  <si>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</si>
  <si>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</si>
  <si>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</si>
  <si>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</si>
  <si>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</si>
  <si>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</si>
  <si>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</si>
  <si>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</si>
  <si>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</si>
  <si>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</si>
  <si>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</si>
  <si>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</si>
  <si>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</si>
  <si>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</si>
  <si>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</si>
  <si>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</si>
  <si>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</si>
  <si>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</si>
  <si>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</si>
  <si>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</si>
  <si>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</si>
  <si>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</si>
  <si>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</si>
  <si>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</si>
  <si>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</si>
  <si>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</si>
  <si>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</si>
  <si>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</si>
  <si>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</si>
  <si>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</si>
  <si>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</si>
  <si>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</si>
  <si>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</si>
  <si>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</si>
  <si>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</si>
  <si>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</si>
  <si>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</si>
  <si>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</si>
  <si>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</si>
  <si>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</si>
  <si>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</si>
  <si>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</si>
  <si>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</si>
  <si>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</si>
  <si>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</si>
  <si>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</si>
  <si>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</si>
  <si>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</si>
  <si>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</si>
  <si>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</si>
  <si>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</si>
  <si>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</si>
  <si>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</si>
  <si>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</si>
  <si>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</si>
  <si>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</si>
  <si>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</si>
  <si>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</si>
  <si>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</si>
  <si>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</si>
  <si>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</si>
  <si>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</si>
  <si>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</si>
  <si>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</si>
  <si>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</si>
  <si>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</si>
  <si>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</si>
  <si>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</si>
  <si>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</si>
  <si>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</si>
  <si>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</si>
  <si>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</si>
  <si>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</si>
  <si>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</si>
  <si>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</si>
  <si>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</si>
  <si>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</si>
  <si>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</si>
  <si>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</si>
  <si>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</si>
  <si>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</si>
  <si>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</si>
  <si>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</si>
  <si>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</si>
  <si>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</si>
  <si>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</si>
  <si>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</si>
  <si>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</si>
  <si>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</si>
  <si>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</si>
  <si>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</si>
  <si>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</si>
  <si>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</si>
  <si>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</si>
  <si>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</si>
  <si>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</si>
  <si>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</si>
  <si>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</si>
  <si>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</si>
  <si>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</si>
  <si>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</si>
  <si>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</si>
  <si>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</si>
  <si>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</si>
  <si>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</si>
  <si>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</si>
  <si>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</si>
  <si>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</si>
  <si>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</si>
  <si>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</si>
  <si>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</si>
  <si>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</si>
  <si>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</si>
  <si>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</si>
  <si>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</si>
  <si>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</si>
  <si>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</si>
  <si>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</si>
  <si>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</si>
  <si>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</si>
  <si>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</si>
  <si>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</si>
  <si>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</si>
  <si>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</si>
  <si>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</si>
  <si>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</si>
  <si>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</si>
  <si>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</si>
  <si>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</si>
  <si>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</si>
  <si>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</si>
  <si>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</si>
  <si>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</si>
  <si>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</si>
  <si>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</si>
  <si>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</si>
  <si>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</si>
  <si>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</si>
  <si>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</si>
  <si>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</si>
  <si>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</si>
  <si>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</si>
  <si>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</si>
  <si>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</si>
  <si>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</si>
  <si>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</si>
  <si>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</si>
  <si>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</si>
  <si>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</si>
  <si>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</si>
  <si>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</si>
  <si>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</si>
  <si>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</si>
  <si>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</si>
  <si>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</si>
  <si>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</si>
  <si>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</si>
  <si>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</si>
  <si>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</si>
  <si>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</si>
  <si>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</si>
  <si>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</si>
  <si>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</si>
  <si>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</si>
  <si>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</si>
  <si>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</si>
  <si>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</si>
  <si>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</si>
  <si>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</si>
  <si>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</si>
  <si>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</si>
  <si>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</si>
  <si>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</si>
  <si>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</si>
  <si>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</si>
  <si>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</si>
  <si>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</si>
  <si>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</si>
  <si>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</si>
  <si>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</si>
  <si>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</si>
  <si>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</si>
  <si>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</si>
  <si>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</si>
  <si>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</si>
  <si>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</si>
  <si>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</si>
  <si>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</si>
  <si>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</si>
  <si>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</si>
  <si>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</si>
  <si>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</si>
  <si>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</si>
  <si>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</si>
  <si>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</si>
  <si>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</si>
  <si>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</si>
  <si>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</si>
  <si>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</si>
  <si>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</si>
  <si>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</si>
  <si>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</si>
  <si>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</si>
  <si>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</si>
  <si>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</si>
  <si>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</si>
  <si>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</si>
  <si>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</si>
  <si>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</si>
  <si>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</si>
  <si>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</si>
  <si>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</si>
  <si>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</si>
  <si>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</si>
  <si>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</si>
  <si>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</si>
  <si>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</si>
  <si>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</si>
  <si>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</si>
  <si>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</si>
  <si>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</si>
  <si>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</si>
  <si>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</si>
  <si>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</si>
  <si>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</si>
  <si>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</si>
  <si>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</si>
  <si>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</si>
  <si>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</si>
  <si>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</si>
  <si>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</si>
  <si>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</si>
  <si>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</si>
  <si>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</si>
  <si>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</si>
  <si>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</si>
  <si>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</si>
  <si>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</si>
  <si>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</si>
  <si>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</si>
  <si>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</si>
  <si>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</si>
  <si>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</si>
  <si>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</si>
  <si>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</si>
  <si>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</si>
  <si>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</si>
  <si>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</si>
  <si>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</si>
  <si>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</si>
  <si>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</si>
  <si>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</si>
  <si>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</si>
  <si>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</si>
  <si>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</si>
  <si>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</si>
  <si>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</si>
  <si>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</si>
  <si>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</si>
  <si>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</si>
  <si>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</si>
  <si>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</si>
  <si>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</si>
  <si>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</si>
  <si>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</si>
  <si>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</si>
  <si>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</si>
  <si>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</si>
  <si>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</si>
  <si>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</si>
  <si>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</si>
  <si>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</si>
  <si>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</si>
  <si>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</si>
  <si>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</si>
  <si>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</si>
  <si>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</si>
  <si>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</si>
  <si>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</si>
  <si>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</si>
  <si>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</si>
  <si>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</si>
  <si>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</si>
  <si>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</si>
  <si>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</si>
  <si>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</si>
  <si>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</si>
  <si>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</si>
  <si>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</si>
  <si>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</si>
  <si>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</si>
  <si>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</si>
  <si>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</si>
  <si>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</si>
  <si>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</si>
  <si>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</si>
  <si>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</si>
  <si>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</si>
  <si>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</si>
  <si>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</si>
  <si>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</si>
  <si>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</si>
  <si>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</si>
  <si>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</si>
  <si>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</si>
  <si>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</si>
  <si>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</si>
  <si>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</si>
  <si>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</si>
  <si>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</si>
  <si>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</si>
  <si>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</si>
  <si>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</si>
  <si>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</si>
  <si>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</si>
  <si>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</si>
  <si>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</si>
  <si>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</si>
  <si>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</si>
  <si>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</si>
  <si>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</si>
  <si>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</si>
  <si>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</si>
  <si>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</si>
  <si>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</si>
  <si>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</si>
  <si>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</si>
  <si>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</si>
  <si>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</si>
  <si>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</si>
  <si>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</si>
  <si>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</si>
  <si>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</si>
  <si>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</si>
  <si>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</si>
  <si>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</si>
  <si>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</si>
  <si>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</si>
  <si>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</si>
  <si>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</si>
  <si>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</si>
  <si>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</si>
  <si>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</si>
  <si>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</si>
  <si>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</si>
  <si>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</si>
  <si>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</si>
  <si>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</si>
  <si>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</si>
  <si>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</si>
  <si>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</si>
  <si>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</si>
  <si>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</si>
  <si>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</si>
  <si>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</si>
  <si>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</si>
  <si>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</si>
  <si>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</si>
  <si>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</si>
  <si>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</si>
  <si>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</si>
  <si>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</si>
  <si>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</si>
  <si>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</si>
  <si>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</si>
  <si>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</si>
  <si>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</si>
  <si>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</si>
  <si>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</si>
  <si>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</si>
  <si>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</si>
  <si>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</si>
  <si>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</si>
  <si>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</si>
  <si>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</si>
  <si>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</si>
  <si>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</si>
  <si>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</si>
  <si>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</si>
  <si>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</si>
  <si>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</si>
  <si>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</si>
  <si>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</si>
  <si>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</si>
  <si>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</si>
  <si>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</si>
  <si>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</si>
  <si>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</si>
  <si>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</si>
  <si>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</si>
  <si>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</si>
  <si>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</si>
  <si>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</si>
  <si>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</si>
  <si>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</si>
  <si>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</si>
  <si>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</si>
  <si>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</si>
  <si>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</si>
  <si>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</si>
  <si>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</si>
  <si>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</si>
  <si>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</si>
  <si>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</si>
  <si>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</si>
  <si>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</si>
  <si>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</si>
  <si>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</si>
  <si>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</si>
  <si>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</si>
  <si>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</si>
  <si>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</si>
  <si>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</si>
  <si>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</si>
  <si>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</si>
  <si>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</si>
  <si>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</si>
  <si>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</si>
  <si>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</si>
  <si>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</si>
  <si>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</si>
  <si>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</si>
  <si>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</si>
  <si>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</si>
  <si>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</si>
  <si>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</si>
  <si>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</si>
  <si>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</si>
  <si>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</si>
  <si>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</si>
  <si>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</si>
  <si>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</si>
  <si>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</si>
  <si>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</si>
  <si>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</si>
  <si>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</si>
  <si>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</si>
  <si>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</si>
  <si>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</si>
  <si>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</si>
  <si>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</si>
  <si>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</si>
  <si>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</si>
  <si>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</si>
  <si>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</si>
  <si>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</si>
  <si>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</si>
  <si>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</si>
  <si>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</si>
  <si>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</si>
  <si>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</si>
  <si>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</si>
  <si>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</si>
  <si>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</si>
  <si>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</si>
  <si>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</si>
  <si>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</si>
  <si>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</si>
  <si>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</si>
  <si>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</si>
  <si>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</si>
  <si>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</si>
  <si>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</si>
  <si>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</si>
  <si>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</si>
  <si>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</si>
  <si>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</si>
  <si>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</si>
  <si>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</si>
  <si>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</si>
  <si>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</si>
  <si>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</si>
  <si>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</si>
  <si>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</si>
  <si>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</si>
  <si>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</si>
  <si>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</si>
  <si>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</si>
  <si>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</si>
  <si>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</si>
  <si>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</si>
  <si>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</si>
  <si>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</si>
  <si>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</si>
  <si>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</si>
  <si>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</si>
  <si>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</si>
  <si>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</si>
  <si>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</si>
  <si>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</si>
  <si>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</si>
  <si>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</si>
  <si>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</si>
  <si>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</si>
  <si>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</si>
  <si>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</si>
  <si>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</si>
  <si>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</si>
  <si>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</si>
  <si>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</si>
  <si>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</si>
  <si>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</si>
  <si>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</si>
  <si>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</si>
  <si>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</si>
  <si>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</si>
  <si>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</si>
  <si>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</si>
  <si>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</si>
  <si>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</si>
  <si>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</si>
  <si>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</si>
  <si>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</si>
  <si>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</si>
  <si>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</si>
  <si>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</si>
  <si>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</si>
  <si>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</si>
  <si>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</si>
  <si>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</si>
  <si>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</si>
  <si>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</si>
  <si>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</si>
  <si>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</si>
  <si>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</si>
  <si>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</si>
  <si>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</si>
  <si>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</si>
  <si>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</si>
  <si>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</si>
  <si>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</si>
  <si>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</si>
  <si>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</si>
  <si>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</si>
  <si>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</si>
  <si>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</si>
  <si>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</si>
  <si>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</si>
  <si>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</si>
  <si>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</si>
  <si>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</si>
  <si>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</si>
  <si>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</si>
  <si>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</si>
  <si>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</si>
  <si>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</si>
  <si>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</si>
  <si>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</si>
  <si>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</si>
  <si>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</si>
  <si>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</si>
  <si>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</si>
  <si>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</si>
  <si>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</si>
  <si>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</si>
  <si>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</si>
  <si>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</si>
  <si>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</si>
  <si>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</si>
  <si>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</si>
  <si>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</si>
  <si>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</si>
  <si>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</si>
  <si>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</si>
  <si>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</si>
  <si>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</si>
  <si>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</si>
  <si>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</si>
  <si>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</si>
  <si>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</si>
  <si>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</si>
  <si>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</si>
  <si>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</si>
  <si>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</si>
  <si>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</si>
  <si>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</si>
  <si>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</si>
  <si>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</si>
  <si>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</si>
  <si>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</si>
  <si>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</si>
  <si>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</si>
  <si>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</si>
  <si>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</si>
  <si>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</si>
  <si>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</si>
  <si>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</si>
  <si>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</si>
  <si>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</si>
  <si>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</si>
  <si>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</si>
  <si>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</si>
  <si>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</si>
  <si>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</si>
  <si>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</si>
  <si>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</si>
  <si>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</si>
  <si>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</si>
  <si>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</si>
  <si>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</si>
  <si>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</si>
  <si>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</si>
  <si>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</si>
  <si>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</si>
  <si>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</si>
  <si>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</si>
  <si>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</si>
  <si>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</si>
  <si>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</si>
  <si>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</si>
  <si>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</si>
  <si>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</si>
  <si>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</si>
  <si>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</si>
  <si>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</si>
  <si>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</si>
  <si>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</si>
  <si>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</si>
  <si>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</si>
  <si>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</si>
  <si>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</si>
  <si>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</si>
  <si>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</si>
  <si>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</si>
  <si>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</si>
  <si>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</si>
  <si>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</si>
  <si>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</si>
  <si>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</si>
  <si>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</si>
  <si>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</si>
  <si>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</si>
  <si>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</si>
  <si>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</si>
  <si>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</si>
  <si>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</si>
  <si>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</si>
  <si>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</si>
  <si>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</si>
  <si>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</si>
  <si>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</si>
  <si>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</si>
  <si>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</si>
  <si>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</si>
  <si>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</si>
  <si>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</si>
  <si>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</si>
  <si>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</si>
  <si>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</si>
  <si>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</si>
  <si>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</si>
  <si>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</si>
  <si>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</si>
  <si>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</si>
  <si>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</si>
  <si>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</si>
  <si>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</si>
  <si>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</si>
  <si>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</si>
  <si>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</si>
  <si>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</si>
  <si>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</si>
  <si>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</si>
  <si>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</si>
  <si>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</si>
  <si>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</si>
  <si>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</si>
  <si>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</si>
  <si>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</si>
  <si>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</si>
  <si>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</si>
  <si>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</si>
  <si>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</si>
  <si>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</si>
  <si>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</si>
  <si>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</si>
  <si>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</si>
  <si>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</si>
  <si>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</si>
  <si>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</si>
  <si>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</si>
  <si>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</si>
  <si>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</si>
  <si>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</si>
  <si>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</si>
  <si>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</si>
  <si>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</si>
  <si>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</si>
  <si>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</si>
  <si>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</si>
  <si>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</si>
  <si>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</si>
  <si>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</si>
  <si>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</si>
  <si>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</si>
  <si>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</si>
  <si>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</si>
  <si>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</si>
  <si>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</si>
  <si>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</si>
  <si>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</si>
  <si>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</si>
  <si>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</si>
  <si>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</si>
  <si>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</si>
  <si>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</si>
  <si>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</si>
  <si>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</si>
  <si>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</si>
  <si>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</si>
  <si>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</si>
  <si>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</si>
  <si>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</si>
  <si>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</si>
  <si>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</si>
  <si>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</si>
  <si>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</si>
  <si>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</si>
  <si>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</si>
  <si>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</si>
  <si>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</si>
  <si>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</si>
  <si>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</si>
  <si>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</si>
  <si>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</si>
  <si>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</si>
  <si>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</si>
  <si>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</si>
  <si>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</si>
  <si>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</si>
  <si>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</si>
  <si>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</si>
  <si>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</si>
  <si>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</si>
  <si>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</si>
  <si>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</si>
  <si>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</si>
  <si>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</si>
  <si>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</si>
  <si>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</si>
  <si>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</si>
  <si>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</si>
  <si>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</si>
  <si>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</si>
  <si>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</si>
  <si>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</si>
  <si>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</si>
  <si>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</si>
  <si>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</si>
  <si>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</si>
  <si>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</si>
  <si>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</si>
  <si>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</si>
  <si>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</si>
  <si>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</si>
  <si>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</si>
  <si>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</si>
  <si>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</si>
  <si>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</si>
  <si>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</si>
  <si>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</si>
  <si>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</si>
  <si>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</si>
  <si>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</si>
  <si>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</si>
  <si>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</si>
  <si>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</si>
  <si>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</si>
  <si>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</si>
  <si>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</si>
  <si>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</si>
  <si>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</si>
  <si>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</si>
  <si>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</si>
  <si>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</si>
  <si>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</si>
  <si>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</si>
  <si>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</si>
  <si>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</si>
  <si>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</si>
  <si>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</si>
  <si>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</si>
  <si>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</si>
  <si>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</si>
  <si>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</si>
  <si>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</si>
  <si>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</si>
  <si>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</si>
  <si>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</si>
  <si>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</si>
  <si>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</si>
  <si>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</si>
  <si>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</si>
  <si>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</si>
  <si>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</si>
  <si>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</si>
  <si>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</si>
  <si>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</si>
  <si>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</si>
  <si>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</si>
  <si>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</si>
  <si>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</si>
  <si>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</si>
  <si>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</si>
  <si>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</si>
  <si>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</si>
  <si>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</si>
  <si>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</si>
  <si>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</si>
  <si>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</si>
  <si>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</si>
  <si>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</si>
  <si>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</si>
  <si>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</si>
  <si>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</si>
  <si>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</si>
  <si>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</si>
  <si>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</si>
  <si>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</si>
  <si>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</si>
  <si>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</si>
  <si>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</si>
  <si>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</si>
  <si>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</si>
  <si>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</si>
  <si>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</si>
  <si>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</si>
  <si>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</si>
  <si>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</si>
  <si>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</si>
  <si>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</si>
  <si>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</si>
  <si>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</si>
  <si>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</si>
  <si>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</si>
  <si>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</si>
  <si>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</si>
  <si>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</si>
  <si>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</si>
  <si>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</si>
  <si>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</si>
  <si>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</si>
  <si>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</si>
  <si>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</si>
  <si>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</si>
  <si>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</si>
  <si>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</si>
  <si>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</si>
  <si>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</si>
  <si>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</si>
  <si>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</si>
  <si>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</si>
  <si>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</si>
  <si>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</si>
  <si>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</si>
  <si>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</si>
  <si>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</si>
  <si>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</si>
  <si>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</si>
  <si>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</si>
  <si>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</si>
  <si>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</si>
  <si>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</si>
  <si>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</si>
  <si>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</si>
  <si>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</si>
  <si>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</si>
  <si>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</si>
  <si>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</si>
  <si>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</si>
  <si>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</si>
  <si>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</si>
  <si>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</si>
  <si>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</si>
  <si>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</si>
  <si>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</si>
  <si>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</si>
  <si>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</si>
  <si>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</si>
  <si>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</si>
  <si>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</si>
  <si>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</si>
  <si>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</si>
  <si>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</si>
  <si>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</si>
  <si>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</si>
  <si>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</si>
  <si>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</si>
  <si>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</si>
  <si>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</si>
  <si>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</si>
  <si>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</si>
  <si>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</si>
  <si>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</si>
  <si>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</si>
  <si>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</si>
  <si>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</si>
  <si>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</si>
  <si>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</si>
  <si>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</si>
  <si>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</si>
  <si>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</si>
  <si>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</si>
  <si>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</si>
  <si>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</si>
  <si>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</si>
  <si>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</si>
  <si>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</si>
  <si>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</si>
  <si>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</si>
  <si>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</si>
  <si>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</si>
  <si>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</si>
  <si>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</si>
  <si>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</si>
  <si>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</si>
  <si>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</si>
  <si>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</si>
  <si>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</si>
  <si>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</si>
  <si>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</si>
  <si>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</si>
  <si>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</si>
  <si>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</si>
  <si>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</si>
  <si>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</si>
  <si>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</si>
  <si>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</si>
  <si>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</si>
  <si>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</si>
  <si>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</si>
  <si>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</si>
  <si>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</si>
  <si>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</si>
  <si>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</si>
  <si>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</si>
  <si>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</si>
  <si>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</si>
  <si>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</si>
  <si>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</si>
  <si>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</si>
  <si>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</si>
  <si>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</si>
  <si>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</si>
  <si>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</si>
  <si>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</si>
  <si>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</si>
  <si>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</si>
  <si>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</si>
  <si>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</si>
  <si>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</si>
  <si>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</si>
  <si>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</si>
  <si>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</si>
  <si>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</si>
  <si>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</si>
  <si>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</si>
  <si>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</si>
  <si>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</si>
  <si>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</si>
  <si>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</si>
  <si>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</si>
  <si>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</si>
  <si>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</si>
  <si>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</si>
  <si>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</si>
  <si>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</si>
  <si>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</si>
  <si>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</si>
  <si>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</si>
  <si>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</si>
  <si>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</si>
  <si>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</si>
  <si>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</si>
  <si>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</si>
  <si>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</si>
  <si>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</si>
  <si>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</si>
  <si>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</si>
  <si>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</si>
  <si>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</si>
  <si>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</si>
  <si>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</si>
  <si>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</si>
  <si>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</si>
  <si>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</si>
  <si>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</si>
  <si>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</si>
  <si>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</si>
  <si>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</si>
  <si>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</si>
  <si>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</si>
  <si>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</si>
  <si>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</si>
  <si>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</si>
  <si>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</si>
  <si>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</si>
  <si>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</si>
  <si>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</si>
  <si>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</si>
  <si>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</si>
  <si>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</si>
  <si>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</si>
  <si>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</si>
  <si>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</si>
  <si>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</si>
  <si>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</si>
  <si>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</si>
  <si>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</si>
  <si>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</si>
  <si>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</si>
  <si>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</si>
  <si>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</si>
  <si>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</si>
  <si>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</si>
  <si>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</si>
  <si>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</si>
  <si>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</si>
  <si>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</si>
  <si>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</si>
  <si>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</si>
  <si>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</si>
  <si>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</si>
  <si>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</si>
  <si>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</si>
  <si>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</si>
  <si>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</si>
  <si>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</si>
  <si>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</si>
  <si>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</si>
  <si>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</si>
  <si>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</si>
  <si>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</si>
  <si>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</si>
  <si>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</si>
  <si>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</si>
  <si>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</si>
  <si>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</si>
  <si>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</si>
  <si>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</si>
  <si>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</si>
  <si>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</si>
  <si>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</si>
  <si>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</si>
  <si>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</si>
  <si>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</si>
  <si>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</si>
  <si>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</si>
  <si>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</si>
  <si>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50000 or More</t>
  </si>
  <si>
    <t>30000 to 34999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</si>
</sst>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0-9048-9073-C198287F10D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0-9048-9073-C198287F10D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0-9048-9073-C198287F1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815039"/>
        <c:axId val="1761860975"/>
      </c:lineChart>
      <c:catAx>
        <c:axId val="18458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60975"/>
        <c:crosses val="autoZero"/>
        <c:auto val="1"/>
        <c:lblAlgn val="ctr"/>
        <c:lblOffset val="100"/>
        <c:noMultiLvlLbl val="0"/>
      </c:catAx>
      <c:valAx>
        <c:axId val="17618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Goals'!$F$2:$F$15</c:f>
              <c:numCache>
                <c:formatCode>0%</c:formatCode>
                <c:ptCount val="14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55-224F-B6D5-FBEAFDC0E86B}"/>
            </c:ext>
          </c:extLst>
        </c:ser>
        <c:ser>
          <c:idx val="6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Goals'!$G$2:$G$15</c:f>
              <c:numCache>
                <c:formatCode>0%</c:formatCode>
                <c:ptCount val="14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55-224F-B6D5-FBEAFDC0E86B}"/>
            </c:ext>
          </c:extLst>
        </c:ser>
        <c:ser>
          <c:idx val="7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Goals'!$H$2:$H$15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55-224F-B6D5-FBEAFDC0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13327"/>
        <c:axId val="1756714975"/>
      </c:lineChart>
      <c:catAx>
        <c:axId val="17567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14975"/>
        <c:crosses val="autoZero"/>
        <c:auto val="1"/>
        <c:lblAlgn val="ctr"/>
        <c:lblOffset val="100"/>
        <c:noMultiLvlLbl val="0"/>
      </c:catAx>
      <c:valAx>
        <c:axId val="17567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1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25400</xdr:rowOff>
    </xdr:from>
    <xdr:to>
      <xdr:col>13</xdr:col>
      <xdr:colOff>787400</xdr:colOff>
      <xdr:row>29</xdr:row>
      <xdr:rowOff>101600</xdr:rowOff>
    </xdr:to>
    <xdr:graphicFrame macro="">
      <xdr:nvGraphicFramePr>
        <xdr:cNvPr id="2" name="Theater Outcomes Based on Launch Date">
          <a:extLst>
            <a:ext uri="{FF2B5EF4-FFF2-40B4-BE49-F238E27FC236}">
              <a16:creationId xmlns:a16="http://schemas.microsoft.com/office/drawing/2014/main" id="{75BBC1DC-7149-E399-2CCE-C64B13CE1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10988</xdr:rowOff>
    </xdr:from>
    <xdr:to>
      <xdr:col>8</xdr:col>
      <xdr:colOff>9008</xdr:colOff>
      <xdr:row>37</xdr:row>
      <xdr:rowOff>90070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4104E-6984-813E-9944-A05C175A0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tlyn Chenier" refreshedDate="44902.654253819448" createdVersion="8" refreshedVersion="8" minRefreshableVersion="3" recordCount="4115" xr:uid="{6C147B60-D90C-D846-A5B1-555F987CCEEC}">
  <cacheSource type="worksheet">
    <worksheetSource ref="A1:R1048576" sheet="Kickstarter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4113"/>
    <x v="1"/>
    <s v="plays"/>
    <x v="0"/>
  </r>
  <r>
    <m/>
    <m/>
    <m/>
    <m/>
    <m/>
    <x v="4"/>
    <m/>
    <m/>
    <m/>
    <x v="4114"/>
    <m/>
    <m/>
    <m/>
    <m/>
    <x v="4114"/>
    <x v="9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41BCD-CFDE-F14F-B783-345461998622}" name="PivotTable8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5" hier="-1"/>
    <pageField fld="17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43" zoomScaleNormal="143" workbookViewId="0">
      <selection activeCell="Q1" sqref="Q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6.5" customWidth="1"/>
    <col min="16" max="16" width="24.5" customWidth="1"/>
    <col min="17" max="17" width="23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autoFilter ref="A1:R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F2F2-FA2C-4849-AE3C-04BC98FF8672}">
  <dimension ref="A1:E18"/>
  <sheetViews>
    <sheetView tabSelected="1" zoomScale="84" zoomScaleNormal="84" workbookViewId="0">
      <selection activeCell="P52" sqref="P52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0" t="s">
        <v>8306</v>
      </c>
      <c r="B1" t="s">
        <v>8327</v>
      </c>
    </row>
    <row r="2" spans="1:5" x14ac:dyDescent="0.2">
      <c r="A2" s="10" t="s">
        <v>8308</v>
      </c>
      <c r="B2" t="s">
        <v>8310</v>
      </c>
    </row>
    <row r="4" spans="1:5" x14ac:dyDescent="0.2">
      <c r="A4" s="10" t="s">
        <v>8326</v>
      </c>
      <c r="B4" s="10" t="s">
        <v>8311</v>
      </c>
    </row>
    <row r="5" spans="1:5" x14ac:dyDescent="0.2">
      <c r="A5" s="10" t="s">
        <v>8313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">
      <c r="A6" s="11" t="s">
        <v>8320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1" t="s">
        <v>8321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1" t="s">
        <v>8322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1" t="s">
        <v>8323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1" t="s">
        <v>8314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1" t="s">
        <v>8324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1" t="s">
        <v>8315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1" t="s">
        <v>8316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1" t="s">
        <v>8317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1" t="s">
        <v>8318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1" t="s">
        <v>8319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1" t="s">
        <v>8325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1" t="s">
        <v>8312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7639-D048-FA49-BE55-1EF190E5F174}">
  <dimension ref="A1:H13"/>
  <sheetViews>
    <sheetView zoomScale="141" zoomScaleNormal="141" workbookViewId="0">
      <selection activeCell="I13" sqref="A1:I13"/>
    </sheetView>
  </sheetViews>
  <sheetFormatPr baseColWidth="10" defaultRowHeight="15" x14ac:dyDescent="0.2"/>
  <cols>
    <col min="1" max="1" width="13.664062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s="13" customFormat="1" x14ac:dyDescent="0.2">
      <c r="A1" s="13" t="s">
        <v>8328</v>
      </c>
      <c r="B1" s="13" t="s">
        <v>8329</v>
      </c>
      <c r="C1" s="13" t="s">
        <v>8330</v>
      </c>
      <c r="D1" s="13" t="s">
        <v>8331</v>
      </c>
      <c r="E1" s="13" t="s">
        <v>8332</v>
      </c>
      <c r="F1" s="13" t="s">
        <v>8333</v>
      </c>
      <c r="G1" s="13" t="s">
        <v>8334</v>
      </c>
      <c r="H1" s="13" t="s">
        <v>8335</v>
      </c>
    </row>
    <row r="2" spans="1:8" x14ac:dyDescent="0.2">
      <c r="A2" t="s">
        <v>8336</v>
      </c>
      <c r="B2">
        <f>COUNTIFS(Kickstarter!$D:$D,"&lt;1000",Kickstarter!$F:$F,"successful",Kickstarter!$Q:$Q,"plays")</f>
        <v>141</v>
      </c>
      <c r="C2">
        <f>COUNTIFS(Kickstarter!$D:$D,"&lt;1000",Kickstarter!$F:$F,"failed",Kickstarter!$Q:$Q,"plays")</f>
        <v>45</v>
      </c>
      <c r="D2">
        <f>COUNTIFS(Kickstarter!$D:$D,"&lt;1000",Kickstarter!$F:$F,"canceled",Kickstarter!$Q:$Q,"plays")</f>
        <v>0</v>
      </c>
      <c r="E2">
        <f>SUM(B2:D2)</f>
        <v>186</v>
      </c>
      <c r="F2" s="14">
        <f>B2/E2</f>
        <v>0.75806451612903225</v>
      </c>
      <c r="G2" s="14">
        <f>C2/E2</f>
        <v>0.24193548387096775</v>
      </c>
      <c r="H2" s="14">
        <f>D2/E2</f>
        <v>0</v>
      </c>
    </row>
    <row r="3" spans="1:8" x14ac:dyDescent="0.2">
      <c r="A3" t="s">
        <v>8337</v>
      </c>
      <c r="B3">
        <f>COUNTIFS(Kickstarter!$D:$D,"&gt;=1000",Kickstarter!$F:$F,"successful",Kickstarter!$D:$D,"&lt;=4999",Kickstarter!$Q:$Q,"plays")</f>
        <v>388</v>
      </c>
      <c r="C3">
        <f>COUNTIFS(Kickstarter!$D:$D,"&gt;=1000",Kickstarter!$F:$F,"failed",Kickstarter!$D:$D,"&lt;=4999",Kickstarter!$Q:$Q,"plays")</f>
        <v>146</v>
      </c>
      <c r="D3">
        <f>COUNTIFS(Kickstarter!$D:$D,"&gt;=1000",Kickstarter!$F:$F,"canceled",Kickstarter!$D:$D,"&lt;=4999",Kickstarter!$Q:$Q,"plays")</f>
        <v>0</v>
      </c>
      <c r="E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4">
        <f t="shared" ref="H3:H13" si="3">D3/E3</f>
        <v>0</v>
      </c>
    </row>
    <row r="4" spans="1:8" x14ac:dyDescent="0.2">
      <c r="A4" t="s">
        <v>8338</v>
      </c>
      <c r="B4">
        <f>COUNTIFS(Kickstarter!$D:$D,"&gt;=5000",Kickstarter!$F:$F,"successful",Kickstarter!$D:$D,"&lt;=9999",Kickstarter!$Q:$Q,"plays")</f>
        <v>93</v>
      </c>
      <c r="C4">
        <f>COUNTIFS(Kickstarter!$D:$D,"&gt;=5000",Kickstarter!$F:$F,"failed",Kickstarter!$D:$D,"&lt;=9999",Kickstarter!$Q:$Q,"plays")</f>
        <v>76</v>
      </c>
      <c r="D4">
        <f>COUNTIFS(Kickstarter!$D:$D,"&gt;=5000",Kickstarter!$F:$F,"canceled",Kickstarter!$D:$D,"&lt;=9999",Kickstarter!$Q:$Q,"plays")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</row>
    <row r="5" spans="1:8" x14ac:dyDescent="0.2">
      <c r="A5" t="s">
        <v>8339</v>
      </c>
      <c r="B5">
        <f>COUNTIFS(Kickstarter!$D:$D,"&gt;=10000",Kickstarter!$F:$F,"successful",Kickstarter!$D:$D,"&lt;=14999",Kickstarter!$Q:$Q,"plays")</f>
        <v>39</v>
      </c>
      <c r="C5">
        <f>COUNTIFS(Kickstarter!$D:$D,"&gt;=10000",Kickstarter!$F:$F,"failed",Kickstarter!$D:$D,"&lt;=14999",Kickstarter!$Q:$Q,"plays")</f>
        <v>33</v>
      </c>
      <c r="D5">
        <f>COUNTIFS(Kickstarter!$D:$D,"&gt;=10000",Kickstarter!$F:$F,"canceled",Kickstarter!$D:$D,"&lt;=14999",Kickstarter!$Q:$Q,"plays")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2">
      <c r="A6" t="s">
        <v>8340</v>
      </c>
      <c r="B6">
        <f>COUNTIFS(Kickstarter!$D:$D,"&gt;=15000",Kickstarter!$F:$F,"successful",Kickstarter!$D:$D,"&lt;=19999",Kickstarter!$Q:$Q,"plays")</f>
        <v>12</v>
      </c>
      <c r="C6">
        <f>COUNTIFS(Kickstarter!$D:$D,"&gt;=15000",Kickstarter!$F:$F,"failed",Kickstarter!$D:$D,"&lt;=19999",Kickstarter!$Q:$Q,"plays")</f>
        <v>12</v>
      </c>
      <c r="D6">
        <f>COUNTIFS(Kickstarter!$D:$D,"&gt;=15000",Kickstarter!$F:$F,"canceled",Kickstarter!$D:$D,"&lt;=19999",Kickstarter!$Q:$Q,"plays")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2">
      <c r="A7" t="s">
        <v>8341</v>
      </c>
      <c r="B7">
        <f>COUNTIFS(Kickstarter!$D:$D,"&gt;=20000",Kickstarter!$F:$F,"successful",Kickstarter!$D:$D,"&lt;=24999",Kickstarter!$Q:$Q,"plays")</f>
        <v>9</v>
      </c>
      <c r="C7">
        <f>COUNTIFS(Kickstarter!$D:$D,"&gt;=20000",Kickstarter!$F:$F,"failed",Kickstarter!$D:$D,"&lt;=24999",Kickstarter!$Q:$Q,"plays")</f>
        <v>11</v>
      </c>
      <c r="D7">
        <f>COUNTIFS(Kickstarter!$D:$D,"&gt;=20000",Kickstarter!$F:$F,"canceled",Kickstarter!$D:$D,"&lt;=24999",Kickstarter!$Q:$Q,"plays")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2">
      <c r="A8" t="s">
        <v>8342</v>
      </c>
      <c r="B8">
        <f>COUNTIFS(Kickstarter!$D:$D,"&gt;=25000",Kickstarter!$F:$F,"successful",Kickstarter!$D:$D,"&lt;=29999",Kickstarter!$Q:$Q,"plays")</f>
        <v>1</v>
      </c>
      <c r="C8">
        <f>COUNTIFS(Kickstarter!$D:$D,"&gt;=25000",Kickstarter!$F:$F,"failed",Kickstarter!$D:$D,"&lt;=29999",Kickstarter!$Q:$Q,"plays")</f>
        <v>4</v>
      </c>
      <c r="D8">
        <f>COUNTIFS(Kickstarter!$D:$D,"&gt;=25000",Kickstarter!$F:$F,"canceled",Kickstarter!$D:$D,"&lt;=29999",Kickstarter!$Q:$Q,"plays")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2">
      <c r="A9" t="s">
        <v>8347</v>
      </c>
      <c r="B9">
        <f>COUNTIFS(Kickstarter!$D:$D,"&gt;=30000",Kickstarter!$F:$F,"successful",Kickstarter!$D:$D,"&lt;=34999",Kickstarter!$Q:$Q,"plays")</f>
        <v>3</v>
      </c>
      <c r="C9">
        <f>COUNTIFS(Kickstarter!$D:$D,"&gt;=30000",Kickstarter!$F:$F,"failed",Kickstarter!$D:$D,"&lt;=34999",Kickstarter!$Q:$Q,"plays")</f>
        <v>8</v>
      </c>
      <c r="D9">
        <f>COUNTIFS(Kickstarter!$D:$D,"&gt;=30000",Kickstarter!$F:$F,"canceled",Kickstarter!$D:$D,"&lt;=34999",Kickstarter!$Q:$Q,"plays")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</row>
    <row r="10" spans="1:8" x14ac:dyDescent="0.2">
      <c r="A10" t="s">
        <v>8343</v>
      </c>
      <c r="B10">
        <f>COUNTIFS(Kickstarter!$D:$D,"&gt;=35000",Kickstarter!$F:$F,"successful",Kickstarter!$D:$D,"&lt;=39999",Kickstarter!$Q:$Q,"plays")</f>
        <v>4</v>
      </c>
      <c r="C10">
        <f>COUNTIFS(Kickstarter!$D:$D,"&gt;=35000",Kickstarter!$F:$F,"failed",Kickstarter!$D:$D,"&lt;=39999",Kickstarter!$Q:$Q,"plays")</f>
        <v>2</v>
      </c>
      <c r="D10">
        <f>COUNTIFS(Kickstarter!$D:$D,"&gt;=35000",Kickstarter!$F:$F,"canceled",Kickstarter!$D:$D,"&lt;=39999",Kickstarter!$Q:$Q,"plays")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</row>
    <row r="11" spans="1:8" x14ac:dyDescent="0.2">
      <c r="A11" t="s">
        <v>8344</v>
      </c>
      <c r="B11">
        <f>COUNTIFS(Kickstarter!$D:$D,"&gt;=40000",Kickstarter!$F:$F,"successful",Kickstarter!$D:$D,"&lt;=44999",Kickstarter!$Q:$Q,"plays")</f>
        <v>2</v>
      </c>
      <c r="C11">
        <f>COUNTIFS(Kickstarter!$D:$D,"&gt;=40000",Kickstarter!$F:$F,"failed",Kickstarter!$D:$D,"&lt;=44999",Kickstarter!$Q:$Q,"plays")</f>
        <v>1</v>
      </c>
      <c r="D11">
        <f>COUNTIFS(Kickstarter!$D:$D,"&gt;=40000",Kickstarter!$F:$F,"canceled",Kickstarter!$D:$D,"&lt;=44999",Kickstarter!$Q:$Q,"plays")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f t="shared" si="3"/>
        <v>0</v>
      </c>
    </row>
    <row r="12" spans="1:8" x14ac:dyDescent="0.2">
      <c r="A12" t="s">
        <v>8345</v>
      </c>
      <c r="B12">
        <f>COUNTIFS(Kickstarter!$D:$D,"&gt;=45000",Kickstarter!$F:$F,"successful",Kickstarter!$D:$D,"&lt;=49999",Kickstarter!$Q:$Q,"plays")</f>
        <v>0</v>
      </c>
      <c r="C12">
        <f>COUNTIFS(Kickstarter!$D:$D,"&gt;=45000",Kickstarter!$F:$F,"failed",Kickstarter!$D:$D,"&lt;=49999",Kickstarter!$Q:$Q,"plays")</f>
        <v>1</v>
      </c>
      <c r="D12">
        <f>COUNTIFS(Kickstarter!$D:$D,"&gt;=45000",Kickstarter!$F:$F,"canceled",Kickstarter!$D:$D,"&lt;=49999",Kickstarter!$Q:$Q,"plays")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4">
        <f t="shared" si="3"/>
        <v>0</v>
      </c>
    </row>
    <row r="13" spans="1:8" x14ac:dyDescent="0.2">
      <c r="A13" t="s">
        <v>8346</v>
      </c>
      <c r="B13">
        <f>COUNTIFS(Kickstarter!$D:$D,"&gt;=50000",Kickstarter!$F:$F,"successful",Kickstarter!$Q:$Q,"plays")</f>
        <v>2</v>
      </c>
      <c r="C13">
        <f>COUNTIFS(Kickstarter!$D:$D,"&gt;=50000",Kickstarter!$F:$F,"failed",Kickstarter!$Q:$Q,"plays")</f>
        <v>14</v>
      </c>
      <c r="D13">
        <f>COUNTIFS(Kickstarter!$D:$D,"&gt;=50000",Kickstarter!$F:$F,"canceled",Kickstarter!$Q:$Q,"plays")</f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 s="14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Kaitlyn Chenier</cp:lastModifiedBy>
  <dcterms:created xsi:type="dcterms:W3CDTF">2017-04-20T15:17:24Z</dcterms:created>
  <dcterms:modified xsi:type="dcterms:W3CDTF">2022-12-08T22:42:16Z</dcterms:modified>
</cp:coreProperties>
</file>