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\Box Sync\git-repos\eemb148-stream-stats\data\"/>
    </mc:Choice>
  </mc:AlternateContent>
  <bookViews>
    <workbookView xWindow="-5895" yWindow="-21135" windowWidth="38220" windowHeight="21135" tabRatio="684"/>
  </bookViews>
  <sheets>
    <sheet name="Physical Habitat" sheetId="1" r:id="rId1"/>
    <sheet name="Chemical" sheetId="2" r:id="rId2"/>
    <sheet name="Algae - Chl a" sheetId="4" r:id="rId3"/>
    <sheet name="Algae - AFDM" sheetId="3" r:id="rId4"/>
    <sheet name="Macroinvertebrates" sheetId="5" r:id="rId5"/>
    <sheet name="Macroinvertebrates appendix" sheetId="9" r:id="rId6"/>
    <sheet name="Fish - GMM" sheetId="7" r:id="rId7"/>
    <sheet name="Fish - Abundance" sheetId="6" r:id="rId8"/>
  </sheets>
  <externalReferences>
    <externalReference r:id="rId9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  <c r="P25" i="1"/>
  <c r="P17" i="1"/>
  <c r="H57" i="5"/>
  <c r="H84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" i="1"/>
  <c r="I81" i="4"/>
  <c r="J81" i="4"/>
  <c r="E81" i="4"/>
  <c r="G81" i="4"/>
  <c r="N81" i="4"/>
  <c r="O81" i="4"/>
  <c r="P81" i="4"/>
  <c r="Q81" i="4"/>
  <c r="I80" i="4"/>
  <c r="J80" i="4"/>
  <c r="E80" i="4"/>
  <c r="G80" i="4"/>
  <c r="N80" i="4"/>
  <c r="O80" i="4"/>
  <c r="P80" i="4"/>
  <c r="Q80" i="4"/>
  <c r="I79" i="4"/>
  <c r="J79" i="4"/>
  <c r="E79" i="4"/>
  <c r="G79" i="4"/>
  <c r="N79" i="4"/>
  <c r="O79" i="4"/>
  <c r="P79" i="4"/>
  <c r="Q79" i="4"/>
  <c r="I78" i="4"/>
  <c r="J78" i="4"/>
  <c r="E78" i="4"/>
  <c r="G78" i="4"/>
  <c r="N78" i="4"/>
  <c r="O78" i="4"/>
  <c r="P78" i="4"/>
  <c r="Q78" i="4"/>
  <c r="I77" i="4"/>
  <c r="J77" i="4"/>
  <c r="E77" i="4"/>
  <c r="G77" i="4"/>
  <c r="N77" i="4"/>
  <c r="O77" i="4"/>
  <c r="P77" i="4"/>
  <c r="Q77" i="4"/>
  <c r="I76" i="4"/>
  <c r="J76" i="4"/>
  <c r="E76" i="4"/>
  <c r="G76" i="4"/>
  <c r="N76" i="4"/>
  <c r="O76" i="4"/>
  <c r="P76" i="4"/>
  <c r="Q76" i="4"/>
  <c r="I75" i="4"/>
  <c r="J75" i="4"/>
  <c r="E75" i="4"/>
  <c r="G75" i="4"/>
  <c r="N75" i="4"/>
  <c r="O75" i="4"/>
  <c r="P75" i="4"/>
  <c r="Q75" i="4"/>
  <c r="I74" i="4"/>
  <c r="J74" i="4"/>
  <c r="E74" i="4"/>
  <c r="G74" i="4"/>
  <c r="N74" i="4"/>
  <c r="O74" i="4"/>
  <c r="P74" i="4"/>
  <c r="Q74" i="4"/>
  <c r="I73" i="4"/>
  <c r="J73" i="4"/>
  <c r="E73" i="4"/>
  <c r="G73" i="4"/>
  <c r="N73" i="4"/>
  <c r="O73" i="4"/>
  <c r="P73" i="4"/>
  <c r="Q73" i="4"/>
  <c r="I72" i="4"/>
  <c r="J72" i="4"/>
  <c r="E72" i="4"/>
  <c r="G72" i="4"/>
  <c r="N72" i="4"/>
  <c r="O72" i="4"/>
  <c r="P72" i="4"/>
  <c r="Q72" i="4"/>
  <c r="I71" i="4"/>
  <c r="J71" i="4"/>
  <c r="E71" i="4"/>
  <c r="G71" i="4"/>
  <c r="N71" i="4"/>
  <c r="O71" i="4"/>
  <c r="P71" i="4"/>
  <c r="Q71" i="4"/>
  <c r="I70" i="4"/>
  <c r="J70" i="4"/>
  <c r="E70" i="4"/>
  <c r="G70" i="4"/>
  <c r="N70" i="4"/>
  <c r="O70" i="4"/>
  <c r="P70" i="4"/>
  <c r="Q70" i="4"/>
  <c r="I69" i="4"/>
  <c r="J69" i="4"/>
  <c r="E69" i="4"/>
  <c r="G69" i="4"/>
  <c r="N69" i="4"/>
  <c r="O69" i="4"/>
  <c r="P69" i="4"/>
  <c r="Q69" i="4"/>
  <c r="I68" i="4"/>
  <c r="J68" i="4"/>
  <c r="E68" i="4"/>
  <c r="G68" i="4"/>
  <c r="N68" i="4"/>
  <c r="O68" i="4"/>
  <c r="P68" i="4"/>
  <c r="Q68" i="4"/>
  <c r="I67" i="4"/>
  <c r="J67" i="4"/>
  <c r="E67" i="4"/>
  <c r="G67" i="4"/>
  <c r="N67" i="4"/>
  <c r="O67" i="4"/>
  <c r="P67" i="4"/>
  <c r="Q67" i="4"/>
  <c r="I66" i="4"/>
  <c r="J66" i="4"/>
  <c r="E66" i="4"/>
  <c r="G66" i="4"/>
  <c r="N66" i="4"/>
  <c r="O66" i="4"/>
  <c r="P66" i="4"/>
  <c r="Q66" i="4"/>
  <c r="I65" i="4"/>
  <c r="J65" i="4"/>
  <c r="E65" i="4"/>
  <c r="G65" i="4"/>
  <c r="N65" i="4"/>
  <c r="O65" i="4"/>
  <c r="P65" i="4"/>
  <c r="Q65" i="4"/>
  <c r="I64" i="4"/>
  <c r="J64" i="4"/>
  <c r="E64" i="4"/>
  <c r="G64" i="4"/>
  <c r="N64" i="4"/>
  <c r="O64" i="4"/>
  <c r="P64" i="4"/>
  <c r="Q64" i="4"/>
  <c r="I63" i="4"/>
  <c r="J63" i="4"/>
  <c r="E63" i="4"/>
  <c r="G63" i="4"/>
  <c r="N63" i="4"/>
  <c r="O63" i="4"/>
  <c r="P63" i="4"/>
  <c r="Q63" i="4"/>
  <c r="I62" i="4"/>
  <c r="J62" i="4"/>
  <c r="E62" i="4"/>
  <c r="G62" i="4"/>
  <c r="N62" i="4"/>
  <c r="O62" i="4"/>
  <c r="P62" i="4"/>
  <c r="Q62" i="4"/>
  <c r="I61" i="4"/>
  <c r="J61" i="4"/>
  <c r="E61" i="4"/>
  <c r="G61" i="4"/>
  <c r="N61" i="4"/>
  <c r="O61" i="4"/>
  <c r="P61" i="4"/>
  <c r="Q61" i="4"/>
  <c r="I60" i="4"/>
  <c r="J60" i="4"/>
  <c r="E60" i="4"/>
  <c r="G60" i="4"/>
  <c r="N60" i="4"/>
  <c r="O60" i="4"/>
  <c r="P60" i="4"/>
  <c r="Q60" i="4"/>
  <c r="I59" i="4"/>
  <c r="J59" i="4"/>
  <c r="E59" i="4"/>
  <c r="G59" i="4"/>
  <c r="N59" i="4"/>
  <c r="O59" i="4"/>
  <c r="P59" i="4"/>
  <c r="Q59" i="4"/>
  <c r="I58" i="4"/>
  <c r="J58" i="4"/>
  <c r="E58" i="4"/>
  <c r="G58" i="4"/>
  <c r="N58" i="4"/>
  <c r="O58" i="4"/>
  <c r="P58" i="4"/>
  <c r="Q58" i="4"/>
  <c r="I57" i="4"/>
  <c r="J57" i="4"/>
  <c r="E57" i="4"/>
  <c r="G57" i="4"/>
  <c r="N57" i="4"/>
  <c r="O57" i="4"/>
  <c r="P57" i="4"/>
  <c r="Q57" i="4"/>
  <c r="I56" i="4"/>
  <c r="J56" i="4"/>
  <c r="E56" i="4"/>
  <c r="G56" i="4"/>
  <c r="N56" i="4"/>
  <c r="O56" i="4"/>
  <c r="P56" i="4"/>
  <c r="Q56" i="4"/>
  <c r="I55" i="4"/>
  <c r="J55" i="4"/>
  <c r="E55" i="4"/>
  <c r="G55" i="4"/>
  <c r="N55" i="4"/>
  <c r="O55" i="4"/>
  <c r="P55" i="4"/>
  <c r="Q55" i="4"/>
  <c r="I54" i="4"/>
  <c r="J54" i="4"/>
  <c r="E54" i="4"/>
  <c r="G54" i="4"/>
  <c r="N54" i="4"/>
  <c r="O54" i="4"/>
  <c r="P54" i="4"/>
  <c r="Q54" i="4"/>
  <c r="I53" i="4"/>
  <c r="J53" i="4"/>
  <c r="E53" i="4"/>
  <c r="G53" i="4"/>
  <c r="N53" i="4"/>
  <c r="O53" i="4"/>
  <c r="P53" i="4"/>
  <c r="Q53" i="4"/>
  <c r="I52" i="4"/>
  <c r="J52" i="4"/>
  <c r="E52" i="4"/>
  <c r="G52" i="4"/>
  <c r="N52" i="4"/>
  <c r="O52" i="4"/>
  <c r="P52" i="4"/>
  <c r="Q52" i="4"/>
  <c r="I51" i="4"/>
  <c r="J51" i="4"/>
  <c r="E51" i="4"/>
  <c r="G51" i="4"/>
  <c r="N51" i="4"/>
  <c r="O51" i="4"/>
  <c r="P51" i="4"/>
  <c r="Q51" i="4"/>
  <c r="I50" i="4"/>
  <c r="J50" i="4"/>
  <c r="E50" i="4"/>
  <c r="G50" i="4"/>
  <c r="N50" i="4"/>
  <c r="O50" i="4"/>
  <c r="P50" i="4"/>
  <c r="Q50" i="4"/>
  <c r="I49" i="4"/>
  <c r="J49" i="4"/>
  <c r="E49" i="4"/>
  <c r="G49" i="4"/>
  <c r="N49" i="4"/>
  <c r="O49" i="4"/>
  <c r="P49" i="4"/>
  <c r="Q49" i="4"/>
  <c r="I48" i="4"/>
  <c r="J48" i="4"/>
  <c r="E48" i="4"/>
  <c r="G48" i="4"/>
  <c r="N48" i="4"/>
  <c r="O48" i="4"/>
  <c r="P48" i="4"/>
  <c r="Q48" i="4"/>
  <c r="I47" i="4"/>
  <c r="J47" i="4"/>
  <c r="E47" i="4"/>
  <c r="G47" i="4"/>
  <c r="N47" i="4"/>
  <c r="O47" i="4"/>
  <c r="P47" i="4"/>
  <c r="Q47" i="4"/>
  <c r="I46" i="4"/>
  <c r="J46" i="4"/>
  <c r="E46" i="4"/>
  <c r="G46" i="4"/>
  <c r="N46" i="4"/>
  <c r="O46" i="4"/>
  <c r="P46" i="4"/>
  <c r="Q46" i="4"/>
  <c r="I45" i="4"/>
  <c r="J45" i="4"/>
  <c r="E45" i="4"/>
  <c r="G45" i="4"/>
  <c r="N45" i="4"/>
  <c r="O45" i="4"/>
  <c r="P45" i="4"/>
  <c r="Q45" i="4"/>
  <c r="I44" i="4"/>
  <c r="J44" i="4"/>
  <c r="E44" i="4"/>
  <c r="G44" i="4"/>
  <c r="N44" i="4"/>
  <c r="O44" i="4"/>
  <c r="P44" i="4"/>
  <c r="Q44" i="4"/>
  <c r="I43" i="4"/>
  <c r="J43" i="4"/>
  <c r="E43" i="4"/>
  <c r="G43" i="4"/>
  <c r="N43" i="4"/>
  <c r="O43" i="4"/>
  <c r="P43" i="4"/>
  <c r="Q43" i="4"/>
  <c r="I42" i="4"/>
  <c r="J42" i="4"/>
  <c r="E42" i="4"/>
  <c r="G42" i="4"/>
  <c r="N42" i="4"/>
  <c r="O42" i="4"/>
  <c r="P42" i="4"/>
  <c r="Q42" i="4"/>
  <c r="I41" i="4"/>
  <c r="J41" i="4"/>
  <c r="E41" i="4"/>
  <c r="G41" i="4"/>
  <c r="N41" i="4"/>
  <c r="O41" i="4"/>
  <c r="P41" i="4"/>
  <c r="Q41" i="4"/>
  <c r="I40" i="4"/>
  <c r="J40" i="4"/>
  <c r="E40" i="4"/>
  <c r="G40" i="4"/>
  <c r="N40" i="4"/>
  <c r="O40" i="4"/>
  <c r="P40" i="4"/>
  <c r="Q40" i="4"/>
  <c r="I39" i="4"/>
  <c r="J39" i="4"/>
  <c r="E39" i="4"/>
  <c r="G39" i="4"/>
  <c r="N39" i="4"/>
  <c r="O39" i="4"/>
  <c r="P39" i="4"/>
  <c r="Q39" i="4"/>
  <c r="I38" i="4"/>
  <c r="J38" i="4"/>
  <c r="E38" i="4"/>
  <c r="G38" i="4"/>
  <c r="N38" i="4"/>
  <c r="O38" i="4"/>
  <c r="P38" i="4"/>
  <c r="Q38" i="4"/>
  <c r="I37" i="4"/>
  <c r="J37" i="4"/>
  <c r="E37" i="4"/>
  <c r="G37" i="4"/>
  <c r="N37" i="4"/>
  <c r="O37" i="4"/>
  <c r="P37" i="4"/>
  <c r="Q37" i="4"/>
  <c r="I36" i="4"/>
  <c r="J36" i="4"/>
  <c r="E36" i="4"/>
  <c r="G36" i="4"/>
  <c r="N36" i="4"/>
  <c r="O36" i="4"/>
  <c r="P36" i="4"/>
  <c r="Q36" i="4"/>
  <c r="I35" i="4"/>
  <c r="J35" i="4"/>
  <c r="E35" i="4"/>
  <c r="G35" i="4"/>
  <c r="N35" i="4"/>
  <c r="O35" i="4"/>
  <c r="P35" i="4"/>
  <c r="Q35" i="4"/>
  <c r="I34" i="4"/>
  <c r="J34" i="4"/>
  <c r="E34" i="4"/>
  <c r="G34" i="4"/>
  <c r="N34" i="4"/>
  <c r="O34" i="4"/>
  <c r="P34" i="4"/>
  <c r="Q34" i="4"/>
  <c r="I33" i="4"/>
  <c r="J33" i="4"/>
  <c r="E33" i="4"/>
  <c r="G33" i="4"/>
  <c r="N33" i="4"/>
  <c r="O33" i="4"/>
  <c r="P33" i="4"/>
  <c r="Q33" i="4"/>
  <c r="I32" i="4"/>
  <c r="J32" i="4"/>
  <c r="E32" i="4"/>
  <c r="G32" i="4"/>
  <c r="N32" i="4"/>
  <c r="O32" i="4"/>
  <c r="P32" i="4"/>
  <c r="Q32" i="4"/>
  <c r="I31" i="4"/>
  <c r="J31" i="4"/>
  <c r="E31" i="4"/>
  <c r="G31" i="4"/>
  <c r="N31" i="4"/>
  <c r="O31" i="4"/>
  <c r="P31" i="4"/>
  <c r="Q31" i="4"/>
  <c r="I30" i="4"/>
  <c r="J30" i="4"/>
  <c r="E30" i="4"/>
  <c r="G30" i="4"/>
  <c r="N30" i="4"/>
  <c r="O30" i="4"/>
  <c r="P30" i="4"/>
  <c r="Q30" i="4"/>
  <c r="I29" i="4"/>
  <c r="J29" i="4"/>
  <c r="E29" i="4"/>
  <c r="G29" i="4"/>
  <c r="N29" i="4"/>
  <c r="O29" i="4"/>
  <c r="P29" i="4"/>
  <c r="Q29" i="4"/>
  <c r="I28" i="4"/>
  <c r="J28" i="4"/>
  <c r="E28" i="4"/>
  <c r="G28" i="4"/>
  <c r="N28" i="4"/>
  <c r="O28" i="4"/>
  <c r="P28" i="4"/>
  <c r="Q28" i="4"/>
  <c r="I27" i="4"/>
  <c r="J27" i="4"/>
  <c r="E27" i="4"/>
  <c r="G27" i="4"/>
  <c r="N27" i="4"/>
  <c r="O27" i="4"/>
  <c r="P27" i="4"/>
  <c r="Q27" i="4"/>
  <c r="I26" i="4"/>
  <c r="J26" i="4"/>
  <c r="E26" i="4"/>
  <c r="G26" i="4"/>
  <c r="N26" i="4"/>
  <c r="O26" i="4"/>
  <c r="P26" i="4"/>
  <c r="Q26" i="4"/>
  <c r="I25" i="4"/>
  <c r="J25" i="4"/>
  <c r="E25" i="4"/>
  <c r="G25" i="4"/>
  <c r="N25" i="4"/>
  <c r="O25" i="4"/>
  <c r="P25" i="4"/>
  <c r="Q25" i="4"/>
  <c r="I24" i="4"/>
  <c r="J24" i="4"/>
  <c r="E24" i="4"/>
  <c r="G24" i="4"/>
  <c r="N24" i="4"/>
  <c r="O24" i="4"/>
  <c r="P24" i="4"/>
  <c r="Q24" i="4"/>
  <c r="I23" i="4"/>
  <c r="J23" i="4"/>
  <c r="E23" i="4"/>
  <c r="G23" i="4"/>
  <c r="N23" i="4"/>
  <c r="O23" i="4"/>
  <c r="P23" i="4"/>
  <c r="Q23" i="4"/>
  <c r="I22" i="4"/>
  <c r="J22" i="4"/>
  <c r="E22" i="4"/>
  <c r="G22" i="4"/>
  <c r="N22" i="4"/>
  <c r="O22" i="4"/>
  <c r="P22" i="4"/>
  <c r="Q22" i="4"/>
  <c r="I21" i="4"/>
  <c r="J21" i="4"/>
  <c r="E21" i="4"/>
  <c r="G21" i="4"/>
  <c r="N21" i="4"/>
  <c r="O21" i="4"/>
  <c r="P21" i="4"/>
  <c r="Q21" i="4"/>
  <c r="I20" i="4"/>
  <c r="J20" i="4"/>
  <c r="E20" i="4"/>
  <c r="G20" i="4"/>
  <c r="N20" i="4"/>
  <c r="O20" i="4"/>
  <c r="P20" i="4"/>
  <c r="Q20" i="4"/>
  <c r="I19" i="4"/>
  <c r="J19" i="4"/>
  <c r="E19" i="4"/>
  <c r="G19" i="4"/>
  <c r="N19" i="4"/>
  <c r="O19" i="4"/>
  <c r="P19" i="4"/>
  <c r="Q19" i="4"/>
  <c r="I18" i="4"/>
  <c r="J18" i="4"/>
  <c r="E18" i="4"/>
  <c r="G18" i="4"/>
  <c r="N18" i="4"/>
  <c r="O18" i="4"/>
  <c r="P18" i="4"/>
  <c r="Q18" i="4"/>
  <c r="I17" i="4"/>
  <c r="J17" i="4"/>
  <c r="E17" i="4"/>
  <c r="G17" i="4"/>
  <c r="N17" i="4"/>
  <c r="O17" i="4"/>
  <c r="P17" i="4"/>
  <c r="Q17" i="4"/>
  <c r="I16" i="4"/>
  <c r="J16" i="4"/>
  <c r="E16" i="4"/>
  <c r="G16" i="4"/>
  <c r="N16" i="4"/>
  <c r="O16" i="4"/>
  <c r="P16" i="4"/>
  <c r="Q16" i="4"/>
  <c r="I15" i="4"/>
  <c r="J15" i="4"/>
  <c r="E15" i="4"/>
  <c r="G15" i="4"/>
  <c r="N15" i="4"/>
  <c r="O15" i="4"/>
  <c r="P15" i="4"/>
  <c r="Q15" i="4"/>
  <c r="I14" i="4"/>
  <c r="J14" i="4"/>
  <c r="E14" i="4"/>
  <c r="G14" i="4"/>
  <c r="N14" i="4"/>
  <c r="O14" i="4"/>
  <c r="P14" i="4"/>
  <c r="Q14" i="4"/>
  <c r="I13" i="4"/>
  <c r="J13" i="4"/>
  <c r="E13" i="4"/>
  <c r="G13" i="4"/>
  <c r="N13" i="4"/>
  <c r="O13" i="4"/>
  <c r="P13" i="4"/>
  <c r="Q13" i="4"/>
  <c r="I12" i="4"/>
  <c r="J12" i="4"/>
  <c r="E12" i="4"/>
  <c r="G12" i="4"/>
  <c r="N12" i="4"/>
  <c r="O12" i="4"/>
  <c r="P12" i="4"/>
  <c r="Q12" i="4"/>
  <c r="I11" i="4"/>
  <c r="J11" i="4"/>
  <c r="E11" i="4"/>
  <c r="G11" i="4"/>
  <c r="N11" i="4"/>
  <c r="O11" i="4"/>
  <c r="P11" i="4"/>
  <c r="Q11" i="4"/>
  <c r="I10" i="4"/>
  <c r="J10" i="4"/>
  <c r="E10" i="4"/>
  <c r="G10" i="4"/>
  <c r="N10" i="4"/>
  <c r="O10" i="4"/>
  <c r="P10" i="4"/>
  <c r="Q10" i="4"/>
  <c r="I9" i="4"/>
  <c r="J9" i="4"/>
  <c r="E9" i="4"/>
  <c r="G9" i="4"/>
  <c r="N9" i="4"/>
  <c r="O9" i="4"/>
  <c r="P9" i="4"/>
  <c r="Q9" i="4"/>
  <c r="I8" i="4"/>
  <c r="J8" i="4"/>
  <c r="E8" i="4"/>
  <c r="G8" i="4"/>
  <c r="N8" i="4"/>
  <c r="O8" i="4"/>
  <c r="P8" i="4"/>
  <c r="Q8" i="4"/>
  <c r="I7" i="4"/>
  <c r="J7" i="4"/>
  <c r="E7" i="4"/>
  <c r="G7" i="4"/>
  <c r="N7" i="4"/>
  <c r="O7" i="4"/>
  <c r="P7" i="4"/>
  <c r="Q7" i="4"/>
  <c r="I6" i="4"/>
  <c r="J6" i="4"/>
  <c r="E6" i="4"/>
  <c r="G6" i="4"/>
  <c r="N6" i="4"/>
  <c r="O6" i="4"/>
  <c r="P6" i="4"/>
  <c r="Q6" i="4"/>
  <c r="I5" i="4"/>
  <c r="J5" i="4"/>
  <c r="E5" i="4"/>
  <c r="G5" i="4"/>
  <c r="N5" i="4"/>
  <c r="O5" i="4"/>
  <c r="P5" i="4"/>
  <c r="Q5" i="4"/>
  <c r="I4" i="4"/>
  <c r="J4" i="4"/>
  <c r="E4" i="4"/>
  <c r="G4" i="4"/>
  <c r="N4" i="4"/>
  <c r="O4" i="4"/>
  <c r="P4" i="4"/>
  <c r="Q4" i="4"/>
  <c r="I3" i="4"/>
  <c r="J3" i="4"/>
  <c r="E3" i="4"/>
  <c r="G3" i="4"/>
  <c r="N3" i="4"/>
  <c r="O3" i="4"/>
  <c r="P3" i="4"/>
  <c r="Q3" i="4"/>
  <c r="I2" i="4"/>
  <c r="J2" i="4"/>
  <c r="E2" i="4"/>
  <c r="G2" i="4"/>
  <c r="N2" i="4"/>
  <c r="O2" i="4"/>
  <c r="P2" i="4"/>
  <c r="Q2" i="4"/>
  <c r="N96" i="5"/>
  <c r="M96" i="5"/>
  <c r="L96" i="5"/>
  <c r="K96" i="5"/>
  <c r="J96" i="5"/>
  <c r="I96" i="5"/>
  <c r="H96" i="5"/>
  <c r="G96" i="5"/>
  <c r="N58" i="5"/>
  <c r="N87" i="5"/>
  <c r="M58" i="5"/>
  <c r="M87" i="5"/>
  <c r="L58" i="5"/>
  <c r="L87" i="5"/>
  <c r="K58" i="5"/>
  <c r="K87" i="5"/>
  <c r="J58" i="5"/>
  <c r="J87" i="5"/>
  <c r="I58" i="5"/>
  <c r="I87" i="5"/>
  <c r="H58" i="5"/>
  <c r="H87" i="5"/>
  <c r="G58" i="5"/>
  <c r="G87" i="5"/>
  <c r="N86" i="5"/>
  <c r="M86" i="5"/>
  <c r="L86" i="5"/>
  <c r="K86" i="5"/>
  <c r="J86" i="5"/>
  <c r="I86" i="5"/>
  <c r="H86" i="5"/>
  <c r="G86" i="5"/>
  <c r="N57" i="5"/>
  <c r="N69" i="5"/>
  <c r="N85" i="5"/>
  <c r="M57" i="5"/>
  <c r="M69" i="5"/>
  <c r="M85" i="5"/>
  <c r="L57" i="5"/>
  <c r="L69" i="5"/>
  <c r="L85" i="5"/>
  <c r="K57" i="5"/>
  <c r="K69" i="5"/>
  <c r="K85" i="5"/>
  <c r="J57" i="5"/>
  <c r="J69" i="5"/>
  <c r="J85" i="5"/>
  <c r="I57" i="5"/>
  <c r="I69" i="5"/>
  <c r="I85" i="5"/>
  <c r="H69" i="5"/>
  <c r="H85" i="5"/>
  <c r="G57" i="5"/>
  <c r="G69" i="5"/>
  <c r="G85" i="5"/>
  <c r="N84" i="5"/>
  <c r="M84" i="5"/>
  <c r="L84" i="5"/>
  <c r="K84" i="5"/>
  <c r="J84" i="5"/>
  <c r="I84" i="5"/>
  <c r="G84" i="5"/>
  <c r="N83" i="5"/>
  <c r="M83" i="5"/>
  <c r="L83" i="5"/>
  <c r="K83" i="5"/>
  <c r="J83" i="5"/>
  <c r="I83" i="5"/>
  <c r="H83" i="5"/>
  <c r="G83" i="5"/>
  <c r="N60" i="5"/>
  <c r="N61" i="5"/>
  <c r="N62" i="5"/>
  <c r="N59" i="5"/>
  <c r="N82" i="5"/>
  <c r="M60" i="5"/>
  <c r="M61" i="5"/>
  <c r="M62" i="5"/>
  <c r="M59" i="5"/>
  <c r="M82" i="5"/>
  <c r="L60" i="5"/>
  <c r="L61" i="5"/>
  <c r="L62" i="5"/>
  <c r="L59" i="5"/>
  <c r="L82" i="5"/>
  <c r="K60" i="5"/>
  <c r="K61" i="5"/>
  <c r="K62" i="5"/>
  <c r="K59" i="5"/>
  <c r="K82" i="5"/>
  <c r="J60" i="5"/>
  <c r="J61" i="5"/>
  <c r="J62" i="5"/>
  <c r="J59" i="5"/>
  <c r="J82" i="5"/>
  <c r="I60" i="5"/>
  <c r="I61" i="5"/>
  <c r="I62" i="5"/>
  <c r="I59" i="5"/>
  <c r="I82" i="5"/>
  <c r="H60" i="5"/>
  <c r="H61" i="5"/>
  <c r="H62" i="5"/>
  <c r="H59" i="5"/>
  <c r="H82" i="5"/>
  <c r="G60" i="5"/>
  <c r="G61" i="5"/>
  <c r="G62" i="5"/>
  <c r="G59" i="5"/>
  <c r="G82" i="5"/>
  <c r="N81" i="5"/>
  <c r="M81" i="5"/>
  <c r="L81" i="5"/>
  <c r="K81" i="5"/>
  <c r="J81" i="5"/>
  <c r="I81" i="5"/>
  <c r="H81" i="5"/>
  <c r="G81" i="5"/>
  <c r="N78" i="5"/>
  <c r="M78" i="5"/>
  <c r="L78" i="5"/>
  <c r="K78" i="5"/>
  <c r="J78" i="5"/>
  <c r="I78" i="5"/>
  <c r="H78" i="5"/>
  <c r="G78" i="5"/>
  <c r="N77" i="5"/>
  <c r="M77" i="5"/>
  <c r="L77" i="5"/>
  <c r="K77" i="5"/>
  <c r="J77" i="5"/>
  <c r="I77" i="5"/>
  <c r="H77" i="5"/>
  <c r="G77" i="5"/>
  <c r="N76" i="5"/>
  <c r="M76" i="5"/>
  <c r="L76" i="5"/>
  <c r="K76" i="5"/>
  <c r="J76" i="5"/>
  <c r="I76" i="5"/>
  <c r="H76" i="5"/>
  <c r="G76" i="5"/>
  <c r="N75" i="5"/>
  <c r="M75" i="5"/>
  <c r="L75" i="5"/>
  <c r="K75" i="5"/>
  <c r="N73" i="5"/>
  <c r="M73" i="5"/>
  <c r="L73" i="5"/>
  <c r="K73" i="5"/>
  <c r="J73" i="5"/>
  <c r="I73" i="5"/>
  <c r="H73" i="5"/>
  <c r="G73" i="5"/>
  <c r="N72" i="5"/>
  <c r="M72" i="5"/>
  <c r="L72" i="5"/>
  <c r="K72" i="5"/>
  <c r="J72" i="5"/>
  <c r="I72" i="5"/>
  <c r="H72" i="5"/>
  <c r="G72" i="5"/>
  <c r="N71" i="5"/>
  <c r="M71" i="5"/>
  <c r="L71" i="5"/>
  <c r="K71" i="5"/>
  <c r="J71" i="5"/>
  <c r="I71" i="5"/>
  <c r="H71" i="5"/>
  <c r="G71" i="5"/>
  <c r="N70" i="5"/>
  <c r="M70" i="5"/>
  <c r="L70" i="5"/>
  <c r="K70" i="5"/>
  <c r="J70" i="5"/>
  <c r="I70" i="5"/>
  <c r="H70" i="5"/>
  <c r="G70" i="5"/>
  <c r="N65" i="5"/>
  <c r="M65" i="5"/>
  <c r="L65" i="5"/>
  <c r="K65" i="5"/>
  <c r="J65" i="5"/>
  <c r="I65" i="5"/>
  <c r="H65" i="5"/>
  <c r="G65" i="5"/>
  <c r="N64" i="5"/>
  <c r="M64" i="5"/>
  <c r="L64" i="5"/>
  <c r="K64" i="5"/>
  <c r="J64" i="5"/>
  <c r="I64" i="5"/>
  <c r="H64" i="5"/>
  <c r="G64" i="5"/>
  <c r="G68" i="5"/>
  <c r="H68" i="5"/>
  <c r="I68" i="5"/>
  <c r="J68" i="5"/>
  <c r="K68" i="5"/>
  <c r="L68" i="5"/>
  <c r="M68" i="5"/>
  <c r="N68" i="5"/>
</calcChain>
</file>

<file path=xl/sharedStrings.xml><?xml version="1.0" encoding="utf-8"?>
<sst xmlns="http://schemas.openxmlformats.org/spreadsheetml/2006/main" count="468" uniqueCount="238">
  <si>
    <t>Site 6</t>
  </si>
  <si>
    <t>Site 7</t>
  </si>
  <si>
    <t>Site 8</t>
  </si>
  <si>
    <t>The major functional feeding groups (FFG) are:</t>
  </si>
  <si>
    <t>1) scrapers/grazers which consume algae and associated material</t>
  </si>
  <si>
    <t>2) shredders, which consume leaf litter or other CPOM, including wood</t>
  </si>
  <si>
    <t>3) collector-gatherers, which collect FPOM from the stream bottom</t>
  </si>
  <si>
    <t>4) collectors-filterers, which collect FPOM from the water column using a variety of filters</t>
  </si>
  <si>
    <t>5) predators, which feed on other consumers categories. A sixth category, other, includes species that are omnivores, or simply do not fit neatly into the other</t>
  </si>
  <si>
    <t>Sediment Deposition</t>
  </si>
  <si>
    <t>Channel Flow Status</t>
  </si>
  <si>
    <t>Channel Alteration</t>
  </si>
  <si>
    <t>Frequency of Riffles</t>
  </si>
  <si>
    <t>Physical Habitat Quality Score</t>
  </si>
  <si>
    <t>Left Bank Stability</t>
  </si>
  <si>
    <t>Right Bank Stability</t>
  </si>
  <si>
    <t>Right Bank Vegetative Protection</t>
  </si>
  <si>
    <t>(Electroshocking)</t>
    <phoneticPr fontId="3" type="noConversion"/>
  </si>
  <si>
    <t>Site 1</t>
    <phoneticPr fontId="4" type="noConversion"/>
  </si>
  <si>
    <t>Site 2</t>
  </si>
  <si>
    <t>Site 3</t>
  </si>
  <si>
    <t>Site 4</t>
  </si>
  <si>
    <t>Site 5</t>
  </si>
  <si>
    <t>CF=Collector/Filterer</t>
  </si>
  <si>
    <t>Pupae</t>
  </si>
  <si>
    <t>P=Predator</t>
  </si>
  <si>
    <t>Empididae</t>
  </si>
  <si>
    <t>Hemerodromia</t>
  </si>
  <si>
    <t>O=Other</t>
  </si>
  <si>
    <t>Simuliidae</t>
  </si>
  <si>
    <t>Simulium</t>
  </si>
  <si>
    <t xml:space="preserve">Simulium </t>
  </si>
  <si>
    <t>Stratiomyidae</t>
  </si>
  <si>
    <t>Caloparyphus</t>
  </si>
  <si>
    <t>Tolerance Value</t>
    <phoneticPr fontId="4" type="noConversion"/>
  </si>
  <si>
    <t>FFG</t>
  </si>
  <si>
    <t>Coleoptera</t>
  </si>
  <si>
    <t>Dryopidae</t>
  </si>
  <si>
    <t>Postelichius</t>
  </si>
  <si>
    <t>Adult</t>
  </si>
  <si>
    <t>G</t>
  </si>
  <si>
    <t>Dytiscidae</t>
  </si>
  <si>
    <t>UNID</t>
  </si>
  <si>
    <t>Larvae</t>
  </si>
  <si>
    <t>P</t>
  </si>
  <si>
    <t>Elmidae</t>
  </si>
  <si>
    <t>Microcylloepus pusillius</t>
  </si>
  <si>
    <t>Optioservus</t>
  </si>
  <si>
    <t>Psephenidae</t>
  </si>
  <si>
    <t>Eubrianax edwardsi</t>
  </si>
  <si>
    <t>Sites</t>
  </si>
  <si>
    <t>Epifaunal Substrate</t>
  </si>
  <si>
    <t>Embeddedness</t>
  </si>
  <si>
    <t>Each metric is scored 0-10, and the total score may range from 0-70.</t>
  </si>
  <si>
    <t>Tipulidae</t>
  </si>
  <si>
    <t>Hexatoma</t>
  </si>
  <si>
    <t>Ode et al. developed a multimetric index for use in streams in the chaparral and oak woodlands ecoregion of southern California.</t>
  </si>
  <si>
    <t>Seven metrics examining different aspects of benthic macroinvertebrate composition comprise the index.</t>
  </si>
  <si>
    <t>They are scored individually and the individual metric scores are then summed to provide the IBI score.</t>
  </si>
  <si>
    <t>Metric selection and scoring criteria were derived from comparisons with reference streams, or streams with the least human impact in the region.</t>
  </si>
  <si>
    <t>The final score is multiplied by 1.43 to adjust the total score to a 0-100 scale.</t>
  </si>
  <si>
    <t>Use EXCEL to:</t>
  </si>
  <si>
    <t>2. Convert IBI Scores to Biological Condition Rankings using the Biological Condition categories.</t>
  </si>
  <si>
    <t xml:space="preserve">3 Pass Depletion </t>
    <phoneticPr fontId="3" type="noConversion"/>
  </si>
  <si>
    <t>Transect (m)</t>
    <phoneticPr fontId="3" type="noConversion"/>
  </si>
  <si>
    <t>Percent Intolerant Organisms</t>
  </si>
  <si>
    <t>Percent Tolerant Organisms</t>
  </si>
  <si>
    <t>Percent Hydropsychidae</t>
  </si>
  <si>
    <t>Percent Baetidae</t>
  </si>
  <si>
    <t>Percent Dominant Taxon</t>
  </si>
  <si>
    <t>Percent Collectors</t>
  </si>
  <si>
    <t>Percent Filterers</t>
  </si>
  <si>
    <t>Percent Grazers</t>
  </si>
  <si>
    <t>Percent Predators</t>
  </si>
  <si>
    <t>Percent Shredders</t>
  </si>
  <si>
    <t>Diptera</t>
  </si>
  <si>
    <t>Blephariceridae</t>
  </si>
  <si>
    <t>GMM  Cond.</t>
    <phoneticPr fontId="3" type="noConversion"/>
  </si>
  <si>
    <t>Taxonomic Abundance</t>
    <phoneticPr fontId="4" type="noConversion"/>
  </si>
  <si>
    <t>Site Values</t>
    <phoneticPr fontId="4" type="noConversion"/>
  </si>
  <si>
    <t>Number of Coleoptera Taxa</t>
    <phoneticPr fontId="4" type="noConversion"/>
  </si>
  <si>
    <t>Site Ranking Scores</t>
    <phoneticPr fontId="4" type="noConversion"/>
  </si>
  <si>
    <t>Number of Coleoptera Taxa</t>
    <phoneticPr fontId="4" type="noConversion"/>
  </si>
  <si>
    <t>IBI SCORE</t>
    <phoneticPr fontId="4" type="noConversion"/>
  </si>
  <si>
    <t>Left Bank Vegetative Protection</t>
  </si>
  <si>
    <t>Right Bank Riparian Vegetative Zone Width</t>
  </si>
  <si>
    <t>Site</t>
  </si>
  <si>
    <t>pH</t>
  </si>
  <si>
    <t>DO (mg/L)</t>
  </si>
  <si>
    <t>Turbidity (Abs)</t>
  </si>
  <si>
    <t>Turbidity (Trans%)</t>
  </si>
  <si>
    <t>EC (μS/cm)</t>
  </si>
  <si>
    <t>Temp (°C)</t>
  </si>
  <si>
    <t>Number</t>
  </si>
  <si>
    <t>Pre-ash weight</t>
  </si>
  <si>
    <t>Post ash weight</t>
  </si>
  <si>
    <t>Fs</t>
  </si>
  <si>
    <t>Transect (m)</t>
    <phoneticPr fontId="3" type="noConversion"/>
  </si>
  <si>
    <t>Flour before acid (Rb)</t>
  </si>
  <si>
    <t>Flour after acid (Ra)</t>
  </si>
  <si>
    <t>Flour Difference (before-after)</t>
  </si>
  <si>
    <t>Dilution</t>
  </si>
  <si>
    <t>Diff*Dilution</t>
  </si>
  <si>
    <t>Gain</t>
  </si>
  <si>
    <t>Tau</t>
  </si>
  <si>
    <t>mls DI</t>
  </si>
  <si>
    <t>mls Filtered</t>
  </si>
  <si>
    <t>area sampled (cm2)</t>
  </si>
  <si>
    <t>chla in extract (ug)</t>
  </si>
  <si>
    <t>area filtered (cm2)</t>
  </si>
  <si>
    <t>chla ug/cm2</t>
  </si>
  <si>
    <t>chla mg/m2</t>
  </si>
  <si>
    <t>Order</t>
    <phoneticPr fontId="4" type="noConversion"/>
  </si>
  <si>
    <t>Family</t>
    <phoneticPr fontId="4" type="noConversion"/>
  </si>
  <si>
    <t>Genus/Species</t>
    <phoneticPr fontId="4" type="noConversion"/>
  </si>
  <si>
    <t>Life Stage</t>
    <phoneticPr fontId="4" type="noConversion"/>
  </si>
  <si>
    <t>Replicates</t>
    <phoneticPr fontId="3" type="noConversion"/>
  </si>
  <si>
    <t>Ceratopogonidae</t>
  </si>
  <si>
    <t>Atrichopogon</t>
  </si>
  <si>
    <t>CG</t>
  </si>
  <si>
    <t>Dasyhelea</t>
  </si>
  <si>
    <t>Probezzia</t>
  </si>
  <si>
    <t>Chironomidae</t>
  </si>
  <si>
    <t>Chironominae</t>
  </si>
  <si>
    <t>G=Grazer (scraper)</t>
  </si>
  <si>
    <t>Orthocladiinae</t>
  </si>
  <si>
    <t>S=Shredders</t>
  </si>
  <si>
    <t>Tanypodinae</t>
  </si>
  <si>
    <t>CG=Collector/Gatherer</t>
  </si>
  <si>
    <t>CF</t>
  </si>
  <si>
    <t>BIO. CONDITION</t>
    <phoneticPr fontId="4" type="noConversion"/>
  </si>
  <si>
    <t>So Cal IBI metrics</t>
  </si>
  <si>
    <t>Number EPT Taxa</t>
  </si>
  <si>
    <t>Number Predator Taxa</t>
  </si>
  <si>
    <t>% CF+ CG Individuals</t>
  </si>
  <si>
    <t>% Intolerant Individuals</t>
  </si>
  <si>
    <t>% Non-insect Taxa</t>
  </si>
  <si>
    <t>% Tolerant Taxa</t>
  </si>
  <si>
    <t>Genus/Species</t>
    <phoneticPr fontId="5" type="noConversion"/>
  </si>
  <si>
    <t>Site</t>
    <phoneticPr fontId="5" type="noConversion"/>
  </si>
  <si>
    <t>S1</t>
    <phoneticPr fontId="5" type="noConversion"/>
  </si>
  <si>
    <t>S2</t>
    <phoneticPr fontId="5" type="noConversion"/>
  </si>
  <si>
    <t>S3</t>
    <phoneticPr fontId="5" type="noConversion"/>
  </si>
  <si>
    <t>S4</t>
    <phoneticPr fontId="5" type="noConversion"/>
  </si>
  <si>
    <t>S5</t>
    <phoneticPr fontId="5" type="noConversion"/>
  </si>
  <si>
    <t>S6</t>
    <phoneticPr fontId="5" type="noConversion"/>
  </si>
  <si>
    <t>S7</t>
    <phoneticPr fontId="5" type="noConversion"/>
  </si>
  <si>
    <t>S8</t>
    <phoneticPr fontId="5" type="noConversion"/>
  </si>
  <si>
    <t>Reach Length</t>
    <phoneticPr fontId="3" type="noConversion"/>
  </si>
  <si>
    <t>100m</t>
    <phoneticPr fontId="5" type="noConversion"/>
  </si>
  <si>
    <t>Pass #1</t>
    <phoneticPr fontId="3" type="noConversion"/>
  </si>
  <si>
    <t>Pass #2</t>
    <phoneticPr fontId="3" type="noConversion"/>
  </si>
  <si>
    <t>Pass #3</t>
    <phoneticPr fontId="3" type="noConversion"/>
  </si>
  <si>
    <t>Metrics</t>
    <phoneticPr fontId="3" type="noConversion"/>
  </si>
  <si>
    <t>Abundance</t>
    <phoneticPr fontId="3" type="noConversion"/>
  </si>
  <si>
    <t>Fish/Kilometer</t>
    <phoneticPr fontId="3" type="noConversion"/>
  </si>
  <si>
    <t>Ephemeroptera</t>
  </si>
  <si>
    <t>Baetidae</t>
  </si>
  <si>
    <t>Baetis</t>
  </si>
  <si>
    <t>Fallceon quilleri</t>
  </si>
  <si>
    <t>Biological condition categories based on the total BIBI score for the SoCal index are as follows:</t>
  </si>
  <si>
    <t>0-19</t>
  </si>
  <si>
    <t>very poor</t>
  </si>
  <si>
    <t>Ephemerellidae</t>
  </si>
  <si>
    <t>Drunella coloradensis/flavilinea</t>
  </si>
  <si>
    <t>20-39</t>
  </si>
  <si>
    <t>poor</t>
  </si>
  <si>
    <t>40-59</t>
  </si>
  <si>
    <t>fair</t>
  </si>
  <si>
    <t>Leptohypidae</t>
  </si>
  <si>
    <t>Tricorythodes</t>
  </si>
  <si>
    <t>60-79</t>
  </si>
  <si>
    <t>good</t>
  </si>
  <si>
    <t>Ephermeroptera</t>
  </si>
  <si>
    <t>Heptageniidae</t>
  </si>
  <si>
    <t>Eperous</t>
  </si>
  <si>
    <t>80-100</t>
  </si>
  <si>
    <t>very good</t>
  </si>
  <si>
    <t>Gastropoda</t>
  </si>
  <si>
    <t>Physidae</t>
  </si>
  <si>
    <t>Physa</t>
  </si>
  <si>
    <t>Hemiptera</t>
  </si>
  <si>
    <t>Naucoridae</t>
  </si>
  <si>
    <t>Ambrysus</t>
  </si>
  <si>
    <t>Sadidae</t>
  </si>
  <si>
    <t>Lepidoptera</t>
  </si>
  <si>
    <t>Pyralidae</t>
  </si>
  <si>
    <t>Petrophila</t>
  </si>
  <si>
    <t>Megaloptera</t>
  </si>
  <si>
    <t>Corydalidae</t>
  </si>
  <si>
    <t>Corydalus cornutus</t>
  </si>
  <si>
    <t>Nematoda</t>
  </si>
  <si>
    <t>Odonata</t>
  </si>
  <si>
    <t>Coenagrionidae</t>
  </si>
  <si>
    <t>Argia</t>
  </si>
  <si>
    <t>Gomphidae</t>
  </si>
  <si>
    <t>Erpetogomphus compositus</t>
  </si>
  <si>
    <t>Libellulidae</t>
  </si>
  <si>
    <t>Paltothemis lineatipes</t>
  </si>
  <si>
    <t>Oligochaeta</t>
  </si>
  <si>
    <t>Plecoptera</t>
  </si>
  <si>
    <t>Capniidae</t>
  </si>
  <si>
    <t>Eucapnosis brevicauda</t>
  </si>
  <si>
    <t>Nemouridae</t>
  </si>
  <si>
    <t>Malenka</t>
  </si>
  <si>
    <t>Trichoptera</t>
  </si>
  <si>
    <t>Hydropsychidae</t>
  </si>
  <si>
    <t>Hydropsyche</t>
  </si>
  <si>
    <t>Hydroptilidae</t>
  </si>
  <si>
    <t>Hydroptila</t>
  </si>
  <si>
    <t>Philopotamidae</t>
  </si>
  <si>
    <t>Wormaldia</t>
  </si>
  <si>
    <t>Polycentropidae</t>
  </si>
  <si>
    <t>Polycentropus</t>
  </si>
  <si>
    <t>Psychomyiidae</t>
  </si>
  <si>
    <t>Tinodes</t>
  </si>
  <si>
    <t>Seriocostomatidae</t>
  </si>
  <si>
    <t>Gumaga</t>
  </si>
  <si>
    <t>Taxonomic Richness</t>
  </si>
  <si>
    <t>EPT Taxa</t>
  </si>
  <si>
    <t>Ephemeroptera Taxa</t>
  </si>
  <si>
    <t>Plecoptera Taxa</t>
  </si>
  <si>
    <t>Trichoptera Taxa</t>
  </si>
  <si>
    <t>EPT Index</t>
  </si>
  <si>
    <t>Sensitive EPT Index (&lt;4)</t>
  </si>
  <si>
    <t>Shannon Diversity</t>
  </si>
  <si>
    <t>na</t>
  </si>
  <si>
    <t>Tolerance Value</t>
  </si>
  <si>
    <t>So Cal IBI data</t>
  </si>
  <si>
    <t>Left Bank Riparian Vegitative Zone Width</t>
  </si>
  <si>
    <t>Phosphate (PO4) (mg/L)</t>
  </si>
  <si>
    <t>Total Nitrogen (mg/L)</t>
  </si>
  <si>
    <t>GROUP</t>
  </si>
  <si>
    <t>Ash Free Dry Mass</t>
  </si>
  <si>
    <t>1. Calculate Site Ranking Scores and determine the IBI for each Site 1-8 using the scoring ranges for seven component metrics in the SoCal IBI (Table 3) Ode and Ren 2005.</t>
  </si>
  <si>
    <t>Catostamus santaanae</t>
  </si>
  <si>
    <t>(Santa Ana Sucker)</t>
  </si>
  <si>
    <t>Velocity/Depth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</si>
</sst>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10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8"/>
      <name val="Arial"/>
    </font>
    <font>
      <b/>
      <sz val="12"/>
      <name val="Arial"/>
    </font>
    <font>
      <sz val="12"/>
      <name val="Calibri"/>
      <scheme val="minor"/>
    </font>
    <font>
      <sz val="12"/>
      <color indexed="8"/>
      <name val="Calibri"/>
      <scheme val="minor"/>
    </font>
    <font>
      <u/>
      <sz val="12"/>
      <name val="Calibri"/>
      <scheme val="minor"/>
    </font>
    <font>
      <i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1" fillId="0" borderId="0" xfId="0" applyFont="1" applyFill="1" applyBorder="1"/>
    <xf numFmtId="0" fontId="6" fillId="0" borderId="0" xfId="0" applyFont="1" applyFill="1" applyBorder="1"/>
    <xf numFmtId="0" fontId="6" fillId="2" borderId="10" xfId="0" applyFont="1" applyFill="1" applyBorder="1"/>
    <xf numFmtId="0" fontId="6" fillId="0" borderId="22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30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9" xfId="0" applyFont="1" applyFill="1" applyBorder="1" applyAlignment="1">
      <alignment horizontal="left"/>
    </xf>
    <xf numFmtId="1" fontId="6" fillId="0" borderId="29" xfId="0" applyNumberFormat="1" applyFont="1" applyFill="1" applyBorder="1" applyAlignment="1">
      <alignment horizontal="left"/>
    </xf>
    <xf numFmtId="1" fontId="6" fillId="0" borderId="22" xfId="0" applyNumberFormat="1" applyFont="1" applyFill="1" applyBorder="1" applyAlignment="1">
      <alignment horizontal="left"/>
    </xf>
    <xf numFmtId="1" fontId="6" fillId="0" borderId="12" xfId="0" applyNumberFormat="1" applyFont="1" applyFill="1" applyBorder="1" applyAlignment="1">
      <alignment horizontal="left"/>
    </xf>
    <xf numFmtId="1" fontId="6" fillId="0" borderId="10" xfId="0" applyNumberFormat="1" applyFont="1" applyFill="1" applyBorder="1" applyAlignment="1">
      <alignment horizontal="left"/>
    </xf>
    <xf numFmtId="1" fontId="6" fillId="0" borderId="13" xfId="0" applyNumberFormat="1" applyFont="1" applyFill="1" applyBorder="1" applyAlignment="1">
      <alignment horizontal="left"/>
    </xf>
    <xf numFmtId="0" fontId="6" fillId="0" borderId="1" xfId="0" applyFont="1" applyFill="1" applyBorder="1"/>
    <xf numFmtId="0" fontId="6" fillId="0" borderId="26" xfId="0" applyFont="1" applyFill="1" applyBorder="1"/>
    <xf numFmtId="0" fontId="6" fillId="0" borderId="18" xfId="0" applyFont="1" applyFill="1" applyBorder="1"/>
    <xf numFmtId="0" fontId="6" fillId="0" borderId="8" xfId="0" applyFont="1" applyFill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6" xfId="0" applyFont="1" applyFill="1" applyBorder="1"/>
    <xf numFmtId="0" fontId="6" fillId="0" borderId="7" xfId="0" applyFont="1" applyFill="1" applyBorder="1"/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6" xfId="0" applyFont="1" applyFill="1" applyBorder="1" applyAlignment="1"/>
    <xf numFmtId="0" fontId="6" fillId="0" borderId="7" xfId="0" applyFont="1" applyFill="1" applyBorder="1" applyAlignment="1"/>
    <xf numFmtId="0" fontId="6" fillId="0" borderId="0" xfId="0" applyFont="1" applyFill="1"/>
    <xf numFmtId="0" fontId="6" fillId="0" borderId="28" xfId="0" applyFont="1" applyFill="1" applyBorder="1"/>
    <xf numFmtId="0" fontId="6" fillId="0" borderId="29" xfId="0" applyFont="1" applyFill="1" applyBorder="1"/>
    <xf numFmtId="0" fontId="6" fillId="0" borderId="34" xfId="0" applyFont="1" applyFill="1" applyBorder="1"/>
    <xf numFmtId="0" fontId="6" fillId="0" borderId="35" xfId="0" applyFont="1" applyFill="1" applyBorder="1" applyAlignment="1">
      <alignment horizontal="left"/>
    </xf>
    <xf numFmtId="0" fontId="6" fillId="0" borderId="11" xfId="0" applyFont="1" applyFill="1" applyBorder="1"/>
    <xf numFmtId="0" fontId="6" fillId="0" borderId="23" xfId="0" applyFont="1" applyFill="1" applyBorder="1"/>
    <xf numFmtId="0" fontId="6" fillId="0" borderId="10" xfId="0" applyFont="1" applyFill="1" applyBorder="1"/>
    <xf numFmtId="0" fontId="6" fillId="0" borderId="13" xfId="0" applyFont="1" applyFill="1" applyBorder="1"/>
    <xf numFmtId="0" fontId="6" fillId="0" borderId="9" xfId="0" applyFont="1" applyFill="1" applyBorder="1" applyAlignment="1"/>
    <xf numFmtId="0" fontId="6" fillId="0" borderId="0" xfId="0" applyFont="1" applyFill="1" applyBorder="1" applyAlignment="1"/>
    <xf numFmtId="0" fontId="6" fillId="0" borderId="9" xfId="0" applyFont="1" applyFill="1" applyBorder="1"/>
    <xf numFmtId="0" fontId="6" fillId="0" borderId="8" xfId="0" applyFont="1" applyFill="1" applyBorder="1" applyAlignment="1"/>
    <xf numFmtId="0" fontId="6" fillId="0" borderId="27" xfId="0" applyFont="1" applyFill="1" applyBorder="1" applyAlignment="1"/>
    <xf numFmtId="0" fontId="6" fillId="0" borderId="4" xfId="0" applyFont="1" applyFill="1" applyBorder="1" applyAlignment="1"/>
    <xf numFmtId="0" fontId="6" fillId="0" borderId="14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24" xfId="0" applyFont="1" applyFill="1" applyBorder="1"/>
    <xf numFmtId="0" fontId="6" fillId="0" borderId="25" xfId="0" applyFont="1" applyFill="1" applyBorder="1"/>
    <xf numFmtId="0" fontId="6" fillId="0" borderId="19" xfId="0" applyFont="1" applyFill="1" applyBorder="1"/>
    <xf numFmtId="0" fontId="6" fillId="0" borderId="37" xfId="0" applyFont="1" applyFill="1" applyBorder="1" applyAlignment="1">
      <alignment horizontal="left"/>
    </xf>
    <xf numFmtId="0" fontId="6" fillId="0" borderId="38" xfId="0" applyFont="1" applyFill="1" applyBorder="1" applyAlignment="1">
      <alignment horizontal="left"/>
    </xf>
    <xf numFmtId="0" fontId="6" fillId="0" borderId="29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0" fontId="6" fillId="0" borderId="13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right"/>
    </xf>
    <xf numFmtId="164" fontId="6" fillId="0" borderId="23" xfId="0" applyNumberFormat="1" applyFont="1" applyFill="1" applyBorder="1" applyAlignment="1">
      <alignment horizontal="right"/>
    </xf>
    <xf numFmtId="164" fontId="6" fillId="0" borderId="24" xfId="0" applyNumberFormat="1" applyFont="1" applyFill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/>
    <xf numFmtId="1" fontId="6" fillId="0" borderId="21" xfId="0" applyNumberFormat="1" applyFont="1" applyFill="1" applyBorder="1" applyAlignment="1">
      <alignment horizontal="left"/>
    </xf>
    <xf numFmtId="1" fontId="6" fillId="0" borderId="5" xfId="0" applyNumberFormat="1" applyFont="1" applyFill="1" applyBorder="1" applyAlignment="1">
      <alignment horizontal="left"/>
    </xf>
    <xf numFmtId="0" fontId="6" fillId="0" borderId="11" xfId="0" applyFont="1" applyFill="1" applyBorder="1" applyAlignment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27" xfId="0" applyFont="1" applyFill="1" applyBorder="1" applyAlignment="1"/>
    <xf numFmtId="0" fontId="6" fillId="2" borderId="4" xfId="0" applyFont="1" applyFill="1" applyBorder="1" applyAlignment="1"/>
    <xf numFmtId="0" fontId="6" fillId="2" borderId="26" xfId="0" applyFont="1" applyFill="1" applyBorder="1" applyAlignment="1"/>
    <xf numFmtId="0" fontId="6" fillId="2" borderId="14" xfId="0" applyFont="1" applyFill="1" applyBorder="1" applyAlignment="1"/>
    <xf numFmtId="0" fontId="6" fillId="2" borderId="15" xfId="0" applyFont="1" applyFill="1" applyBorder="1" applyAlignment="1"/>
    <xf numFmtId="0" fontId="6" fillId="2" borderId="15" xfId="0" applyFont="1" applyFill="1" applyBorder="1"/>
    <xf numFmtId="0" fontId="6" fillId="2" borderId="16" xfId="0" applyFont="1" applyFill="1" applyBorder="1"/>
    <xf numFmtId="1" fontId="6" fillId="2" borderId="22" xfId="0" applyNumberFormat="1" applyFont="1" applyFill="1" applyBorder="1" applyAlignment="1">
      <alignment horizontal="left"/>
    </xf>
    <xf numFmtId="1" fontId="6" fillId="2" borderId="12" xfId="0" applyNumberFormat="1" applyFont="1" applyFill="1" applyBorder="1" applyAlignment="1">
      <alignment horizontal="left"/>
    </xf>
    <xf numFmtId="1" fontId="6" fillId="2" borderId="10" xfId="0" applyNumberFormat="1" applyFont="1" applyFill="1" applyBorder="1" applyAlignment="1">
      <alignment horizontal="left"/>
    </xf>
    <xf numFmtId="1" fontId="6" fillId="2" borderId="13" xfId="0" applyNumberFormat="1" applyFont="1" applyFill="1" applyBorder="1" applyAlignment="1">
      <alignment horizontal="left"/>
    </xf>
    <xf numFmtId="1" fontId="6" fillId="2" borderId="30" xfId="0" applyNumberFormat="1" applyFont="1" applyFill="1" applyBorder="1" applyAlignment="1">
      <alignment horizontal="left"/>
    </xf>
    <xf numFmtId="1" fontId="6" fillId="2" borderId="17" xfId="0" applyNumberFormat="1" applyFont="1" applyFill="1" applyBorder="1" applyAlignment="1">
      <alignment horizontal="left"/>
    </xf>
    <xf numFmtId="1" fontId="6" fillId="2" borderId="3" xfId="0" applyNumberFormat="1" applyFont="1" applyFill="1" applyBorder="1" applyAlignment="1">
      <alignment horizontal="left"/>
    </xf>
    <xf numFmtId="1" fontId="6" fillId="2" borderId="33" xfId="0" applyNumberFormat="1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21" xfId="0" applyFont="1" applyFill="1" applyBorder="1"/>
    <xf numFmtId="0" fontId="6" fillId="2" borderId="29" xfId="0" applyFont="1" applyFill="1" applyBorder="1"/>
    <xf numFmtId="0" fontId="6" fillId="2" borderId="34" xfId="0" applyFont="1" applyFill="1" applyBorder="1"/>
    <xf numFmtId="0" fontId="6" fillId="2" borderId="13" xfId="0" applyFont="1" applyFill="1" applyBorder="1"/>
    <xf numFmtId="0" fontId="6" fillId="2" borderId="25" xfId="0" applyFont="1" applyFill="1" applyBorder="1"/>
    <xf numFmtId="0" fontId="6" fillId="2" borderId="19" xfId="0" applyFont="1" applyFill="1" applyBorder="1"/>
    <xf numFmtId="0" fontId="6" fillId="2" borderId="32" xfId="0" applyFont="1" applyFill="1" applyBorder="1"/>
    <xf numFmtId="0" fontId="6" fillId="2" borderId="33" xfId="0" applyFont="1" applyFill="1" applyBorder="1"/>
    <xf numFmtId="0" fontId="6" fillId="2" borderId="5" xfId="0" applyFont="1" applyFill="1" applyBorder="1"/>
    <xf numFmtId="0" fontId="7" fillId="0" borderId="23" xfId="0" applyFont="1" applyFill="1" applyBorder="1" applyAlignment="1">
      <alignment horizontal="right"/>
    </xf>
    <xf numFmtId="0" fontId="7" fillId="0" borderId="24" xfId="0" applyFont="1" applyFill="1" applyBorder="1" applyAlignment="1">
      <alignment horizontal="right"/>
    </xf>
    <xf numFmtId="0" fontId="6" fillId="0" borderId="39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0" borderId="22" xfId="0" applyFont="1" applyFill="1" applyBorder="1"/>
    <xf numFmtId="0" fontId="6" fillId="0" borderId="12" xfId="0" applyFont="1" applyFill="1" applyBorder="1"/>
    <xf numFmtId="0" fontId="6" fillId="0" borderId="20" xfId="0" applyFont="1" applyFill="1" applyBorder="1"/>
    <xf numFmtId="0" fontId="6" fillId="0" borderId="5" xfId="0" applyFont="1" applyFill="1" applyBorder="1"/>
    <xf numFmtId="0" fontId="7" fillId="0" borderId="24" xfId="0" applyFont="1" applyFill="1" applyBorder="1"/>
    <xf numFmtId="0" fontId="6" fillId="0" borderId="39" xfId="0" applyFont="1" applyFill="1" applyBorder="1"/>
    <xf numFmtId="0" fontId="6" fillId="2" borderId="12" xfId="0" applyFont="1" applyFill="1" applyBorder="1"/>
    <xf numFmtId="0" fontId="6" fillId="0" borderId="20" xfId="0" applyFont="1" applyFill="1" applyBorder="1" applyAlignment="1">
      <alignment wrapText="1"/>
    </xf>
    <xf numFmtId="0" fontId="6" fillId="0" borderId="21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2" fontId="6" fillId="0" borderId="10" xfId="0" applyNumberFormat="1" applyFont="1" applyFill="1" applyBorder="1"/>
    <xf numFmtId="2" fontId="6" fillId="0" borderId="25" xfId="0" applyNumberFormat="1" applyFont="1" applyFill="1" applyBorder="1"/>
    <xf numFmtId="2" fontId="6" fillId="0" borderId="22" xfId="0" applyNumberFormat="1" applyFont="1" applyFill="1" applyBorder="1"/>
    <xf numFmtId="164" fontId="6" fillId="0" borderId="21" xfId="0" applyNumberFormat="1" applyFont="1" applyFill="1" applyBorder="1"/>
    <xf numFmtId="164" fontId="6" fillId="0" borderId="5" xfId="0" applyNumberFormat="1" applyFont="1" applyFill="1" applyBorder="1"/>
    <xf numFmtId="0" fontId="6" fillId="0" borderId="28" xfId="0" applyFont="1" applyFill="1" applyBorder="1" applyAlignment="1">
      <alignment horizontal="left"/>
    </xf>
    <xf numFmtId="0" fontId="6" fillId="0" borderId="34" xfId="0" applyFont="1" applyFill="1" applyBorder="1" applyAlignment="1">
      <alignment horizontal="left"/>
    </xf>
    <xf numFmtId="2" fontId="6" fillId="0" borderId="13" xfId="0" applyNumberFormat="1" applyFont="1" applyFill="1" applyBorder="1"/>
    <xf numFmtId="165" fontId="6" fillId="0" borderId="13" xfId="0" applyNumberFormat="1" applyFont="1" applyFill="1" applyBorder="1"/>
    <xf numFmtId="0" fontId="6" fillId="0" borderId="36" xfId="0" applyFont="1" applyFill="1" applyBorder="1"/>
    <xf numFmtId="0" fontId="6" fillId="0" borderId="40" xfId="0" applyFont="1" applyFill="1" applyBorder="1" applyAlignment="1">
      <alignment horizontal="left"/>
    </xf>
    <xf numFmtId="0" fontId="6" fillId="0" borderId="41" xfId="0" applyFont="1" applyFill="1" applyBorder="1" applyAlignment="1">
      <alignment horizontal="left"/>
    </xf>
    <xf numFmtId="0" fontId="6" fillId="0" borderId="42" xfId="0" applyFont="1" applyFill="1" applyBorder="1"/>
    <xf numFmtId="0" fontId="6" fillId="0" borderId="35" xfId="0" applyFont="1" applyFill="1" applyBorder="1"/>
    <xf numFmtId="0" fontId="6" fillId="0" borderId="24" xfId="0" applyFont="1" applyFill="1" applyBorder="1" applyAlignment="1">
      <alignment horizontal="left"/>
    </xf>
    <xf numFmtId="0" fontId="6" fillId="0" borderId="43" xfId="0" applyFont="1" applyFill="1" applyBorder="1"/>
    <xf numFmtId="0" fontId="6" fillId="0" borderId="40" xfId="0" applyFont="1" applyFill="1" applyBorder="1"/>
    <xf numFmtId="0" fontId="6" fillId="0" borderId="41" xfId="0" applyFont="1" applyFill="1" applyBorder="1"/>
    <xf numFmtId="0" fontId="6" fillId="0" borderId="30" xfId="0" applyFont="1" applyFill="1" applyBorder="1"/>
    <xf numFmtId="0" fontId="6" fillId="0" borderId="17" xfId="0" applyFont="1" applyFill="1" applyBorder="1"/>
    <xf numFmtId="0" fontId="6" fillId="0" borderId="44" xfId="0" applyFont="1" applyFill="1" applyBorder="1" applyAlignment="1">
      <alignment horizontal="left"/>
    </xf>
    <xf numFmtId="0" fontId="6" fillId="0" borderId="4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46" xfId="0" applyFont="1" applyFill="1" applyBorder="1" applyAlignment="1">
      <alignment horizontal="left"/>
    </xf>
    <xf numFmtId="0" fontId="6" fillId="0" borderId="37" xfId="0" applyFont="1" applyFill="1" applyBorder="1"/>
    <xf numFmtId="0" fontId="6" fillId="0" borderId="31" xfId="0" applyFont="1" applyFill="1" applyBorder="1"/>
    <xf numFmtId="0" fontId="9" fillId="0" borderId="18" xfId="0" applyFont="1" applyFill="1" applyBorder="1"/>
    <xf numFmtId="0" fontId="6" fillId="0" borderId="47" xfId="0" applyFont="1" applyFill="1" applyBorder="1"/>
    <xf numFmtId="0" fontId="6" fillId="0" borderId="48" xfId="0" applyFont="1" applyFill="1" applyBorder="1"/>
    <xf numFmtId="0" fontId="6" fillId="2" borderId="2" xfId="0" applyFont="1" applyFill="1" applyBorder="1"/>
    <xf numFmtId="0" fontId="6" fillId="2" borderId="3" xfId="0" applyFont="1" applyFill="1" applyBorder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20" xfId="0" applyFont="1" applyFill="1" applyBorder="1"/>
    <xf numFmtId="0" fontId="6" fillId="0" borderId="49" xfId="0" applyFont="1" applyFill="1" applyBorder="1"/>
    <xf numFmtId="0" fontId="6" fillId="2" borderId="50" xfId="0" applyFont="1" applyFill="1" applyBorder="1"/>
    <xf numFmtId="0" fontId="6" fillId="2" borderId="51" xfId="0" applyFont="1" applyFill="1" applyBorder="1"/>
    <xf numFmtId="0" fontId="6" fillId="0" borderId="9" xfId="0" applyFont="1" applyFill="1" applyBorder="1"/>
    <xf numFmtId="0" fontId="6" fillId="0" borderId="0" xfId="0" applyFont="1" applyFill="1" applyBorder="1"/>
    <xf numFmtId="0" fontId="8" fillId="0" borderId="9" xfId="0" applyFont="1" applyFill="1" applyBorder="1"/>
    <xf numFmtId="0" fontId="8" fillId="0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0" borderId="27" xfId="0" applyFont="1" applyFill="1" applyBorder="1"/>
    <xf numFmtId="0" fontId="6" fillId="0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EEMB%20148%20SP12%20Discussion/Week%206%20(Case%20Study)/Files/Teaching%20Material:Courses/EEMB%20148/2011/Discussion/Week%205%20Invertebrates/EEMB%20148%20SP11%20MacroInverts%20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 Working Sheet"/>
      <sheetName val="Student Working Sheet"/>
    </sheetNames>
    <sheetDataSet>
      <sheetData sheetId="0" refreshError="1"/>
      <sheetData sheetId="1">
        <row r="5">
          <cell r="K5">
            <v>1</v>
          </cell>
          <cell r="L5">
            <v>1</v>
          </cell>
          <cell r="M5">
            <v>1</v>
          </cell>
          <cell r="N5">
            <v>9</v>
          </cell>
        </row>
        <row r="8">
          <cell r="K8">
            <v>4</v>
          </cell>
          <cell r="L8">
            <v>3</v>
          </cell>
          <cell r="M8">
            <v>6</v>
          </cell>
          <cell r="N8">
            <v>2</v>
          </cell>
        </row>
        <row r="9">
          <cell r="K9">
            <v>2</v>
          </cell>
          <cell r="L9">
            <v>3</v>
          </cell>
          <cell r="M9">
            <v>4</v>
          </cell>
          <cell r="N9">
            <v>1</v>
          </cell>
        </row>
        <row r="15">
          <cell r="K15">
            <v>1</v>
          </cell>
          <cell r="L15">
            <v>3</v>
          </cell>
          <cell r="M15">
            <v>8</v>
          </cell>
          <cell r="N15">
            <v>2</v>
          </cell>
        </row>
        <row r="16">
          <cell r="K16">
            <v>13</v>
          </cell>
          <cell r="M16">
            <v>3</v>
          </cell>
          <cell r="N16">
            <v>3</v>
          </cell>
        </row>
        <row r="19">
          <cell r="K19">
            <v>4</v>
          </cell>
          <cell r="L19">
            <v>2</v>
          </cell>
          <cell r="N19">
            <v>9</v>
          </cell>
        </row>
        <row r="22">
          <cell r="K22">
            <v>8</v>
          </cell>
          <cell r="N22">
            <v>1</v>
          </cell>
        </row>
        <row r="23">
          <cell r="K23">
            <v>1</v>
          </cell>
        </row>
        <row r="25">
          <cell r="K25">
            <v>1</v>
          </cell>
          <cell r="L25">
            <v>1</v>
          </cell>
          <cell r="M25">
            <v>3</v>
          </cell>
          <cell r="N25">
            <v>2</v>
          </cell>
        </row>
        <row r="28">
          <cell r="K28">
            <v>13</v>
          </cell>
          <cell r="L28">
            <v>47</v>
          </cell>
          <cell r="M28">
            <v>56</v>
          </cell>
          <cell r="N28">
            <v>32</v>
          </cell>
        </row>
        <row r="29">
          <cell r="K29">
            <v>3</v>
          </cell>
          <cell r="L29">
            <v>8</v>
          </cell>
          <cell r="M29">
            <v>9</v>
          </cell>
          <cell r="N29">
            <v>3</v>
          </cell>
        </row>
        <row r="30">
          <cell r="K30">
            <v>2</v>
          </cell>
          <cell r="L30">
            <v>1</v>
          </cell>
          <cell r="M30">
            <v>2</v>
          </cell>
          <cell r="N30">
            <v>1</v>
          </cell>
        </row>
        <row r="31">
          <cell r="G31">
            <v>1</v>
          </cell>
          <cell r="I31">
            <v>2</v>
          </cell>
          <cell r="K31">
            <v>1</v>
          </cell>
          <cell r="L31">
            <v>2</v>
          </cell>
          <cell r="M31">
            <v>2</v>
          </cell>
          <cell r="N31">
            <v>4</v>
          </cell>
        </row>
        <row r="33">
          <cell r="K33">
            <v>1</v>
          </cell>
          <cell r="M33">
            <v>9</v>
          </cell>
          <cell r="N33">
            <v>4</v>
          </cell>
        </row>
        <row r="35">
          <cell r="K35">
            <v>2</v>
          </cell>
          <cell r="L35">
            <v>1</v>
          </cell>
          <cell r="M35">
            <v>4</v>
          </cell>
          <cell r="N35">
            <v>3</v>
          </cell>
        </row>
        <row r="36">
          <cell r="K36">
            <v>2</v>
          </cell>
          <cell r="N36">
            <v>2</v>
          </cell>
        </row>
        <row r="39">
          <cell r="N39">
            <v>3</v>
          </cell>
        </row>
        <row r="46">
          <cell r="K46">
            <v>1</v>
          </cell>
          <cell r="L46">
            <v>1</v>
          </cell>
          <cell r="M46">
            <v>1</v>
          </cell>
          <cell r="N46">
            <v>2</v>
          </cell>
        </row>
        <row r="47">
          <cell r="I47">
            <v>1</v>
          </cell>
          <cell r="K47">
            <v>3</v>
          </cell>
          <cell r="L47">
            <v>5</v>
          </cell>
          <cell r="M47">
            <v>8</v>
          </cell>
          <cell r="N47">
            <v>7</v>
          </cell>
        </row>
        <row r="48">
          <cell r="K48">
            <v>2</v>
          </cell>
          <cell r="L48">
            <v>4</v>
          </cell>
          <cell r="M48">
            <v>6</v>
          </cell>
          <cell r="N48">
            <v>4</v>
          </cell>
        </row>
        <row r="49">
          <cell r="K49">
            <v>4</v>
          </cell>
          <cell r="L49">
            <v>5</v>
          </cell>
          <cell r="M49">
            <v>3</v>
          </cell>
          <cell r="N49">
            <v>5</v>
          </cell>
        </row>
        <row r="50">
          <cell r="K50">
            <v>2</v>
          </cell>
          <cell r="M50">
            <v>1</v>
          </cell>
          <cell r="N50">
            <v>3</v>
          </cell>
        </row>
        <row r="51">
          <cell r="K51">
            <v>3</v>
          </cell>
          <cell r="L51">
            <v>4</v>
          </cell>
          <cell r="M51">
            <v>5</v>
          </cell>
          <cell r="N51">
            <v>6</v>
          </cell>
        </row>
        <row r="52">
          <cell r="K52">
            <v>4</v>
          </cell>
          <cell r="L52">
            <v>3</v>
          </cell>
          <cell r="M52">
            <v>2</v>
          </cell>
          <cell r="N52">
            <v>2</v>
          </cell>
        </row>
        <row r="54">
          <cell r="G54">
            <v>4</v>
          </cell>
          <cell r="H54">
            <v>2</v>
          </cell>
          <cell r="I54">
            <v>3</v>
          </cell>
          <cell r="J54">
            <v>5</v>
          </cell>
        </row>
        <row r="55">
          <cell r="G55">
            <v>1</v>
          </cell>
          <cell r="H55">
            <v>6</v>
          </cell>
          <cell r="I55">
            <v>5</v>
          </cell>
          <cell r="J55">
            <v>2</v>
          </cell>
        </row>
        <row r="56">
          <cell r="G56">
            <v>34</v>
          </cell>
          <cell r="H56">
            <v>42</v>
          </cell>
          <cell r="I56">
            <v>34</v>
          </cell>
          <cell r="J56">
            <v>61</v>
          </cell>
        </row>
        <row r="58">
          <cell r="K58">
            <v>1</v>
          </cell>
          <cell r="N58">
            <v>1</v>
          </cell>
        </row>
        <row r="59">
          <cell r="L59">
            <v>2</v>
          </cell>
          <cell r="N59">
            <v>1</v>
          </cell>
        </row>
        <row r="60">
          <cell r="G60">
            <v>408</v>
          </cell>
          <cell r="H60">
            <v>442</v>
          </cell>
          <cell r="I60">
            <v>576</v>
          </cell>
          <cell r="J60">
            <v>335</v>
          </cell>
          <cell r="K60">
            <v>102</v>
          </cell>
          <cell r="L60">
            <v>123</v>
          </cell>
          <cell r="M60">
            <v>166</v>
          </cell>
          <cell r="N60">
            <v>136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selection activeCell="A2" sqref="A2:A25"/>
    </sheetView>
  </sheetViews>
  <sheetFormatPr defaultColWidth="11" defaultRowHeight="12.75" x14ac:dyDescent="0.2"/>
  <cols>
    <col min="1" max="1" width="5.625" bestFit="1" customWidth="1"/>
    <col min="2" max="2" width="10.875" bestFit="1" customWidth="1"/>
    <col min="3" max="3" width="16.875" bestFit="1" customWidth="1"/>
    <col min="4" max="4" width="13.5" bestFit="1" customWidth="1"/>
    <col min="5" max="5" width="13.375" bestFit="1" customWidth="1"/>
    <col min="6" max="6" width="18" bestFit="1" customWidth="1"/>
    <col min="7" max="7" width="17.5" bestFit="1" customWidth="1"/>
    <col min="8" max="8" width="16.375" bestFit="1" customWidth="1"/>
    <col min="9" max="9" width="17.125" bestFit="1" customWidth="1"/>
    <col min="10" max="10" width="15.625" bestFit="1" customWidth="1"/>
    <col min="11" max="11" width="16.875" bestFit="1" customWidth="1"/>
    <col min="12" max="12" width="26.875" bestFit="1" customWidth="1"/>
    <col min="13" max="13" width="27.875" bestFit="1" customWidth="1"/>
    <col min="14" max="14" width="34.5" bestFit="1" customWidth="1"/>
    <col min="15" max="15" width="36" bestFit="1" customWidth="1"/>
    <col min="16" max="16" width="25.375" bestFit="1" customWidth="1"/>
  </cols>
  <sheetData>
    <row r="1" spans="1:25" s="2" customFormat="1" ht="16.5" thickBot="1" x14ac:dyDescent="0.3">
      <c r="A1" s="106" t="s">
        <v>50</v>
      </c>
      <c r="B1" s="68" t="s">
        <v>116</v>
      </c>
      <c r="C1" s="68" t="s">
        <v>51</v>
      </c>
      <c r="D1" s="68" t="s">
        <v>52</v>
      </c>
      <c r="E1" s="68" t="s">
        <v>237</v>
      </c>
      <c r="F1" s="68" t="s">
        <v>9</v>
      </c>
      <c r="G1" s="68" t="s">
        <v>10</v>
      </c>
      <c r="H1" s="68" t="s">
        <v>11</v>
      </c>
      <c r="I1" s="68" t="s">
        <v>12</v>
      </c>
      <c r="J1" s="68" t="s">
        <v>14</v>
      </c>
      <c r="K1" s="68" t="s">
        <v>15</v>
      </c>
      <c r="L1" s="68" t="s">
        <v>84</v>
      </c>
      <c r="M1" s="68" t="s">
        <v>16</v>
      </c>
      <c r="N1" s="68" t="s">
        <v>229</v>
      </c>
      <c r="O1" s="68" t="s">
        <v>85</v>
      </c>
      <c r="P1" s="107" t="s">
        <v>13</v>
      </c>
      <c r="Q1" s="3"/>
    </row>
    <row r="2" spans="1:25" s="2" customFormat="1" ht="15.75" x14ac:dyDescent="0.25">
      <c r="A2" s="102">
        <v>1</v>
      </c>
      <c r="B2" s="103">
        <v>1</v>
      </c>
      <c r="C2" s="104">
        <v>5</v>
      </c>
      <c r="D2" s="104">
        <v>5</v>
      </c>
      <c r="E2" s="104">
        <v>3</v>
      </c>
      <c r="F2" s="104">
        <v>4</v>
      </c>
      <c r="G2" s="104">
        <v>7</v>
      </c>
      <c r="H2" s="104">
        <v>20</v>
      </c>
      <c r="I2" s="104">
        <v>19</v>
      </c>
      <c r="J2" s="104">
        <v>3</v>
      </c>
      <c r="K2" s="104">
        <v>4</v>
      </c>
      <c r="L2" s="104">
        <v>4</v>
      </c>
      <c r="M2" s="104">
        <v>5</v>
      </c>
      <c r="N2" s="104">
        <v>6</v>
      </c>
      <c r="O2" s="104">
        <v>4</v>
      </c>
      <c r="P2" s="105">
        <f>SUM(C2:O2)</f>
        <v>89</v>
      </c>
      <c r="Q2" s="3"/>
    </row>
    <row r="3" spans="1:25" s="2" customFormat="1" ht="15.75" x14ac:dyDescent="0.25">
      <c r="A3" s="61">
        <v>1</v>
      </c>
      <c r="B3" s="60">
        <v>2</v>
      </c>
      <c r="C3" s="43">
        <v>4</v>
      </c>
      <c r="D3" s="43">
        <v>4</v>
      </c>
      <c r="E3" s="43">
        <v>5</v>
      </c>
      <c r="F3" s="43">
        <v>3</v>
      </c>
      <c r="G3" s="43">
        <v>6</v>
      </c>
      <c r="H3" s="43">
        <v>20</v>
      </c>
      <c r="I3" s="43">
        <v>17</v>
      </c>
      <c r="J3" s="43">
        <v>4</v>
      </c>
      <c r="K3" s="43">
        <v>5</v>
      </c>
      <c r="L3" s="43">
        <v>6</v>
      </c>
      <c r="M3" s="43">
        <v>4</v>
      </c>
      <c r="N3" s="43">
        <v>5</v>
      </c>
      <c r="O3" s="43">
        <v>3</v>
      </c>
      <c r="P3" s="44">
        <f t="shared" ref="P3:P24" si="0">SUM(C3:O3)</f>
        <v>86</v>
      </c>
      <c r="Q3" s="3"/>
    </row>
    <row r="4" spans="1:25" ht="15.75" x14ac:dyDescent="0.25">
      <c r="A4" s="61">
        <v>1</v>
      </c>
      <c r="B4" s="60">
        <v>3</v>
      </c>
      <c r="C4" s="60">
        <v>6</v>
      </c>
      <c r="D4" s="60">
        <v>5</v>
      </c>
      <c r="E4" s="60">
        <v>6</v>
      </c>
      <c r="F4" s="60">
        <v>4</v>
      </c>
      <c r="G4" s="60">
        <v>7</v>
      </c>
      <c r="H4" s="43">
        <v>20</v>
      </c>
      <c r="I4" s="60">
        <v>20</v>
      </c>
      <c r="J4" s="60">
        <v>5</v>
      </c>
      <c r="K4" s="60">
        <v>5</v>
      </c>
      <c r="L4" s="60">
        <v>6</v>
      </c>
      <c r="M4" s="60">
        <v>5</v>
      </c>
      <c r="N4" s="60">
        <v>6</v>
      </c>
      <c r="O4" s="60">
        <v>4</v>
      </c>
      <c r="P4" s="44">
        <f t="shared" si="0"/>
        <v>99</v>
      </c>
      <c r="Q4" s="3"/>
    </row>
    <row r="5" spans="1:25" ht="15.75" x14ac:dyDescent="0.25">
      <c r="A5" s="61">
        <v>2</v>
      </c>
      <c r="B5" s="60">
        <v>1</v>
      </c>
      <c r="C5" s="60">
        <v>7</v>
      </c>
      <c r="D5" s="60">
        <v>3</v>
      </c>
      <c r="E5" s="60">
        <v>2</v>
      </c>
      <c r="F5" s="60">
        <v>2</v>
      </c>
      <c r="G5" s="60">
        <v>7</v>
      </c>
      <c r="H5" s="43">
        <v>20</v>
      </c>
      <c r="I5" s="60">
        <v>25</v>
      </c>
      <c r="J5" s="60">
        <v>2</v>
      </c>
      <c r="K5" s="60">
        <v>6</v>
      </c>
      <c r="L5" s="60">
        <v>4</v>
      </c>
      <c r="M5" s="60">
        <v>5</v>
      </c>
      <c r="N5" s="60">
        <v>6</v>
      </c>
      <c r="O5" s="60">
        <v>5</v>
      </c>
      <c r="P5" s="44">
        <f t="shared" si="0"/>
        <v>94</v>
      </c>
      <c r="Q5" s="3"/>
    </row>
    <row r="6" spans="1:25" ht="15.75" x14ac:dyDescent="0.25">
      <c r="A6" s="61">
        <v>2</v>
      </c>
      <c r="B6" s="60">
        <v>2</v>
      </c>
      <c r="C6" s="60">
        <v>6</v>
      </c>
      <c r="D6" s="60">
        <v>2</v>
      </c>
      <c r="E6" s="60">
        <v>3</v>
      </c>
      <c r="F6" s="60">
        <v>3</v>
      </c>
      <c r="G6" s="60">
        <v>8</v>
      </c>
      <c r="H6" s="43">
        <v>20</v>
      </c>
      <c r="I6" s="60">
        <v>22</v>
      </c>
      <c r="J6" s="60">
        <v>3</v>
      </c>
      <c r="K6" s="60">
        <v>5</v>
      </c>
      <c r="L6" s="60">
        <v>5</v>
      </c>
      <c r="M6" s="60">
        <v>6</v>
      </c>
      <c r="N6" s="60">
        <v>6</v>
      </c>
      <c r="O6" s="60">
        <v>4</v>
      </c>
      <c r="P6" s="44">
        <f t="shared" si="0"/>
        <v>93</v>
      </c>
      <c r="Q6" s="3"/>
    </row>
    <row r="7" spans="1:25" ht="15.75" x14ac:dyDescent="0.25">
      <c r="A7" s="61">
        <v>2</v>
      </c>
      <c r="B7" s="60">
        <v>3</v>
      </c>
      <c r="C7" s="60">
        <v>8</v>
      </c>
      <c r="D7" s="60">
        <v>3</v>
      </c>
      <c r="E7" s="60">
        <v>1</v>
      </c>
      <c r="F7" s="60">
        <v>3</v>
      </c>
      <c r="G7" s="60">
        <v>5</v>
      </c>
      <c r="H7" s="43">
        <v>20</v>
      </c>
      <c r="I7" s="60">
        <v>28</v>
      </c>
      <c r="J7" s="60">
        <v>1</v>
      </c>
      <c r="K7" s="60">
        <v>4</v>
      </c>
      <c r="L7" s="60">
        <v>3</v>
      </c>
      <c r="M7" s="60">
        <v>7</v>
      </c>
      <c r="N7" s="60">
        <v>6</v>
      </c>
      <c r="O7" s="60">
        <v>5</v>
      </c>
      <c r="P7" s="44">
        <f t="shared" si="0"/>
        <v>94</v>
      </c>
      <c r="Q7" s="3"/>
    </row>
    <row r="8" spans="1:25" ht="15.75" x14ac:dyDescent="0.25">
      <c r="A8" s="61">
        <v>3</v>
      </c>
      <c r="B8" s="60">
        <v>1</v>
      </c>
      <c r="C8" s="60">
        <v>5</v>
      </c>
      <c r="D8" s="60">
        <v>3</v>
      </c>
      <c r="E8" s="60">
        <v>4</v>
      </c>
      <c r="F8" s="60">
        <v>4</v>
      </c>
      <c r="G8" s="60">
        <v>6</v>
      </c>
      <c r="H8" s="43">
        <v>20</v>
      </c>
      <c r="I8" s="60">
        <v>21</v>
      </c>
      <c r="J8" s="60">
        <v>6</v>
      </c>
      <c r="K8" s="60">
        <v>6</v>
      </c>
      <c r="L8" s="60">
        <v>5</v>
      </c>
      <c r="M8" s="60">
        <v>3</v>
      </c>
      <c r="N8" s="60">
        <v>5</v>
      </c>
      <c r="O8" s="60">
        <v>4</v>
      </c>
      <c r="P8" s="44">
        <f t="shared" si="0"/>
        <v>92</v>
      </c>
      <c r="Q8" s="3"/>
    </row>
    <row r="9" spans="1:25" ht="15.75" x14ac:dyDescent="0.25">
      <c r="A9" s="61">
        <v>3</v>
      </c>
      <c r="B9" s="60">
        <v>2</v>
      </c>
      <c r="C9" s="60">
        <v>4</v>
      </c>
      <c r="D9" s="60">
        <v>4</v>
      </c>
      <c r="E9" s="60">
        <v>3</v>
      </c>
      <c r="F9" s="60">
        <v>5</v>
      </c>
      <c r="G9" s="60">
        <v>5</v>
      </c>
      <c r="H9" s="43">
        <v>20</v>
      </c>
      <c r="I9" s="60">
        <v>19</v>
      </c>
      <c r="J9" s="60">
        <v>5</v>
      </c>
      <c r="K9" s="60">
        <v>6</v>
      </c>
      <c r="L9" s="60">
        <v>4</v>
      </c>
      <c r="M9" s="60">
        <v>5</v>
      </c>
      <c r="N9" s="60">
        <v>4</v>
      </c>
      <c r="O9" s="60">
        <v>3</v>
      </c>
      <c r="P9" s="44">
        <f t="shared" si="0"/>
        <v>87</v>
      </c>
      <c r="Q9" s="3"/>
    </row>
    <row r="10" spans="1:25" ht="15.75" x14ac:dyDescent="0.25">
      <c r="A10" s="61">
        <v>3</v>
      </c>
      <c r="B10" s="60">
        <v>3</v>
      </c>
      <c r="C10" s="60">
        <v>5</v>
      </c>
      <c r="D10" s="60">
        <v>3</v>
      </c>
      <c r="E10" s="60">
        <v>5</v>
      </c>
      <c r="F10" s="60">
        <v>3</v>
      </c>
      <c r="G10" s="60">
        <v>7</v>
      </c>
      <c r="H10" s="43">
        <v>20</v>
      </c>
      <c r="I10" s="60">
        <v>19</v>
      </c>
      <c r="J10" s="60">
        <v>4</v>
      </c>
      <c r="K10" s="60">
        <v>6</v>
      </c>
      <c r="L10" s="60">
        <v>5</v>
      </c>
      <c r="M10" s="60">
        <v>3</v>
      </c>
      <c r="N10" s="60">
        <v>5</v>
      </c>
      <c r="O10" s="60">
        <v>2</v>
      </c>
      <c r="P10" s="44">
        <f t="shared" si="0"/>
        <v>87</v>
      </c>
      <c r="Q10" s="3"/>
    </row>
    <row r="11" spans="1:25" ht="15.75" x14ac:dyDescent="0.25">
      <c r="A11" s="61">
        <v>4</v>
      </c>
      <c r="B11" s="60">
        <v>1</v>
      </c>
      <c r="C11" s="60">
        <v>8</v>
      </c>
      <c r="D11" s="60">
        <v>5</v>
      </c>
      <c r="E11" s="60">
        <v>3</v>
      </c>
      <c r="F11" s="60">
        <v>5</v>
      </c>
      <c r="G11" s="60">
        <v>4</v>
      </c>
      <c r="H11" s="43">
        <v>20</v>
      </c>
      <c r="I11" s="60">
        <v>18</v>
      </c>
      <c r="J11" s="60">
        <v>3</v>
      </c>
      <c r="K11" s="60">
        <v>4</v>
      </c>
      <c r="L11" s="60">
        <v>5</v>
      </c>
      <c r="M11" s="60">
        <v>6</v>
      </c>
      <c r="N11" s="60">
        <v>4</v>
      </c>
      <c r="O11" s="60">
        <v>4</v>
      </c>
      <c r="P11" s="44">
        <f t="shared" si="0"/>
        <v>89</v>
      </c>
      <c r="Q11" s="3"/>
      <c r="R11" s="4"/>
      <c r="S11" s="3"/>
      <c r="T11" s="3"/>
      <c r="U11" s="3"/>
      <c r="V11" s="3"/>
      <c r="W11" s="3"/>
      <c r="X11" s="3"/>
      <c r="Y11" s="3"/>
    </row>
    <row r="12" spans="1:25" ht="15.75" x14ac:dyDescent="0.25">
      <c r="A12" s="61">
        <v>4</v>
      </c>
      <c r="B12" s="60">
        <v>2</v>
      </c>
      <c r="C12" s="60">
        <v>7</v>
      </c>
      <c r="D12" s="60">
        <v>4</v>
      </c>
      <c r="E12" s="60">
        <v>5</v>
      </c>
      <c r="F12" s="60">
        <v>3</v>
      </c>
      <c r="G12" s="60">
        <v>5</v>
      </c>
      <c r="H12" s="43">
        <v>20</v>
      </c>
      <c r="I12" s="60">
        <v>20</v>
      </c>
      <c r="J12" s="60">
        <v>5</v>
      </c>
      <c r="K12" s="60">
        <v>3</v>
      </c>
      <c r="L12" s="60">
        <v>4</v>
      </c>
      <c r="M12" s="60">
        <v>5</v>
      </c>
      <c r="N12" s="60">
        <v>5</v>
      </c>
      <c r="O12" s="60">
        <v>4</v>
      </c>
      <c r="P12" s="44">
        <f t="shared" si="0"/>
        <v>90</v>
      </c>
      <c r="Q12" s="3"/>
      <c r="R12" s="4"/>
      <c r="S12" s="3"/>
      <c r="T12" s="3"/>
      <c r="U12" s="3"/>
      <c r="V12" s="3"/>
      <c r="W12" s="3"/>
      <c r="X12" s="3"/>
      <c r="Y12" s="3"/>
    </row>
    <row r="13" spans="1:25" ht="15.75" x14ac:dyDescent="0.25">
      <c r="A13" s="61">
        <v>4</v>
      </c>
      <c r="B13" s="60">
        <v>3</v>
      </c>
      <c r="C13" s="60">
        <v>5</v>
      </c>
      <c r="D13" s="60">
        <v>4</v>
      </c>
      <c r="E13" s="60">
        <v>3</v>
      </c>
      <c r="F13" s="60">
        <v>5</v>
      </c>
      <c r="G13" s="60">
        <v>6</v>
      </c>
      <c r="H13" s="43">
        <v>20</v>
      </c>
      <c r="I13" s="60">
        <v>17</v>
      </c>
      <c r="J13" s="60">
        <v>6</v>
      </c>
      <c r="K13" s="60">
        <v>5</v>
      </c>
      <c r="L13" s="60">
        <v>6</v>
      </c>
      <c r="M13" s="60">
        <v>6</v>
      </c>
      <c r="N13" s="60">
        <v>3</v>
      </c>
      <c r="O13" s="60">
        <v>4</v>
      </c>
      <c r="P13" s="44">
        <f t="shared" si="0"/>
        <v>90</v>
      </c>
      <c r="Q13" s="3"/>
    </row>
    <row r="14" spans="1:25" ht="15.75" x14ac:dyDescent="0.25">
      <c r="A14" s="61">
        <v>5</v>
      </c>
      <c r="B14" s="60">
        <v>1</v>
      </c>
      <c r="C14" s="60">
        <v>12</v>
      </c>
      <c r="D14" s="60">
        <v>15</v>
      </c>
      <c r="E14" s="60">
        <v>14</v>
      </c>
      <c r="F14" s="60">
        <v>12</v>
      </c>
      <c r="G14" s="60">
        <v>7</v>
      </c>
      <c r="H14" s="43">
        <v>20</v>
      </c>
      <c r="I14" s="60">
        <v>21</v>
      </c>
      <c r="J14" s="60">
        <v>11</v>
      </c>
      <c r="K14" s="60">
        <v>9</v>
      </c>
      <c r="L14" s="60">
        <v>6</v>
      </c>
      <c r="M14" s="60">
        <v>7</v>
      </c>
      <c r="N14" s="60">
        <v>10</v>
      </c>
      <c r="O14" s="60">
        <v>10</v>
      </c>
      <c r="P14" s="44">
        <f t="shared" si="0"/>
        <v>154</v>
      </c>
      <c r="Q14" s="3"/>
    </row>
    <row r="15" spans="1:25" ht="15.75" x14ac:dyDescent="0.25">
      <c r="A15" s="61">
        <v>5</v>
      </c>
      <c r="B15" s="60">
        <v>2</v>
      </c>
      <c r="C15" s="60">
        <v>10</v>
      </c>
      <c r="D15" s="60">
        <v>12</v>
      </c>
      <c r="E15" s="60">
        <v>12</v>
      </c>
      <c r="F15" s="60">
        <v>10</v>
      </c>
      <c r="G15" s="60">
        <v>7</v>
      </c>
      <c r="H15" s="43">
        <v>20</v>
      </c>
      <c r="I15" s="60">
        <v>22</v>
      </c>
      <c r="J15" s="60">
        <v>12</v>
      </c>
      <c r="K15" s="60">
        <v>10</v>
      </c>
      <c r="L15" s="60">
        <v>8</v>
      </c>
      <c r="M15" s="60">
        <v>7</v>
      </c>
      <c r="N15" s="60">
        <v>11</v>
      </c>
      <c r="O15" s="60">
        <v>11</v>
      </c>
      <c r="P15" s="44">
        <f t="shared" si="0"/>
        <v>152</v>
      </c>
      <c r="Q15" s="3"/>
    </row>
    <row r="16" spans="1:25" ht="15.75" x14ac:dyDescent="0.25">
      <c r="A16" s="61">
        <v>5</v>
      </c>
      <c r="B16" s="60">
        <v>3</v>
      </c>
      <c r="C16" s="60">
        <v>11</v>
      </c>
      <c r="D16" s="60">
        <v>15</v>
      </c>
      <c r="E16" s="60">
        <v>14</v>
      </c>
      <c r="F16" s="60">
        <v>11</v>
      </c>
      <c r="G16" s="60">
        <v>8</v>
      </c>
      <c r="H16" s="43">
        <v>20</v>
      </c>
      <c r="I16" s="60">
        <v>20</v>
      </c>
      <c r="J16" s="60">
        <v>10</v>
      </c>
      <c r="K16" s="60">
        <v>10</v>
      </c>
      <c r="L16" s="60">
        <v>8</v>
      </c>
      <c r="M16" s="60">
        <v>8</v>
      </c>
      <c r="N16" s="60">
        <v>10</v>
      </c>
      <c r="O16" s="60">
        <v>10</v>
      </c>
      <c r="P16" s="44">
        <f t="shared" si="0"/>
        <v>155</v>
      </c>
      <c r="Q16" s="3"/>
    </row>
    <row r="17" spans="1:23" ht="15.75" x14ac:dyDescent="0.25">
      <c r="A17" s="100">
        <v>6</v>
      </c>
      <c r="B17" s="60">
        <v>1</v>
      </c>
      <c r="C17" s="60">
        <v>13</v>
      </c>
      <c r="D17" s="60">
        <v>13</v>
      </c>
      <c r="E17" s="60">
        <v>12</v>
      </c>
      <c r="F17" s="60">
        <v>13</v>
      </c>
      <c r="G17" s="60">
        <v>6</v>
      </c>
      <c r="H17" s="43">
        <v>20</v>
      </c>
      <c r="I17" s="60">
        <v>18</v>
      </c>
      <c r="J17" s="60">
        <v>10</v>
      </c>
      <c r="K17" s="60">
        <v>9</v>
      </c>
      <c r="L17" s="60">
        <v>8</v>
      </c>
      <c r="M17" s="60">
        <v>9</v>
      </c>
      <c r="N17" s="60">
        <v>11</v>
      </c>
      <c r="O17" s="60">
        <v>10</v>
      </c>
      <c r="P17" s="44">
        <f>SUM(C17:O17)</f>
        <v>152</v>
      </c>
      <c r="Q17" s="3"/>
    </row>
    <row r="18" spans="1:23" ht="15.75" x14ac:dyDescent="0.25">
      <c r="A18" s="100">
        <v>6</v>
      </c>
      <c r="B18" s="60">
        <v>2</v>
      </c>
      <c r="C18" s="60">
        <v>12</v>
      </c>
      <c r="D18" s="60">
        <v>11</v>
      </c>
      <c r="E18" s="60">
        <v>15</v>
      </c>
      <c r="F18" s="60">
        <v>10</v>
      </c>
      <c r="G18" s="60">
        <v>5</v>
      </c>
      <c r="H18" s="43">
        <v>20</v>
      </c>
      <c r="I18" s="60">
        <v>19</v>
      </c>
      <c r="J18" s="60">
        <v>9</v>
      </c>
      <c r="K18" s="60">
        <v>10</v>
      </c>
      <c r="L18" s="60">
        <v>7</v>
      </c>
      <c r="M18" s="60">
        <v>8</v>
      </c>
      <c r="N18" s="60">
        <v>12</v>
      </c>
      <c r="O18" s="60">
        <v>10</v>
      </c>
      <c r="P18" s="44">
        <f t="shared" si="0"/>
        <v>148</v>
      </c>
      <c r="Q18" s="3"/>
    </row>
    <row r="19" spans="1:23" ht="15.75" x14ac:dyDescent="0.25">
      <c r="A19" s="100">
        <v>6</v>
      </c>
      <c r="B19" s="60">
        <v>3</v>
      </c>
      <c r="C19" s="60">
        <v>10</v>
      </c>
      <c r="D19" s="60">
        <v>13</v>
      </c>
      <c r="E19" s="60">
        <v>13</v>
      </c>
      <c r="F19" s="60">
        <v>12</v>
      </c>
      <c r="G19" s="60">
        <v>7</v>
      </c>
      <c r="H19" s="43">
        <v>20</v>
      </c>
      <c r="I19" s="60">
        <v>18</v>
      </c>
      <c r="J19" s="60">
        <v>11</v>
      </c>
      <c r="K19" s="60">
        <v>9</v>
      </c>
      <c r="L19" s="60">
        <v>9</v>
      </c>
      <c r="M19" s="60">
        <v>9</v>
      </c>
      <c r="N19" s="60">
        <v>10</v>
      </c>
      <c r="O19" s="60">
        <v>10</v>
      </c>
      <c r="P19" s="44">
        <f t="shared" si="0"/>
        <v>151</v>
      </c>
      <c r="Q19" s="3"/>
    </row>
    <row r="20" spans="1:23" ht="15.75" x14ac:dyDescent="0.25">
      <c r="A20" s="100">
        <v>7</v>
      </c>
      <c r="B20" s="60">
        <v>1</v>
      </c>
      <c r="C20" s="60">
        <v>11</v>
      </c>
      <c r="D20" s="60">
        <v>11</v>
      </c>
      <c r="E20" s="60">
        <v>13</v>
      </c>
      <c r="F20" s="60">
        <v>14</v>
      </c>
      <c r="G20" s="60">
        <v>6</v>
      </c>
      <c r="H20" s="43">
        <v>20</v>
      </c>
      <c r="I20" s="60">
        <v>17</v>
      </c>
      <c r="J20" s="60">
        <v>10</v>
      </c>
      <c r="K20" s="60">
        <v>8</v>
      </c>
      <c r="L20" s="60">
        <v>6</v>
      </c>
      <c r="M20" s="60">
        <v>7</v>
      </c>
      <c r="N20" s="60">
        <v>12</v>
      </c>
      <c r="O20" s="60">
        <v>9</v>
      </c>
      <c r="P20" s="44">
        <f t="shared" si="0"/>
        <v>144</v>
      </c>
      <c r="Q20" s="3"/>
    </row>
    <row r="21" spans="1:23" ht="15.75" x14ac:dyDescent="0.25">
      <c r="A21" s="100">
        <v>7</v>
      </c>
      <c r="B21" s="60">
        <v>2</v>
      </c>
      <c r="C21" s="60">
        <v>13</v>
      </c>
      <c r="D21" s="60">
        <v>12</v>
      </c>
      <c r="E21" s="60">
        <v>12</v>
      </c>
      <c r="F21" s="60">
        <v>12</v>
      </c>
      <c r="G21" s="60">
        <v>8</v>
      </c>
      <c r="H21" s="43">
        <v>20</v>
      </c>
      <c r="I21" s="60">
        <v>19</v>
      </c>
      <c r="J21" s="60">
        <v>11</v>
      </c>
      <c r="K21" s="60">
        <v>11</v>
      </c>
      <c r="L21" s="60">
        <v>7</v>
      </c>
      <c r="M21" s="60">
        <v>8</v>
      </c>
      <c r="N21" s="60">
        <v>13</v>
      </c>
      <c r="O21" s="60">
        <v>11</v>
      </c>
      <c r="P21" s="44">
        <f t="shared" si="0"/>
        <v>157</v>
      </c>
      <c r="Q21" s="3"/>
    </row>
    <row r="22" spans="1:23" ht="15.75" x14ac:dyDescent="0.25">
      <c r="A22" s="100">
        <v>7</v>
      </c>
      <c r="B22" s="60">
        <v>3</v>
      </c>
      <c r="C22" s="60">
        <v>12</v>
      </c>
      <c r="D22" s="60">
        <v>11</v>
      </c>
      <c r="E22" s="60">
        <v>10</v>
      </c>
      <c r="F22" s="60">
        <v>12</v>
      </c>
      <c r="G22" s="60">
        <v>8</v>
      </c>
      <c r="H22" s="43">
        <v>20</v>
      </c>
      <c r="I22" s="60">
        <v>16</v>
      </c>
      <c r="J22" s="60">
        <v>10</v>
      </c>
      <c r="K22" s="60">
        <v>10</v>
      </c>
      <c r="L22" s="60">
        <v>7</v>
      </c>
      <c r="M22" s="60">
        <v>7</v>
      </c>
      <c r="N22" s="60">
        <v>12</v>
      </c>
      <c r="O22" s="60">
        <v>10</v>
      </c>
      <c r="P22" s="44">
        <f t="shared" si="0"/>
        <v>145</v>
      </c>
      <c r="Q22" s="3"/>
    </row>
    <row r="23" spans="1:23" ht="15.75" x14ac:dyDescent="0.25">
      <c r="A23" s="100">
        <v>8</v>
      </c>
      <c r="B23" s="60">
        <v>1</v>
      </c>
      <c r="C23" s="60">
        <v>14</v>
      </c>
      <c r="D23" s="60">
        <v>14</v>
      </c>
      <c r="E23" s="60">
        <v>13</v>
      </c>
      <c r="F23" s="60">
        <v>10</v>
      </c>
      <c r="G23" s="60">
        <v>7</v>
      </c>
      <c r="H23" s="43">
        <v>20</v>
      </c>
      <c r="I23" s="60">
        <v>19</v>
      </c>
      <c r="J23" s="60">
        <v>10</v>
      </c>
      <c r="K23" s="60">
        <v>11</v>
      </c>
      <c r="L23" s="60">
        <v>8</v>
      </c>
      <c r="M23" s="60">
        <v>6</v>
      </c>
      <c r="N23" s="60">
        <v>11</v>
      </c>
      <c r="O23" s="60">
        <v>10</v>
      </c>
      <c r="P23" s="44">
        <f t="shared" si="0"/>
        <v>153</v>
      </c>
      <c r="Q23" s="3"/>
    </row>
    <row r="24" spans="1:23" ht="15.75" x14ac:dyDescent="0.25">
      <c r="A24" s="100">
        <v>8</v>
      </c>
      <c r="B24" s="60">
        <v>2</v>
      </c>
      <c r="C24" s="60">
        <v>10</v>
      </c>
      <c r="D24" s="60">
        <v>12</v>
      </c>
      <c r="E24" s="60">
        <v>15</v>
      </c>
      <c r="F24" s="60">
        <v>11</v>
      </c>
      <c r="G24" s="60">
        <v>5</v>
      </c>
      <c r="H24" s="43">
        <v>20</v>
      </c>
      <c r="I24" s="60">
        <v>23</v>
      </c>
      <c r="J24" s="60">
        <v>9</v>
      </c>
      <c r="K24" s="60">
        <v>9</v>
      </c>
      <c r="L24" s="60">
        <v>6</v>
      </c>
      <c r="M24" s="60">
        <v>7</v>
      </c>
      <c r="N24" s="60">
        <v>10</v>
      </c>
      <c r="O24" s="60">
        <v>12</v>
      </c>
      <c r="P24" s="44">
        <f t="shared" si="0"/>
        <v>149</v>
      </c>
      <c r="Q24" s="3"/>
    </row>
    <row r="25" spans="1:23" ht="16.5" thickBot="1" x14ac:dyDescent="0.3">
      <c r="A25" s="101">
        <v>8</v>
      </c>
      <c r="B25" s="66">
        <v>3</v>
      </c>
      <c r="C25" s="66">
        <v>11</v>
      </c>
      <c r="D25" s="66">
        <v>15</v>
      </c>
      <c r="E25" s="66">
        <v>14</v>
      </c>
      <c r="F25" s="66">
        <v>9</v>
      </c>
      <c r="G25" s="66">
        <v>7</v>
      </c>
      <c r="H25" s="55">
        <v>20</v>
      </c>
      <c r="I25" s="66">
        <v>20</v>
      </c>
      <c r="J25" s="66">
        <v>10</v>
      </c>
      <c r="K25" s="66">
        <v>10</v>
      </c>
      <c r="L25" s="66">
        <v>6</v>
      </c>
      <c r="M25" s="66">
        <v>6</v>
      </c>
      <c r="N25" s="66">
        <v>12</v>
      </c>
      <c r="O25" s="66">
        <v>10</v>
      </c>
      <c r="P25" s="56">
        <f>SUM(C25:O25)</f>
        <v>150</v>
      </c>
      <c r="Q25" s="3"/>
    </row>
    <row r="26" spans="1:23" x14ac:dyDescent="0.2">
      <c r="A26" s="3"/>
      <c r="B26" s="3"/>
    </row>
    <row r="32" spans="1:23" s="1" customFormat="1" x14ac:dyDescent="0.2"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9:23" s="1" customFormat="1" x14ac:dyDescent="0.2"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9:23" s="1" customFormat="1" x14ac:dyDescent="0.2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9:23" s="1" customFormat="1" x14ac:dyDescent="0.2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9:23" s="1" customFormat="1" x14ac:dyDescent="0.2"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9:23" s="1" customFormat="1" x14ac:dyDescent="0.2"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2" sqref="J2:J9"/>
    </sheetView>
  </sheetViews>
  <sheetFormatPr defaultColWidth="11" defaultRowHeight="15.75" x14ac:dyDescent="0.25"/>
  <cols>
    <col min="1" max="5" width="11" style="5"/>
    <col min="6" max="6" width="13" style="5" bestFit="1" customWidth="1"/>
    <col min="7" max="7" width="16" style="5" bestFit="1" customWidth="1"/>
    <col min="8" max="8" width="20.5" style="5" bestFit="1" customWidth="1"/>
    <col min="9" max="9" width="18.625" style="5" bestFit="1" customWidth="1"/>
    <col min="10" max="10" width="7" style="5" bestFit="1" customWidth="1"/>
    <col min="11" max="16384" width="11" style="5"/>
  </cols>
  <sheetData>
    <row r="1" spans="1:10" ht="17.100000000000001" customHeight="1" thickBot="1" x14ac:dyDescent="0.3">
      <c r="A1" s="111" t="s">
        <v>86</v>
      </c>
      <c r="B1" s="112" t="s">
        <v>87</v>
      </c>
      <c r="C1" s="112" t="s">
        <v>91</v>
      </c>
      <c r="D1" s="112" t="s">
        <v>88</v>
      </c>
      <c r="E1" s="112" t="s">
        <v>92</v>
      </c>
      <c r="F1" s="112" t="s">
        <v>89</v>
      </c>
      <c r="G1" s="112" t="s">
        <v>90</v>
      </c>
      <c r="H1" s="112" t="s">
        <v>230</v>
      </c>
      <c r="I1" s="112" t="s">
        <v>231</v>
      </c>
      <c r="J1" s="113" t="s">
        <v>232</v>
      </c>
    </row>
    <row r="2" spans="1:10" x14ac:dyDescent="0.25">
      <c r="A2" s="109">
        <v>1</v>
      </c>
      <c r="B2" s="104">
        <v>8.3699999999999992</v>
      </c>
      <c r="C2" s="104">
        <v>501</v>
      </c>
      <c r="D2" s="104">
        <v>10.3</v>
      </c>
      <c r="E2" s="104">
        <v>21.2</v>
      </c>
      <c r="F2" s="103">
        <v>0.06</v>
      </c>
      <c r="G2" s="104">
        <v>90</v>
      </c>
      <c r="H2" s="104">
        <v>0.28999999999999998</v>
      </c>
      <c r="I2" s="104">
        <v>1.7</v>
      </c>
      <c r="J2" s="110"/>
    </row>
    <row r="3" spans="1:10" x14ac:dyDescent="0.25">
      <c r="A3" s="42">
        <v>2</v>
      </c>
      <c r="B3" s="43">
        <v>8.2100000000000009</v>
      </c>
      <c r="C3" s="43">
        <v>479</v>
      </c>
      <c r="D3" s="43">
        <v>9.0399999999999991</v>
      </c>
      <c r="E3" s="43">
        <v>20.399999999999999</v>
      </c>
      <c r="F3" s="60">
        <v>0.04</v>
      </c>
      <c r="G3" s="43">
        <v>91</v>
      </c>
      <c r="H3" s="43">
        <v>0.32</v>
      </c>
      <c r="I3" s="43">
        <v>1.5</v>
      </c>
      <c r="J3" s="94"/>
    </row>
    <row r="4" spans="1:10" x14ac:dyDescent="0.25">
      <c r="A4" s="42">
        <v>3</v>
      </c>
      <c r="B4" s="43">
        <v>8.36</v>
      </c>
      <c r="C4" s="43">
        <v>490</v>
      </c>
      <c r="D4" s="43">
        <v>9.73</v>
      </c>
      <c r="E4" s="43">
        <v>19.899999999999999</v>
      </c>
      <c r="F4" s="60">
        <v>0.05</v>
      </c>
      <c r="G4" s="43">
        <v>93</v>
      </c>
      <c r="H4" s="43">
        <v>0.28000000000000003</v>
      </c>
      <c r="I4" s="43">
        <v>1.3</v>
      </c>
      <c r="J4" s="94"/>
    </row>
    <row r="5" spans="1:10" x14ac:dyDescent="0.25">
      <c r="A5" s="42">
        <v>4</v>
      </c>
      <c r="B5" s="43">
        <v>8.18</v>
      </c>
      <c r="C5" s="43">
        <v>496</v>
      </c>
      <c r="D5" s="43">
        <v>9.36</v>
      </c>
      <c r="E5" s="43">
        <v>19.600000000000001</v>
      </c>
      <c r="F5" s="60">
        <v>0.04</v>
      </c>
      <c r="G5" s="43">
        <v>92</v>
      </c>
      <c r="H5" s="43">
        <v>0.28999999999999998</v>
      </c>
      <c r="I5" s="43">
        <v>1.6</v>
      </c>
      <c r="J5" s="94"/>
    </row>
    <row r="6" spans="1:10" x14ac:dyDescent="0.25">
      <c r="A6" s="42">
        <v>5</v>
      </c>
      <c r="B6" s="43">
        <v>7.3</v>
      </c>
      <c r="C6" s="43">
        <v>469</v>
      </c>
      <c r="D6" s="43">
        <v>9.2200000000000006</v>
      </c>
      <c r="E6" s="43">
        <v>14.4</v>
      </c>
      <c r="F6" s="60">
        <v>0.01</v>
      </c>
      <c r="G6" s="43">
        <v>97</v>
      </c>
      <c r="H6" s="43">
        <v>0.18</v>
      </c>
      <c r="I6" s="43">
        <v>0.8</v>
      </c>
      <c r="J6" s="94"/>
    </row>
    <row r="7" spans="1:10" x14ac:dyDescent="0.25">
      <c r="A7" s="42">
        <v>6</v>
      </c>
      <c r="B7" s="43">
        <v>7.47</v>
      </c>
      <c r="C7" s="43">
        <v>462</v>
      </c>
      <c r="D7" s="43">
        <v>9.3800000000000008</v>
      </c>
      <c r="E7" s="43">
        <v>19.399999999999999</v>
      </c>
      <c r="F7" s="60">
        <v>0.01</v>
      </c>
      <c r="G7" s="60">
        <v>98</v>
      </c>
      <c r="H7" s="43">
        <v>0.16</v>
      </c>
      <c r="I7" s="43">
        <v>0.5</v>
      </c>
      <c r="J7" s="94"/>
    </row>
    <row r="8" spans="1:10" x14ac:dyDescent="0.25">
      <c r="A8" s="42">
        <v>7</v>
      </c>
      <c r="B8" s="43">
        <v>7.67</v>
      </c>
      <c r="C8" s="43">
        <v>462</v>
      </c>
      <c r="D8" s="43">
        <v>9.1199999999999992</v>
      </c>
      <c r="E8" s="43">
        <v>17.399999999999999</v>
      </c>
      <c r="F8" s="60">
        <v>0.02</v>
      </c>
      <c r="G8" s="43">
        <v>100</v>
      </c>
      <c r="H8" s="43">
        <v>0.16</v>
      </c>
      <c r="I8" s="43">
        <v>0.7</v>
      </c>
      <c r="J8" s="94"/>
    </row>
    <row r="9" spans="1:10" ht="16.5" thickBot="1" x14ac:dyDescent="0.3">
      <c r="A9" s="108">
        <v>8</v>
      </c>
      <c r="B9" s="55">
        <v>7.62</v>
      </c>
      <c r="C9" s="55">
        <v>460</v>
      </c>
      <c r="D9" s="55">
        <v>9</v>
      </c>
      <c r="E9" s="55">
        <v>18.7</v>
      </c>
      <c r="F9" s="66">
        <v>0.01</v>
      </c>
      <c r="G9" s="55">
        <v>97</v>
      </c>
      <c r="H9" s="55">
        <v>0.15</v>
      </c>
      <c r="I9" s="55">
        <v>1</v>
      </c>
      <c r="J9" s="96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sqref="A1:A1048576"/>
    </sheetView>
  </sheetViews>
  <sheetFormatPr defaultColWidth="11" defaultRowHeight="15.75" x14ac:dyDescent="0.25"/>
  <cols>
    <col min="1" max="1" width="4.125" style="5" bestFit="1" customWidth="1"/>
    <col min="2" max="2" width="11.375" style="5" bestFit="1" customWidth="1"/>
    <col min="3" max="3" width="18.625" style="5" bestFit="1" customWidth="1"/>
    <col min="4" max="4" width="17.125" style="5" bestFit="1" customWidth="1"/>
    <col min="5" max="5" width="25.875" style="5" bestFit="1" customWidth="1"/>
    <col min="6" max="6" width="7.5" style="5" bestFit="1" customWidth="1"/>
    <col min="7" max="7" width="11.5" style="5" bestFit="1" customWidth="1"/>
    <col min="8" max="8" width="4.875" style="5" bestFit="1" customWidth="1"/>
    <col min="9" max="9" width="3.125" style="5" bestFit="1" customWidth="1"/>
    <col min="10" max="10" width="4" style="5" bestFit="1" customWidth="1"/>
    <col min="11" max="11" width="6.125" style="5" bestFit="1" customWidth="1"/>
    <col min="12" max="12" width="10.625" style="5" bestFit="1" customWidth="1"/>
    <col min="13" max="13" width="17.125" style="5" bestFit="1" customWidth="1"/>
    <col min="14" max="15" width="16.125" style="5" bestFit="1" customWidth="1"/>
    <col min="16" max="17" width="12.125" style="5" bestFit="1" customWidth="1"/>
    <col min="18" max="16384" width="11" style="5"/>
  </cols>
  <sheetData>
    <row r="1" spans="1:17" ht="16.5" thickBot="1" x14ac:dyDescent="0.3">
      <c r="A1" s="106" t="s">
        <v>86</v>
      </c>
      <c r="B1" s="68" t="s">
        <v>97</v>
      </c>
      <c r="C1" s="68" t="s">
        <v>98</v>
      </c>
      <c r="D1" s="68" t="s">
        <v>99</v>
      </c>
      <c r="E1" s="68" t="s">
        <v>100</v>
      </c>
      <c r="F1" s="68" t="s">
        <v>101</v>
      </c>
      <c r="G1" s="68" t="s">
        <v>102</v>
      </c>
      <c r="H1" s="68" t="s">
        <v>103</v>
      </c>
      <c r="I1" s="68" t="s">
        <v>96</v>
      </c>
      <c r="J1" s="68" t="s">
        <v>104</v>
      </c>
      <c r="K1" s="68" t="s">
        <v>105</v>
      </c>
      <c r="L1" s="68" t="s">
        <v>106</v>
      </c>
      <c r="M1" s="68" t="s">
        <v>107</v>
      </c>
      <c r="N1" s="68" t="s">
        <v>108</v>
      </c>
      <c r="O1" s="68" t="s">
        <v>109</v>
      </c>
      <c r="P1" s="117" t="s">
        <v>110</v>
      </c>
      <c r="Q1" s="118" t="s">
        <v>111</v>
      </c>
    </row>
    <row r="2" spans="1:17" x14ac:dyDescent="0.25">
      <c r="A2" s="109">
        <v>1</v>
      </c>
      <c r="B2" s="104">
        <v>5</v>
      </c>
      <c r="C2" s="104">
        <v>101</v>
      </c>
      <c r="D2" s="104">
        <v>96</v>
      </c>
      <c r="E2" s="104">
        <f t="shared" ref="E2:E65" si="0">C2-D2</f>
        <v>5</v>
      </c>
      <c r="F2" s="104">
        <v>10</v>
      </c>
      <c r="G2" s="104">
        <f t="shared" ref="G2:G65" si="1">E2*F2</f>
        <v>50</v>
      </c>
      <c r="H2" s="104">
        <v>10</v>
      </c>
      <c r="I2" s="104">
        <f t="shared" ref="I2:I33" si="2">IF(H2=10,$B$4,$A$4)</f>
        <v>25</v>
      </c>
      <c r="J2" s="104">
        <f t="shared" ref="J2:J33" si="3">IF(H2=10,$B$5,$A$5)</f>
        <v>35</v>
      </c>
      <c r="K2" s="104">
        <v>500</v>
      </c>
      <c r="L2" s="104">
        <v>100</v>
      </c>
      <c r="M2" s="104">
        <v>15.927900000000001</v>
      </c>
      <c r="N2" s="116">
        <f t="shared" ref="N2:N65" si="4">I2*((J2/(J2-1))*0.05*G2)</f>
        <v>64.338235294117638</v>
      </c>
      <c r="O2" s="104">
        <f t="shared" ref="O2:O65" si="5">M2*(L2/K2)</f>
        <v>3.1855800000000003</v>
      </c>
      <c r="P2" s="104">
        <f t="shared" ref="P2:P65" si="6">N2/O2</f>
        <v>20.196709953640351</v>
      </c>
      <c r="Q2" s="105">
        <f t="shared" ref="Q2:Q65" si="7">P2*10</f>
        <v>201.96709953640351</v>
      </c>
    </row>
    <row r="3" spans="1:17" x14ac:dyDescent="0.25">
      <c r="A3" s="42">
        <v>1</v>
      </c>
      <c r="B3" s="43">
        <v>15</v>
      </c>
      <c r="C3" s="43">
        <v>173</v>
      </c>
      <c r="D3" s="43">
        <v>141</v>
      </c>
      <c r="E3" s="43">
        <f t="shared" si="0"/>
        <v>32</v>
      </c>
      <c r="F3" s="43">
        <v>1</v>
      </c>
      <c r="G3" s="43">
        <f t="shared" si="1"/>
        <v>32</v>
      </c>
      <c r="H3" s="43">
        <v>10</v>
      </c>
      <c r="I3" s="43">
        <f t="shared" si="2"/>
        <v>25</v>
      </c>
      <c r="J3" s="43">
        <f t="shared" si="3"/>
        <v>35</v>
      </c>
      <c r="K3" s="43">
        <v>500</v>
      </c>
      <c r="L3" s="43">
        <v>100</v>
      </c>
      <c r="M3" s="43">
        <v>15.927900000000001</v>
      </c>
      <c r="N3" s="114">
        <f t="shared" si="4"/>
        <v>41.17647058823529</v>
      </c>
      <c r="O3" s="43">
        <f t="shared" si="5"/>
        <v>3.1855800000000003</v>
      </c>
      <c r="P3" s="43">
        <f t="shared" si="6"/>
        <v>12.925894370329825</v>
      </c>
      <c r="Q3" s="44">
        <f t="shared" si="7"/>
        <v>129.25894370329826</v>
      </c>
    </row>
    <row r="4" spans="1:17" x14ac:dyDescent="0.25">
      <c r="A4" s="42">
        <v>1</v>
      </c>
      <c r="B4" s="43">
        <v>25</v>
      </c>
      <c r="C4" s="43">
        <v>14</v>
      </c>
      <c r="D4" s="43">
        <v>7</v>
      </c>
      <c r="E4" s="43">
        <f t="shared" si="0"/>
        <v>7</v>
      </c>
      <c r="F4" s="43">
        <v>1</v>
      </c>
      <c r="G4" s="43">
        <f t="shared" si="1"/>
        <v>7</v>
      </c>
      <c r="H4" s="43">
        <v>10</v>
      </c>
      <c r="I4" s="43">
        <f t="shared" si="2"/>
        <v>25</v>
      </c>
      <c r="J4" s="43">
        <f t="shared" si="3"/>
        <v>35</v>
      </c>
      <c r="K4" s="43">
        <v>500</v>
      </c>
      <c r="L4" s="43">
        <v>100</v>
      </c>
      <c r="M4" s="43">
        <v>15.927900000000001</v>
      </c>
      <c r="N4" s="114">
        <f t="shared" si="4"/>
        <v>9.007352941176471</v>
      </c>
      <c r="O4" s="43">
        <f t="shared" si="5"/>
        <v>3.1855800000000003</v>
      </c>
      <c r="P4" s="43">
        <f t="shared" si="6"/>
        <v>2.82753939350965</v>
      </c>
      <c r="Q4" s="44">
        <f t="shared" si="7"/>
        <v>28.275393935096499</v>
      </c>
    </row>
    <row r="5" spans="1:17" x14ac:dyDescent="0.25">
      <c r="A5" s="42">
        <v>1</v>
      </c>
      <c r="B5" s="43">
        <v>35</v>
      </c>
      <c r="C5" s="43">
        <v>194</v>
      </c>
      <c r="D5" s="43">
        <v>87</v>
      </c>
      <c r="E5" s="43">
        <f t="shared" si="0"/>
        <v>107</v>
      </c>
      <c r="F5" s="43">
        <v>10</v>
      </c>
      <c r="G5" s="43">
        <f t="shared" si="1"/>
        <v>1070</v>
      </c>
      <c r="H5" s="43">
        <v>10</v>
      </c>
      <c r="I5" s="43">
        <f t="shared" si="2"/>
        <v>25</v>
      </c>
      <c r="J5" s="43">
        <f t="shared" si="3"/>
        <v>35</v>
      </c>
      <c r="K5" s="43">
        <v>500</v>
      </c>
      <c r="L5" s="43">
        <v>100</v>
      </c>
      <c r="M5" s="43">
        <v>15.927900000000001</v>
      </c>
      <c r="N5" s="114">
        <f t="shared" si="4"/>
        <v>1376.8382352941176</v>
      </c>
      <c r="O5" s="43">
        <f t="shared" si="5"/>
        <v>3.1855800000000003</v>
      </c>
      <c r="P5" s="43">
        <f t="shared" si="6"/>
        <v>432.20959300790355</v>
      </c>
      <c r="Q5" s="44">
        <f t="shared" si="7"/>
        <v>4322.0959300790355</v>
      </c>
    </row>
    <row r="6" spans="1:17" x14ac:dyDescent="0.25">
      <c r="A6" s="42">
        <v>1</v>
      </c>
      <c r="B6" s="43">
        <v>45</v>
      </c>
      <c r="C6" s="43">
        <v>91</v>
      </c>
      <c r="D6" s="43">
        <v>43</v>
      </c>
      <c r="E6" s="43">
        <f t="shared" si="0"/>
        <v>48</v>
      </c>
      <c r="F6" s="43">
        <v>10</v>
      </c>
      <c r="G6" s="43">
        <f t="shared" si="1"/>
        <v>480</v>
      </c>
      <c r="H6" s="43">
        <v>10</v>
      </c>
      <c r="I6" s="43">
        <f t="shared" si="2"/>
        <v>25</v>
      </c>
      <c r="J6" s="43">
        <f t="shared" si="3"/>
        <v>35</v>
      </c>
      <c r="K6" s="43">
        <v>500</v>
      </c>
      <c r="L6" s="43">
        <v>100</v>
      </c>
      <c r="M6" s="43">
        <v>15.927900000000001</v>
      </c>
      <c r="N6" s="114">
        <f t="shared" si="4"/>
        <v>617.64705882352939</v>
      </c>
      <c r="O6" s="43">
        <f t="shared" si="5"/>
        <v>3.1855800000000003</v>
      </c>
      <c r="P6" s="43">
        <f t="shared" si="6"/>
        <v>193.88841555494739</v>
      </c>
      <c r="Q6" s="44">
        <f t="shared" si="7"/>
        <v>1938.8841555494739</v>
      </c>
    </row>
    <row r="7" spans="1:17" x14ac:dyDescent="0.25">
      <c r="A7" s="42">
        <v>1</v>
      </c>
      <c r="B7" s="43">
        <v>55</v>
      </c>
      <c r="C7" s="43">
        <v>763</v>
      </c>
      <c r="D7" s="43">
        <v>348</v>
      </c>
      <c r="E7" s="43">
        <f t="shared" si="0"/>
        <v>415</v>
      </c>
      <c r="F7" s="43">
        <v>1</v>
      </c>
      <c r="G7" s="43">
        <f t="shared" si="1"/>
        <v>415</v>
      </c>
      <c r="H7" s="43">
        <v>10</v>
      </c>
      <c r="I7" s="43">
        <f t="shared" si="2"/>
        <v>25</v>
      </c>
      <c r="J7" s="43">
        <f t="shared" si="3"/>
        <v>35</v>
      </c>
      <c r="K7" s="43">
        <v>500</v>
      </c>
      <c r="L7" s="43">
        <v>100</v>
      </c>
      <c r="M7" s="43">
        <v>15.927900000000001</v>
      </c>
      <c r="N7" s="114">
        <f t="shared" si="4"/>
        <v>534.00735294117646</v>
      </c>
      <c r="O7" s="43">
        <f t="shared" si="5"/>
        <v>3.1855800000000003</v>
      </c>
      <c r="P7" s="43">
        <f t="shared" si="6"/>
        <v>167.63269261521495</v>
      </c>
      <c r="Q7" s="44">
        <f t="shared" si="7"/>
        <v>1676.3269261521496</v>
      </c>
    </row>
    <row r="8" spans="1:17" x14ac:dyDescent="0.25">
      <c r="A8" s="42">
        <v>1</v>
      </c>
      <c r="B8" s="43">
        <v>65</v>
      </c>
      <c r="C8" s="43">
        <v>169</v>
      </c>
      <c r="D8" s="43">
        <v>78</v>
      </c>
      <c r="E8" s="43">
        <f t="shared" si="0"/>
        <v>91</v>
      </c>
      <c r="F8" s="43">
        <v>10</v>
      </c>
      <c r="G8" s="43">
        <f t="shared" si="1"/>
        <v>910</v>
      </c>
      <c r="H8" s="43">
        <v>10</v>
      </c>
      <c r="I8" s="43">
        <f t="shared" si="2"/>
        <v>25</v>
      </c>
      <c r="J8" s="43">
        <f t="shared" si="3"/>
        <v>35</v>
      </c>
      <c r="K8" s="43">
        <v>500</v>
      </c>
      <c r="L8" s="43">
        <v>100</v>
      </c>
      <c r="M8" s="43">
        <v>15.927900000000001</v>
      </c>
      <c r="N8" s="114">
        <f t="shared" si="4"/>
        <v>1170.9558823529412</v>
      </c>
      <c r="O8" s="43">
        <f t="shared" si="5"/>
        <v>3.1855800000000003</v>
      </c>
      <c r="P8" s="43">
        <f t="shared" si="6"/>
        <v>367.58012115625445</v>
      </c>
      <c r="Q8" s="44">
        <f t="shared" si="7"/>
        <v>3675.8012115625443</v>
      </c>
    </row>
    <row r="9" spans="1:17" x14ac:dyDescent="0.25">
      <c r="A9" s="42">
        <v>1</v>
      </c>
      <c r="B9" s="43">
        <v>75</v>
      </c>
      <c r="C9" s="43">
        <v>89</v>
      </c>
      <c r="D9" s="43">
        <v>55</v>
      </c>
      <c r="E9" s="43">
        <f t="shared" si="0"/>
        <v>34</v>
      </c>
      <c r="F9" s="43">
        <v>1</v>
      </c>
      <c r="G9" s="43">
        <f t="shared" si="1"/>
        <v>34</v>
      </c>
      <c r="H9" s="43">
        <v>10</v>
      </c>
      <c r="I9" s="43">
        <f t="shared" si="2"/>
        <v>25</v>
      </c>
      <c r="J9" s="43">
        <f t="shared" si="3"/>
        <v>35</v>
      </c>
      <c r="K9" s="43">
        <v>500</v>
      </c>
      <c r="L9" s="43">
        <v>100</v>
      </c>
      <c r="M9" s="43">
        <v>15.927900000000001</v>
      </c>
      <c r="N9" s="114">
        <f t="shared" si="4"/>
        <v>43.75</v>
      </c>
      <c r="O9" s="43">
        <f t="shared" si="5"/>
        <v>3.1855800000000003</v>
      </c>
      <c r="P9" s="43">
        <f t="shared" si="6"/>
        <v>13.733762768475442</v>
      </c>
      <c r="Q9" s="44">
        <f t="shared" si="7"/>
        <v>137.33762768475441</v>
      </c>
    </row>
    <row r="10" spans="1:17" x14ac:dyDescent="0.25">
      <c r="A10" s="42">
        <v>1</v>
      </c>
      <c r="B10" s="43">
        <v>85</v>
      </c>
      <c r="C10" s="43">
        <v>111</v>
      </c>
      <c r="D10" s="43">
        <v>69</v>
      </c>
      <c r="E10" s="43">
        <f t="shared" si="0"/>
        <v>42</v>
      </c>
      <c r="F10" s="43">
        <v>10</v>
      </c>
      <c r="G10" s="43">
        <f t="shared" si="1"/>
        <v>420</v>
      </c>
      <c r="H10" s="43">
        <v>10</v>
      </c>
      <c r="I10" s="43">
        <f t="shared" si="2"/>
        <v>25</v>
      </c>
      <c r="J10" s="43">
        <f t="shared" si="3"/>
        <v>35</v>
      </c>
      <c r="K10" s="43">
        <v>500</v>
      </c>
      <c r="L10" s="43">
        <v>100</v>
      </c>
      <c r="M10" s="43">
        <v>15.927900000000001</v>
      </c>
      <c r="N10" s="114">
        <f t="shared" si="4"/>
        <v>540.44117647058818</v>
      </c>
      <c r="O10" s="43">
        <f t="shared" si="5"/>
        <v>3.1855800000000003</v>
      </c>
      <c r="P10" s="43">
        <f t="shared" si="6"/>
        <v>169.65236361057896</v>
      </c>
      <c r="Q10" s="44">
        <f t="shared" si="7"/>
        <v>1696.5236361057896</v>
      </c>
    </row>
    <row r="11" spans="1:17" x14ac:dyDescent="0.25">
      <c r="A11" s="42">
        <v>1</v>
      </c>
      <c r="B11" s="43">
        <v>95</v>
      </c>
      <c r="C11" s="43">
        <v>48</v>
      </c>
      <c r="D11" s="43">
        <v>24</v>
      </c>
      <c r="E11" s="43">
        <f t="shared" si="0"/>
        <v>24</v>
      </c>
      <c r="F11" s="43">
        <v>1</v>
      </c>
      <c r="G11" s="43">
        <f t="shared" si="1"/>
        <v>24</v>
      </c>
      <c r="H11" s="43">
        <v>10</v>
      </c>
      <c r="I11" s="43">
        <f t="shared" si="2"/>
        <v>25</v>
      </c>
      <c r="J11" s="43">
        <f t="shared" si="3"/>
        <v>35</v>
      </c>
      <c r="K11" s="43">
        <v>500</v>
      </c>
      <c r="L11" s="43">
        <v>100</v>
      </c>
      <c r="M11" s="43">
        <v>15.927900000000001</v>
      </c>
      <c r="N11" s="114">
        <f t="shared" si="4"/>
        <v>30.882352941176471</v>
      </c>
      <c r="O11" s="43">
        <f t="shared" si="5"/>
        <v>3.1855800000000003</v>
      </c>
      <c r="P11" s="43">
        <f t="shared" si="6"/>
        <v>9.6944207777473697</v>
      </c>
      <c r="Q11" s="44">
        <f t="shared" si="7"/>
        <v>96.944207777473693</v>
      </c>
    </row>
    <row r="12" spans="1:17" x14ac:dyDescent="0.25">
      <c r="A12" s="42">
        <v>2</v>
      </c>
      <c r="B12" s="43">
        <v>5</v>
      </c>
      <c r="C12" s="43">
        <v>69</v>
      </c>
      <c r="D12" s="43">
        <v>41</v>
      </c>
      <c r="E12" s="43">
        <f t="shared" si="0"/>
        <v>28</v>
      </c>
      <c r="F12" s="43">
        <v>1</v>
      </c>
      <c r="G12" s="43">
        <f t="shared" si="1"/>
        <v>28</v>
      </c>
      <c r="H12" s="43">
        <v>10</v>
      </c>
      <c r="I12" s="43">
        <f t="shared" si="2"/>
        <v>25</v>
      </c>
      <c r="J12" s="43">
        <f t="shared" si="3"/>
        <v>35</v>
      </c>
      <c r="K12" s="43">
        <v>500</v>
      </c>
      <c r="L12" s="43">
        <v>100</v>
      </c>
      <c r="M12" s="43">
        <v>15.927900000000001</v>
      </c>
      <c r="N12" s="114">
        <f t="shared" si="4"/>
        <v>36.029411764705884</v>
      </c>
      <c r="O12" s="43">
        <f t="shared" si="5"/>
        <v>3.1855800000000003</v>
      </c>
      <c r="P12" s="43">
        <f t="shared" si="6"/>
        <v>11.3101575740386</v>
      </c>
      <c r="Q12" s="44">
        <f t="shared" si="7"/>
        <v>113.101575740386</v>
      </c>
    </row>
    <row r="13" spans="1:17" x14ac:dyDescent="0.25">
      <c r="A13" s="42">
        <v>2</v>
      </c>
      <c r="B13" s="43">
        <v>15</v>
      </c>
      <c r="C13" s="43">
        <v>265</v>
      </c>
      <c r="D13" s="43">
        <v>132</v>
      </c>
      <c r="E13" s="43">
        <f t="shared" si="0"/>
        <v>133</v>
      </c>
      <c r="F13" s="43">
        <v>1</v>
      </c>
      <c r="G13" s="43">
        <f t="shared" si="1"/>
        <v>133</v>
      </c>
      <c r="H13" s="43">
        <v>10</v>
      </c>
      <c r="I13" s="43">
        <f t="shared" si="2"/>
        <v>25</v>
      </c>
      <c r="J13" s="43">
        <f t="shared" si="3"/>
        <v>35</v>
      </c>
      <c r="K13" s="43">
        <v>500</v>
      </c>
      <c r="L13" s="43">
        <v>100</v>
      </c>
      <c r="M13" s="43">
        <v>15.927900000000001</v>
      </c>
      <c r="N13" s="114">
        <f t="shared" si="4"/>
        <v>171.13970588235296</v>
      </c>
      <c r="O13" s="43">
        <f t="shared" si="5"/>
        <v>3.1855800000000003</v>
      </c>
      <c r="P13" s="43">
        <f t="shared" si="6"/>
        <v>53.723248476683345</v>
      </c>
      <c r="Q13" s="44">
        <f t="shared" si="7"/>
        <v>537.23248476683341</v>
      </c>
    </row>
    <row r="14" spans="1:17" x14ac:dyDescent="0.25">
      <c r="A14" s="42">
        <v>2</v>
      </c>
      <c r="B14" s="43">
        <v>25</v>
      </c>
      <c r="C14" s="43">
        <v>20</v>
      </c>
      <c r="D14" s="43">
        <v>9</v>
      </c>
      <c r="E14" s="43">
        <f t="shared" si="0"/>
        <v>11</v>
      </c>
      <c r="F14" s="43">
        <v>1</v>
      </c>
      <c r="G14" s="43">
        <f t="shared" si="1"/>
        <v>11</v>
      </c>
      <c r="H14" s="43">
        <v>10</v>
      </c>
      <c r="I14" s="43">
        <f t="shared" si="2"/>
        <v>25</v>
      </c>
      <c r="J14" s="43">
        <f t="shared" si="3"/>
        <v>35</v>
      </c>
      <c r="K14" s="43">
        <v>500</v>
      </c>
      <c r="L14" s="43">
        <v>100</v>
      </c>
      <c r="M14" s="43">
        <v>15.927900000000001</v>
      </c>
      <c r="N14" s="114">
        <f t="shared" si="4"/>
        <v>14.154411764705882</v>
      </c>
      <c r="O14" s="43">
        <f t="shared" si="5"/>
        <v>3.1855800000000003</v>
      </c>
      <c r="P14" s="43">
        <f t="shared" si="6"/>
        <v>4.4432761898008781</v>
      </c>
      <c r="Q14" s="44">
        <f t="shared" si="7"/>
        <v>44.432761898008778</v>
      </c>
    </row>
    <row r="15" spans="1:17" x14ac:dyDescent="0.25">
      <c r="A15" s="42">
        <v>2</v>
      </c>
      <c r="B15" s="43">
        <v>35</v>
      </c>
      <c r="C15" s="43">
        <v>361</v>
      </c>
      <c r="D15" s="43">
        <v>173</v>
      </c>
      <c r="E15" s="43">
        <f t="shared" si="0"/>
        <v>188</v>
      </c>
      <c r="F15" s="43">
        <v>1</v>
      </c>
      <c r="G15" s="43">
        <f t="shared" si="1"/>
        <v>188</v>
      </c>
      <c r="H15" s="43">
        <v>10</v>
      </c>
      <c r="I15" s="43">
        <f t="shared" si="2"/>
        <v>25</v>
      </c>
      <c r="J15" s="43">
        <f t="shared" si="3"/>
        <v>35</v>
      </c>
      <c r="K15" s="43">
        <v>500</v>
      </c>
      <c r="L15" s="43">
        <v>100</v>
      </c>
      <c r="M15" s="43">
        <v>15.927900000000001</v>
      </c>
      <c r="N15" s="114">
        <f t="shared" si="4"/>
        <v>241.91176470588235</v>
      </c>
      <c r="O15" s="43">
        <f t="shared" si="5"/>
        <v>3.1855800000000003</v>
      </c>
      <c r="P15" s="43">
        <f t="shared" si="6"/>
        <v>75.939629425687727</v>
      </c>
      <c r="Q15" s="44">
        <f t="shared" si="7"/>
        <v>759.39629425687724</v>
      </c>
    </row>
    <row r="16" spans="1:17" x14ac:dyDescent="0.25">
      <c r="A16" s="42">
        <v>2</v>
      </c>
      <c r="B16" s="43">
        <v>45</v>
      </c>
      <c r="C16" s="43">
        <v>823</v>
      </c>
      <c r="D16" s="43">
        <v>475</v>
      </c>
      <c r="E16" s="43">
        <f t="shared" si="0"/>
        <v>348</v>
      </c>
      <c r="F16" s="43">
        <v>1</v>
      </c>
      <c r="G16" s="43">
        <f t="shared" si="1"/>
        <v>348</v>
      </c>
      <c r="H16" s="43">
        <v>10</v>
      </c>
      <c r="I16" s="43">
        <f t="shared" si="2"/>
        <v>25</v>
      </c>
      <c r="J16" s="43">
        <f t="shared" si="3"/>
        <v>35</v>
      </c>
      <c r="K16" s="43">
        <v>500</v>
      </c>
      <c r="L16" s="43">
        <v>100</v>
      </c>
      <c r="M16" s="43">
        <v>15.927900000000001</v>
      </c>
      <c r="N16" s="114">
        <f t="shared" si="4"/>
        <v>447.79411764705878</v>
      </c>
      <c r="O16" s="43">
        <f t="shared" si="5"/>
        <v>3.1855800000000003</v>
      </c>
      <c r="P16" s="43">
        <f t="shared" si="6"/>
        <v>140.56910127733687</v>
      </c>
      <c r="Q16" s="44">
        <f t="shared" si="7"/>
        <v>1405.6910127733686</v>
      </c>
    </row>
    <row r="17" spans="1:17" x14ac:dyDescent="0.25">
      <c r="A17" s="42">
        <v>2</v>
      </c>
      <c r="B17" s="43">
        <v>55</v>
      </c>
      <c r="C17" s="43">
        <v>294</v>
      </c>
      <c r="D17" s="43">
        <v>178</v>
      </c>
      <c r="E17" s="43">
        <f t="shared" si="0"/>
        <v>116</v>
      </c>
      <c r="F17" s="43">
        <v>1</v>
      </c>
      <c r="G17" s="43">
        <f t="shared" si="1"/>
        <v>116</v>
      </c>
      <c r="H17" s="43">
        <v>10</v>
      </c>
      <c r="I17" s="43">
        <f t="shared" si="2"/>
        <v>25</v>
      </c>
      <c r="J17" s="43">
        <f t="shared" si="3"/>
        <v>35</v>
      </c>
      <c r="K17" s="43">
        <v>500</v>
      </c>
      <c r="L17" s="43">
        <v>100</v>
      </c>
      <c r="M17" s="43">
        <v>15.927900000000001</v>
      </c>
      <c r="N17" s="114">
        <f t="shared" si="4"/>
        <v>149.26470588235296</v>
      </c>
      <c r="O17" s="43">
        <f t="shared" si="5"/>
        <v>3.1855800000000003</v>
      </c>
      <c r="P17" s="43">
        <f t="shared" si="6"/>
        <v>46.85636709244563</v>
      </c>
      <c r="Q17" s="44">
        <f t="shared" si="7"/>
        <v>468.56367092445629</v>
      </c>
    </row>
    <row r="18" spans="1:17" x14ac:dyDescent="0.25">
      <c r="A18" s="42">
        <v>2</v>
      </c>
      <c r="B18" s="43">
        <v>65</v>
      </c>
      <c r="C18" s="43">
        <v>476</v>
      </c>
      <c r="D18" s="43">
        <v>276</v>
      </c>
      <c r="E18" s="43">
        <f t="shared" si="0"/>
        <v>200</v>
      </c>
      <c r="F18" s="43">
        <v>1</v>
      </c>
      <c r="G18" s="43">
        <f t="shared" si="1"/>
        <v>200</v>
      </c>
      <c r="H18" s="43">
        <v>10</v>
      </c>
      <c r="I18" s="43">
        <f t="shared" si="2"/>
        <v>25</v>
      </c>
      <c r="J18" s="43">
        <f t="shared" si="3"/>
        <v>35</v>
      </c>
      <c r="K18" s="43">
        <v>500</v>
      </c>
      <c r="L18" s="43">
        <v>100</v>
      </c>
      <c r="M18" s="43">
        <v>15.927900000000001</v>
      </c>
      <c r="N18" s="114">
        <f t="shared" si="4"/>
        <v>257.35294117647055</v>
      </c>
      <c r="O18" s="43">
        <f t="shared" si="5"/>
        <v>3.1855800000000003</v>
      </c>
      <c r="P18" s="43">
        <f t="shared" si="6"/>
        <v>80.786839814561404</v>
      </c>
      <c r="Q18" s="44">
        <f t="shared" si="7"/>
        <v>807.86839814561404</v>
      </c>
    </row>
    <row r="19" spans="1:17" x14ac:dyDescent="0.25">
      <c r="A19" s="42">
        <v>2</v>
      </c>
      <c r="B19" s="43">
        <v>75</v>
      </c>
      <c r="C19" s="43">
        <v>136</v>
      </c>
      <c r="D19" s="43">
        <v>86</v>
      </c>
      <c r="E19" s="43">
        <f t="shared" si="0"/>
        <v>50</v>
      </c>
      <c r="F19" s="43">
        <v>1</v>
      </c>
      <c r="G19" s="43">
        <f t="shared" si="1"/>
        <v>50</v>
      </c>
      <c r="H19" s="43">
        <v>10</v>
      </c>
      <c r="I19" s="43">
        <f t="shared" si="2"/>
        <v>25</v>
      </c>
      <c r="J19" s="43">
        <f t="shared" si="3"/>
        <v>35</v>
      </c>
      <c r="K19" s="43">
        <v>500</v>
      </c>
      <c r="L19" s="43">
        <v>100</v>
      </c>
      <c r="M19" s="43">
        <v>15.927900000000001</v>
      </c>
      <c r="N19" s="114">
        <f t="shared" si="4"/>
        <v>64.338235294117638</v>
      </c>
      <c r="O19" s="43">
        <f t="shared" si="5"/>
        <v>3.1855800000000003</v>
      </c>
      <c r="P19" s="43">
        <f t="shared" si="6"/>
        <v>20.196709953640351</v>
      </c>
      <c r="Q19" s="44">
        <f t="shared" si="7"/>
        <v>201.96709953640351</v>
      </c>
    </row>
    <row r="20" spans="1:17" x14ac:dyDescent="0.25">
      <c r="A20" s="42">
        <v>2</v>
      </c>
      <c r="B20" s="43">
        <v>85</v>
      </c>
      <c r="C20" s="43">
        <v>865</v>
      </c>
      <c r="D20" s="43">
        <v>433</v>
      </c>
      <c r="E20" s="43">
        <f t="shared" si="0"/>
        <v>432</v>
      </c>
      <c r="F20" s="43">
        <v>1</v>
      </c>
      <c r="G20" s="43">
        <f t="shared" si="1"/>
        <v>432</v>
      </c>
      <c r="H20" s="43">
        <v>10</v>
      </c>
      <c r="I20" s="43">
        <f t="shared" si="2"/>
        <v>25</v>
      </c>
      <c r="J20" s="43">
        <f t="shared" si="3"/>
        <v>35</v>
      </c>
      <c r="K20" s="43">
        <v>500</v>
      </c>
      <c r="L20" s="43">
        <v>100</v>
      </c>
      <c r="M20" s="43">
        <v>15.927900000000001</v>
      </c>
      <c r="N20" s="114">
        <f t="shared" si="4"/>
        <v>555.88235294117646</v>
      </c>
      <c r="O20" s="43">
        <f t="shared" si="5"/>
        <v>3.1855800000000003</v>
      </c>
      <c r="P20" s="43">
        <f t="shared" si="6"/>
        <v>174.49957399945265</v>
      </c>
      <c r="Q20" s="44">
        <f t="shared" si="7"/>
        <v>1744.9957399945265</v>
      </c>
    </row>
    <row r="21" spans="1:17" x14ac:dyDescent="0.25">
      <c r="A21" s="42">
        <v>2</v>
      </c>
      <c r="B21" s="43">
        <v>95</v>
      </c>
      <c r="C21" s="43">
        <v>760</v>
      </c>
      <c r="D21" s="43">
        <v>389</v>
      </c>
      <c r="E21" s="43">
        <f t="shared" si="0"/>
        <v>371</v>
      </c>
      <c r="F21" s="43">
        <v>1</v>
      </c>
      <c r="G21" s="43">
        <f t="shared" si="1"/>
        <v>371</v>
      </c>
      <c r="H21" s="43">
        <v>10</v>
      </c>
      <c r="I21" s="43">
        <f t="shared" si="2"/>
        <v>25</v>
      </c>
      <c r="J21" s="43">
        <f t="shared" si="3"/>
        <v>35</v>
      </c>
      <c r="K21" s="43">
        <v>500</v>
      </c>
      <c r="L21" s="43">
        <v>100</v>
      </c>
      <c r="M21" s="43">
        <v>15.927900000000001</v>
      </c>
      <c r="N21" s="114">
        <f t="shared" si="4"/>
        <v>477.38970588235293</v>
      </c>
      <c r="O21" s="43">
        <f t="shared" si="5"/>
        <v>3.1855800000000003</v>
      </c>
      <c r="P21" s="43">
        <f t="shared" si="6"/>
        <v>149.85958785601142</v>
      </c>
      <c r="Q21" s="44">
        <f t="shared" si="7"/>
        <v>1498.5958785601142</v>
      </c>
    </row>
    <row r="22" spans="1:17" x14ac:dyDescent="0.25">
      <c r="A22" s="42">
        <v>3</v>
      </c>
      <c r="B22" s="43">
        <v>5</v>
      </c>
      <c r="C22" s="43">
        <v>244</v>
      </c>
      <c r="D22" s="43">
        <v>162</v>
      </c>
      <c r="E22" s="43">
        <f t="shared" si="0"/>
        <v>82</v>
      </c>
      <c r="F22" s="43">
        <v>1</v>
      </c>
      <c r="G22" s="43">
        <f t="shared" si="1"/>
        <v>82</v>
      </c>
      <c r="H22" s="43">
        <v>10</v>
      </c>
      <c r="I22" s="43">
        <f t="shared" si="2"/>
        <v>25</v>
      </c>
      <c r="J22" s="43">
        <f t="shared" si="3"/>
        <v>35</v>
      </c>
      <c r="K22" s="43">
        <v>500</v>
      </c>
      <c r="L22" s="43">
        <v>100</v>
      </c>
      <c r="M22" s="43">
        <v>15.927900000000001</v>
      </c>
      <c r="N22" s="114">
        <f t="shared" si="4"/>
        <v>105.51470588235294</v>
      </c>
      <c r="O22" s="43">
        <f t="shared" si="5"/>
        <v>3.1855800000000003</v>
      </c>
      <c r="P22" s="43">
        <f t="shared" si="6"/>
        <v>33.12260432397018</v>
      </c>
      <c r="Q22" s="44">
        <f t="shared" si="7"/>
        <v>331.22604323970177</v>
      </c>
    </row>
    <row r="23" spans="1:17" x14ac:dyDescent="0.25">
      <c r="A23" s="42">
        <v>3</v>
      </c>
      <c r="B23" s="43">
        <v>15</v>
      </c>
      <c r="C23" s="43">
        <v>922</v>
      </c>
      <c r="D23" s="43">
        <v>571</v>
      </c>
      <c r="E23" s="43">
        <f t="shared" si="0"/>
        <v>351</v>
      </c>
      <c r="F23" s="43">
        <v>1</v>
      </c>
      <c r="G23" s="43">
        <f t="shared" si="1"/>
        <v>351</v>
      </c>
      <c r="H23" s="43">
        <v>10</v>
      </c>
      <c r="I23" s="43">
        <f t="shared" si="2"/>
        <v>25</v>
      </c>
      <c r="J23" s="43">
        <f t="shared" si="3"/>
        <v>35</v>
      </c>
      <c r="K23" s="43">
        <v>500</v>
      </c>
      <c r="L23" s="43">
        <v>100</v>
      </c>
      <c r="M23" s="43">
        <v>15.927900000000001</v>
      </c>
      <c r="N23" s="114">
        <f t="shared" si="4"/>
        <v>451.65441176470591</v>
      </c>
      <c r="O23" s="43">
        <f t="shared" si="5"/>
        <v>3.1855800000000003</v>
      </c>
      <c r="P23" s="43">
        <f t="shared" si="6"/>
        <v>141.78090387455529</v>
      </c>
      <c r="Q23" s="44">
        <f t="shared" si="7"/>
        <v>1417.8090387455529</v>
      </c>
    </row>
    <row r="24" spans="1:17" x14ac:dyDescent="0.25">
      <c r="A24" s="42">
        <v>3</v>
      </c>
      <c r="B24" s="43">
        <v>25</v>
      </c>
      <c r="C24" s="43">
        <v>116</v>
      </c>
      <c r="D24" s="43">
        <v>71</v>
      </c>
      <c r="E24" s="43">
        <f t="shared" si="0"/>
        <v>45</v>
      </c>
      <c r="F24" s="43">
        <v>10</v>
      </c>
      <c r="G24" s="43">
        <f t="shared" si="1"/>
        <v>450</v>
      </c>
      <c r="H24" s="43">
        <v>10</v>
      </c>
      <c r="I24" s="43">
        <f t="shared" si="2"/>
        <v>25</v>
      </c>
      <c r="J24" s="43">
        <f t="shared" si="3"/>
        <v>35</v>
      </c>
      <c r="K24" s="43">
        <v>500</v>
      </c>
      <c r="L24" s="43">
        <v>100</v>
      </c>
      <c r="M24" s="43">
        <v>15.927900000000001</v>
      </c>
      <c r="N24" s="114">
        <f t="shared" si="4"/>
        <v>579.04411764705878</v>
      </c>
      <c r="O24" s="43">
        <f t="shared" si="5"/>
        <v>3.1855800000000003</v>
      </c>
      <c r="P24" s="43">
        <f t="shared" si="6"/>
        <v>181.77038958276319</v>
      </c>
      <c r="Q24" s="44">
        <f t="shared" si="7"/>
        <v>1817.7038958276319</v>
      </c>
    </row>
    <row r="25" spans="1:17" x14ac:dyDescent="0.25">
      <c r="A25" s="42">
        <v>3</v>
      </c>
      <c r="B25" s="43">
        <v>35</v>
      </c>
      <c r="C25" s="43">
        <v>416</v>
      </c>
      <c r="D25" s="43">
        <v>229</v>
      </c>
      <c r="E25" s="43">
        <f t="shared" si="0"/>
        <v>187</v>
      </c>
      <c r="F25" s="43">
        <v>10</v>
      </c>
      <c r="G25" s="43">
        <f t="shared" si="1"/>
        <v>1870</v>
      </c>
      <c r="H25" s="43">
        <v>10</v>
      </c>
      <c r="I25" s="43">
        <f t="shared" si="2"/>
        <v>25</v>
      </c>
      <c r="J25" s="43">
        <f t="shared" si="3"/>
        <v>35</v>
      </c>
      <c r="K25" s="43">
        <v>500</v>
      </c>
      <c r="L25" s="43">
        <v>100</v>
      </c>
      <c r="M25" s="43">
        <v>15.927900000000001</v>
      </c>
      <c r="N25" s="114">
        <f t="shared" si="4"/>
        <v>2406.25</v>
      </c>
      <c r="O25" s="43">
        <f t="shared" si="5"/>
        <v>3.1855800000000003</v>
      </c>
      <c r="P25" s="43">
        <f t="shared" si="6"/>
        <v>755.35695226614928</v>
      </c>
      <c r="Q25" s="44">
        <f t="shared" si="7"/>
        <v>7553.5695226614926</v>
      </c>
    </row>
    <row r="26" spans="1:17" x14ac:dyDescent="0.25">
      <c r="A26" s="42">
        <v>3</v>
      </c>
      <c r="B26" s="43">
        <v>45</v>
      </c>
      <c r="C26" s="43">
        <v>361</v>
      </c>
      <c r="D26" s="43">
        <v>270</v>
      </c>
      <c r="E26" s="43">
        <f t="shared" si="0"/>
        <v>91</v>
      </c>
      <c r="F26" s="43">
        <v>1</v>
      </c>
      <c r="G26" s="43">
        <f t="shared" si="1"/>
        <v>91</v>
      </c>
      <c r="H26" s="43">
        <v>10</v>
      </c>
      <c r="I26" s="43">
        <f t="shared" si="2"/>
        <v>25</v>
      </c>
      <c r="J26" s="43">
        <f t="shared" si="3"/>
        <v>35</v>
      </c>
      <c r="K26" s="43">
        <v>500</v>
      </c>
      <c r="L26" s="43">
        <v>100</v>
      </c>
      <c r="M26" s="43">
        <v>15.927900000000001</v>
      </c>
      <c r="N26" s="114">
        <f t="shared" si="4"/>
        <v>117.09558823529412</v>
      </c>
      <c r="O26" s="43">
        <f t="shared" si="5"/>
        <v>3.1855800000000003</v>
      </c>
      <c r="P26" s="43">
        <f t="shared" si="6"/>
        <v>36.758012115625448</v>
      </c>
      <c r="Q26" s="44">
        <f t="shared" si="7"/>
        <v>367.58012115625445</v>
      </c>
    </row>
    <row r="27" spans="1:17" x14ac:dyDescent="0.25">
      <c r="A27" s="42">
        <v>3</v>
      </c>
      <c r="B27" s="43">
        <v>55</v>
      </c>
      <c r="C27" s="43">
        <v>512</v>
      </c>
      <c r="D27" s="43">
        <v>310</v>
      </c>
      <c r="E27" s="43">
        <f t="shared" si="0"/>
        <v>202</v>
      </c>
      <c r="F27" s="43">
        <v>1</v>
      </c>
      <c r="G27" s="43">
        <f t="shared" si="1"/>
        <v>202</v>
      </c>
      <c r="H27" s="43">
        <v>10</v>
      </c>
      <c r="I27" s="43">
        <f t="shared" si="2"/>
        <v>25</v>
      </c>
      <c r="J27" s="43">
        <f t="shared" si="3"/>
        <v>35</v>
      </c>
      <c r="K27" s="43">
        <v>500</v>
      </c>
      <c r="L27" s="43">
        <v>100</v>
      </c>
      <c r="M27" s="43">
        <v>15.927900000000001</v>
      </c>
      <c r="N27" s="114">
        <f t="shared" si="4"/>
        <v>259.9264705882353</v>
      </c>
      <c r="O27" s="43">
        <f t="shared" si="5"/>
        <v>3.1855800000000003</v>
      </c>
      <c r="P27" s="43">
        <f t="shared" si="6"/>
        <v>81.594708212707033</v>
      </c>
      <c r="Q27" s="44">
        <f t="shared" si="7"/>
        <v>815.9470821270703</v>
      </c>
    </row>
    <row r="28" spans="1:17" x14ac:dyDescent="0.25">
      <c r="A28" s="42">
        <v>3</v>
      </c>
      <c r="B28" s="43">
        <v>65</v>
      </c>
      <c r="C28" s="43">
        <v>228</v>
      </c>
      <c r="D28" s="43">
        <v>150</v>
      </c>
      <c r="E28" s="43">
        <f t="shared" si="0"/>
        <v>78</v>
      </c>
      <c r="F28" s="43">
        <v>10</v>
      </c>
      <c r="G28" s="43">
        <f t="shared" si="1"/>
        <v>780</v>
      </c>
      <c r="H28" s="43">
        <v>10</v>
      </c>
      <c r="I28" s="43">
        <f t="shared" si="2"/>
        <v>25</v>
      </c>
      <c r="J28" s="43">
        <f t="shared" si="3"/>
        <v>35</v>
      </c>
      <c r="K28" s="43">
        <v>500</v>
      </c>
      <c r="L28" s="43">
        <v>100</v>
      </c>
      <c r="M28" s="43">
        <v>15.927900000000001</v>
      </c>
      <c r="N28" s="114">
        <f t="shared" si="4"/>
        <v>1003.6764705882354</v>
      </c>
      <c r="O28" s="43">
        <f t="shared" si="5"/>
        <v>3.1855800000000003</v>
      </c>
      <c r="P28" s="43">
        <f t="shared" si="6"/>
        <v>315.06867527678958</v>
      </c>
      <c r="Q28" s="44">
        <f t="shared" si="7"/>
        <v>3150.686752767896</v>
      </c>
    </row>
    <row r="29" spans="1:17" x14ac:dyDescent="0.25">
      <c r="A29" s="42">
        <v>3</v>
      </c>
      <c r="B29" s="43">
        <v>75</v>
      </c>
      <c r="C29" s="43">
        <v>454</v>
      </c>
      <c r="D29" s="43">
        <v>257</v>
      </c>
      <c r="E29" s="43">
        <f t="shared" si="0"/>
        <v>197</v>
      </c>
      <c r="F29" s="43">
        <v>1</v>
      </c>
      <c r="G29" s="43">
        <f t="shared" si="1"/>
        <v>197</v>
      </c>
      <c r="H29" s="43">
        <v>10</v>
      </c>
      <c r="I29" s="43">
        <f t="shared" si="2"/>
        <v>25</v>
      </c>
      <c r="J29" s="43">
        <f t="shared" si="3"/>
        <v>35</v>
      </c>
      <c r="K29" s="43">
        <v>500</v>
      </c>
      <c r="L29" s="43">
        <v>100</v>
      </c>
      <c r="M29" s="43">
        <v>15.927900000000001</v>
      </c>
      <c r="N29" s="114">
        <f t="shared" si="4"/>
        <v>253.49264705882351</v>
      </c>
      <c r="O29" s="43">
        <f t="shared" si="5"/>
        <v>3.1855800000000003</v>
      </c>
      <c r="P29" s="43">
        <f t="shared" si="6"/>
        <v>79.575037217342995</v>
      </c>
      <c r="Q29" s="44">
        <f t="shared" si="7"/>
        <v>795.75037217342992</v>
      </c>
    </row>
    <row r="30" spans="1:17" x14ac:dyDescent="0.25">
      <c r="A30" s="42">
        <v>3</v>
      </c>
      <c r="B30" s="43">
        <v>85</v>
      </c>
      <c r="C30" s="43">
        <v>668</v>
      </c>
      <c r="D30" s="43">
        <v>420</v>
      </c>
      <c r="E30" s="43">
        <f t="shared" si="0"/>
        <v>248</v>
      </c>
      <c r="F30" s="43">
        <v>1</v>
      </c>
      <c r="G30" s="43">
        <f t="shared" si="1"/>
        <v>248</v>
      </c>
      <c r="H30" s="43">
        <v>10</v>
      </c>
      <c r="I30" s="43">
        <f t="shared" si="2"/>
        <v>25</v>
      </c>
      <c r="J30" s="43">
        <f t="shared" si="3"/>
        <v>35</v>
      </c>
      <c r="K30" s="43">
        <v>500</v>
      </c>
      <c r="L30" s="43">
        <v>100</v>
      </c>
      <c r="M30" s="43">
        <v>15.927900000000001</v>
      </c>
      <c r="N30" s="114">
        <f t="shared" si="4"/>
        <v>319.11764705882348</v>
      </c>
      <c r="O30" s="43">
        <f t="shared" si="5"/>
        <v>3.1855800000000003</v>
      </c>
      <c r="P30" s="43">
        <f t="shared" si="6"/>
        <v>100.17568137005614</v>
      </c>
      <c r="Q30" s="44">
        <f t="shared" si="7"/>
        <v>1001.7568137005615</v>
      </c>
    </row>
    <row r="31" spans="1:17" x14ac:dyDescent="0.25">
      <c r="A31" s="42">
        <v>3</v>
      </c>
      <c r="B31" s="43">
        <v>95</v>
      </c>
      <c r="C31" s="43">
        <v>357</v>
      </c>
      <c r="D31" s="43">
        <v>214</v>
      </c>
      <c r="E31" s="43">
        <f t="shared" si="0"/>
        <v>143</v>
      </c>
      <c r="F31" s="43">
        <v>10</v>
      </c>
      <c r="G31" s="43">
        <f t="shared" si="1"/>
        <v>1430</v>
      </c>
      <c r="H31" s="43">
        <v>10</v>
      </c>
      <c r="I31" s="43">
        <f t="shared" si="2"/>
        <v>25</v>
      </c>
      <c r="J31" s="43">
        <f t="shared" si="3"/>
        <v>35</v>
      </c>
      <c r="K31" s="43">
        <v>500</v>
      </c>
      <c r="L31" s="43">
        <v>100</v>
      </c>
      <c r="M31" s="43">
        <v>15.927900000000001</v>
      </c>
      <c r="N31" s="114">
        <f t="shared" si="4"/>
        <v>1840.0735294117644</v>
      </c>
      <c r="O31" s="43">
        <f t="shared" si="5"/>
        <v>3.1855800000000003</v>
      </c>
      <c r="P31" s="43">
        <f t="shared" si="6"/>
        <v>577.62590467411405</v>
      </c>
      <c r="Q31" s="44">
        <f t="shared" si="7"/>
        <v>5776.259046741141</v>
      </c>
    </row>
    <row r="32" spans="1:17" x14ac:dyDescent="0.25">
      <c r="A32" s="42">
        <v>4</v>
      </c>
      <c r="B32" s="43">
        <v>5</v>
      </c>
      <c r="C32" s="43">
        <v>745</v>
      </c>
      <c r="D32" s="43">
        <v>363</v>
      </c>
      <c r="E32" s="43">
        <f t="shared" si="0"/>
        <v>382</v>
      </c>
      <c r="F32" s="43">
        <v>1</v>
      </c>
      <c r="G32" s="43">
        <f t="shared" si="1"/>
        <v>382</v>
      </c>
      <c r="H32" s="43">
        <v>10</v>
      </c>
      <c r="I32" s="43">
        <f t="shared" si="2"/>
        <v>25</v>
      </c>
      <c r="J32" s="43">
        <f t="shared" si="3"/>
        <v>35</v>
      </c>
      <c r="K32" s="43">
        <v>500</v>
      </c>
      <c r="L32" s="43">
        <v>100</v>
      </c>
      <c r="M32" s="43">
        <v>15.927900000000001</v>
      </c>
      <c r="N32" s="114">
        <f t="shared" si="4"/>
        <v>491.54411764705878</v>
      </c>
      <c r="O32" s="43">
        <f t="shared" si="5"/>
        <v>3.1855800000000003</v>
      </c>
      <c r="P32" s="43">
        <f t="shared" si="6"/>
        <v>154.3028640458123</v>
      </c>
      <c r="Q32" s="44">
        <f t="shared" si="7"/>
        <v>1543.0286404581229</v>
      </c>
    </row>
    <row r="33" spans="1:17" x14ac:dyDescent="0.25">
      <c r="A33" s="42">
        <v>4</v>
      </c>
      <c r="B33" s="43">
        <v>15</v>
      </c>
      <c r="C33" s="43">
        <v>165</v>
      </c>
      <c r="D33" s="43">
        <v>130</v>
      </c>
      <c r="E33" s="43">
        <f t="shared" si="0"/>
        <v>35</v>
      </c>
      <c r="F33" s="43">
        <v>10</v>
      </c>
      <c r="G33" s="43">
        <f t="shared" si="1"/>
        <v>350</v>
      </c>
      <c r="H33" s="43">
        <v>10</v>
      </c>
      <c r="I33" s="43">
        <f t="shared" si="2"/>
        <v>25</v>
      </c>
      <c r="J33" s="43">
        <f t="shared" si="3"/>
        <v>35</v>
      </c>
      <c r="K33" s="43">
        <v>500</v>
      </c>
      <c r="L33" s="43">
        <v>100</v>
      </c>
      <c r="M33" s="43">
        <v>15.927900000000001</v>
      </c>
      <c r="N33" s="114">
        <f t="shared" si="4"/>
        <v>450.36764705882354</v>
      </c>
      <c r="O33" s="43">
        <f t="shared" si="5"/>
        <v>3.1855800000000003</v>
      </c>
      <c r="P33" s="43">
        <f t="shared" si="6"/>
        <v>141.37696967548248</v>
      </c>
      <c r="Q33" s="44">
        <f t="shared" si="7"/>
        <v>1413.769696754825</v>
      </c>
    </row>
    <row r="34" spans="1:17" x14ac:dyDescent="0.25">
      <c r="A34" s="42">
        <v>4</v>
      </c>
      <c r="B34" s="43">
        <v>25</v>
      </c>
      <c r="C34" s="43">
        <v>923</v>
      </c>
      <c r="D34" s="43">
        <v>543</v>
      </c>
      <c r="E34" s="43">
        <f t="shared" si="0"/>
        <v>380</v>
      </c>
      <c r="F34" s="43">
        <v>1</v>
      </c>
      <c r="G34" s="43">
        <f t="shared" si="1"/>
        <v>380</v>
      </c>
      <c r="H34" s="43">
        <v>10</v>
      </c>
      <c r="I34" s="43">
        <f t="shared" ref="I34:I65" si="8">IF(H34=10,$B$4,$A$4)</f>
        <v>25</v>
      </c>
      <c r="J34" s="43">
        <f t="shared" ref="J34:J65" si="9">IF(H34=10,$B$5,$A$5)</f>
        <v>35</v>
      </c>
      <c r="K34" s="43">
        <v>500</v>
      </c>
      <c r="L34" s="43">
        <v>100</v>
      </c>
      <c r="M34" s="43">
        <v>15.927900000000001</v>
      </c>
      <c r="N34" s="114">
        <f t="shared" si="4"/>
        <v>488.97058823529409</v>
      </c>
      <c r="O34" s="43">
        <f t="shared" si="5"/>
        <v>3.1855800000000003</v>
      </c>
      <c r="P34" s="43">
        <f t="shared" si="6"/>
        <v>153.49499564766668</v>
      </c>
      <c r="Q34" s="44">
        <f t="shared" si="7"/>
        <v>1534.9499564766668</v>
      </c>
    </row>
    <row r="35" spans="1:17" x14ac:dyDescent="0.25">
      <c r="A35" s="42">
        <v>4</v>
      </c>
      <c r="B35" s="43">
        <v>35</v>
      </c>
      <c r="C35" s="43">
        <v>613</v>
      </c>
      <c r="D35" s="43">
        <v>352</v>
      </c>
      <c r="E35" s="43">
        <f t="shared" si="0"/>
        <v>261</v>
      </c>
      <c r="F35" s="43">
        <v>1</v>
      </c>
      <c r="G35" s="43">
        <f t="shared" si="1"/>
        <v>261</v>
      </c>
      <c r="H35" s="43">
        <v>10</v>
      </c>
      <c r="I35" s="43">
        <f t="shared" si="8"/>
        <v>25</v>
      </c>
      <c r="J35" s="43">
        <f t="shared" si="9"/>
        <v>35</v>
      </c>
      <c r="K35" s="43">
        <v>500</v>
      </c>
      <c r="L35" s="43">
        <v>100</v>
      </c>
      <c r="M35" s="43">
        <v>15.927900000000001</v>
      </c>
      <c r="N35" s="114">
        <f t="shared" si="4"/>
        <v>335.84558823529409</v>
      </c>
      <c r="O35" s="43">
        <f t="shared" si="5"/>
        <v>3.1855800000000003</v>
      </c>
      <c r="P35" s="43">
        <f t="shared" si="6"/>
        <v>105.42682595800264</v>
      </c>
      <c r="Q35" s="44">
        <f t="shared" si="7"/>
        <v>1054.2682595800263</v>
      </c>
    </row>
    <row r="36" spans="1:17" x14ac:dyDescent="0.25">
      <c r="A36" s="42">
        <v>4</v>
      </c>
      <c r="B36" s="43">
        <v>45</v>
      </c>
      <c r="C36" s="43">
        <v>199</v>
      </c>
      <c r="D36" s="43">
        <v>118</v>
      </c>
      <c r="E36" s="43">
        <f t="shared" si="0"/>
        <v>81</v>
      </c>
      <c r="F36" s="43">
        <v>1</v>
      </c>
      <c r="G36" s="43">
        <f t="shared" si="1"/>
        <v>81</v>
      </c>
      <c r="H36" s="43">
        <v>10</v>
      </c>
      <c r="I36" s="43">
        <f t="shared" si="8"/>
        <v>25</v>
      </c>
      <c r="J36" s="43">
        <f t="shared" si="9"/>
        <v>35</v>
      </c>
      <c r="K36" s="43">
        <v>500</v>
      </c>
      <c r="L36" s="43">
        <v>100</v>
      </c>
      <c r="M36" s="43">
        <v>15.927900000000001</v>
      </c>
      <c r="N36" s="114">
        <f t="shared" si="4"/>
        <v>104.22794117647058</v>
      </c>
      <c r="O36" s="43">
        <f t="shared" si="5"/>
        <v>3.1855800000000003</v>
      </c>
      <c r="P36" s="43">
        <f t="shared" si="6"/>
        <v>32.718670124897372</v>
      </c>
      <c r="Q36" s="44">
        <f t="shared" si="7"/>
        <v>327.18670124897369</v>
      </c>
    </row>
    <row r="37" spans="1:17" x14ac:dyDescent="0.25">
      <c r="A37" s="42">
        <v>4</v>
      </c>
      <c r="B37" s="43">
        <v>55</v>
      </c>
      <c r="C37" s="43">
        <v>130</v>
      </c>
      <c r="D37" s="43">
        <v>93</v>
      </c>
      <c r="E37" s="43">
        <f t="shared" si="0"/>
        <v>37</v>
      </c>
      <c r="F37" s="43">
        <v>10</v>
      </c>
      <c r="G37" s="43">
        <f t="shared" si="1"/>
        <v>370</v>
      </c>
      <c r="H37" s="43">
        <v>10</v>
      </c>
      <c r="I37" s="43">
        <f t="shared" si="8"/>
        <v>25</v>
      </c>
      <c r="J37" s="43">
        <f t="shared" si="9"/>
        <v>35</v>
      </c>
      <c r="K37" s="43">
        <v>500</v>
      </c>
      <c r="L37" s="43">
        <v>100</v>
      </c>
      <c r="M37" s="43">
        <v>15.927900000000001</v>
      </c>
      <c r="N37" s="114">
        <f t="shared" si="4"/>
        <v>476.10294117647055</v>
      </c>
      <c r="O37" s="43">
        <f t="shared" si="5"/>
        <v>3.1855800000000003</v>
      </c>
      <c r="P37" s="43">
        <f t="shared" si="6"/>
        <v>149.45565365693861</v>
      </c>
      <c r="Q37" s="44">
        <f t="shared" si="7"/>
        <v>1494.556536569386</v>
      </c>
    </row>
    <row r="38" spans="1:17" x14ac:dyDescent="0.25">
      <c r="A38" s="42">
        <v>4</v>
      </c>
      <c r="B38" s="43">
        <v>65</v>
      </c>
      <c r="C38" s="43">
        <v>427</v>
      </c>
      <c r="D38" s="43">
        <v>268</v>
      </c>
      <c r="E38" s="43">
        <f t="shared" si="0"/>
        <v>159</v>
      </c>
      <c r="F38" s="43">
        <v>1</v>
      </c>
      <c r="G38" s="43">
        <f t="shared" si="1"/>
        <v>159</v>
      </c>
      <c r="H38" s="43">
        <v>10</v>
      </c>
      <c r="I38" s="43">
        <f t="shared" si="8"/>
        <v>25</v>
      </c>
      <c r="J38" s="43">
        <f t="shared" si="9"/>
        <v>35</v>
      </c>
      <c r="K38" s="43">
        <v>500</v>
      </c>
      <c r="L38" s="43">
        <v>100</v>
      </c>
      <c r="M38" s="43">
        <v>15.927900000000001</v>
      </c>
      <c r="N38" s="114">
        <f t="shared" si="4"/>
        <v>204.59558823529412</v>
      </c>
      <c r="O38" s="43">
        <f t="shared" si="5"/>
        <v>3.1855800000000003</v>
      </c>
      <c r="P38" s="43">
        <f t="shared" si="6"/>
        <v>64.225537652576321</v>
      </c>
      <c r="Q38" s="44">
        <f t="shared" si="7"/>
        <v>642.25537652576327</v>
      </c>
    </row>
    <row r="39" spans="1:17" x14ac:dyDescent="0.25">
      <c r="A39" s="42">
        <v>4</v>
      </c>
      <c r="B39" s="43">
        <v>75</v>
      </c>
      <c r="C39" s="43">
        <v>269</v>
      </c>
      <c r="D39" s="43">
        <v>178</v>
      </c>
      <c r="E39" s="43">
        <f t="shared" si="0"/>
        <v>91</v>
      </c>
      <c r="F39" s="43">
        <v>10</v>
      </c>
      <c r="G39" s="43">
        <f t="shared" si="1"/>
        <v>910</v>
      </c>
      <c r="H39" s="43">
        <v>10</v>
      </c>
      <c r="I39" s="43">
        <f t="shared" si="8"/>
        <v>25</v>
      </c>
      <c r="J39" s="43">
        <f t="shared" si="9"/>
        <v>35</v>
      </c>
      <c r="K39" s="43">
        <v>500</v>
      </c>
      <c r="L39" s="43">
        <v>100</v>
      </c>
      <c r="M39" s="43">
        <v>15.927900000000001</v>
      </c>
      <c r="N39" s="114">
        <f t="shared" si="4"/>
        <v>1170.9558823529412</v>
      </c>
      <c r="O39" s="43">
        <f t="shared" si="5"/>
        <v>3.1855800000000003</v>
      </c>
      <c r="P39" s="43">
        <f t="shared" si="6"/>
        <v>367.58012115625445</v>
      </c>
      <c r="Q39" s="44">
        <f t="shared" si="7"/>
        <v>3675.8012115625443</v>
      </c>
    </row>
    <row r="40" spans="1:17" x14ac:dyDescent="0.25">
      <c r="A40" s="42">
        <v>4</v>
      </c>
      <c r="B40" s="43">
        <v>85</v>
      </c>
      <c r="C40" s="43">
        <v>128</v>
      </c>
      <c r="D40" s="43">
        <v>79</v>
      </c>
      <c r="E40" s="43">
        <f t="shared" si="0"/>
        <v>49</v>
      </c>
      <c r="F40" s="43">
        <v>1</v>
      </c>
      <c r="G40" s="43">
        <f t="shared" si="1"/>
        <v>49</v>
      </c>
      <c r="H40" s="43">
        <v>10</v>
      </c>
      <c r="I40" s="43">
        <f t="shared" si="8"/>
        <v>25</v>
      </c>
      <c r="J40" s="43">
        <f t="shared" si="9"/>
        <v>35</v>
      </c>
      <c r="K40" s="43">
        <v>500</v>
      </c>
      <c r="L40" s="43">
        <v>100</v>
      </c>
      <c r="M40" s="43">
        <v>15.927900000000001</v>
      </c>
      <c r="N40" s="114">
        <f t="shared" si="4"/>
        <v>63.05147058823529</v>
      </c>
      <c r="O40" s="43">
        <f t="shared" si="5"/>
        <v>3.1855800000000003</v>
      </c>
      <c r="P40" s="43">
        <f t="shared" si="6"/>
        <v>19.792775754567547</v>
      </c>
      <c r="Q40" s="44">
        <f t="shared" si="7"/>
        <v>197.92775754567546</v>
      </c>
    </row>
    <row r="41" spans="1:17" x14ac:dyDescent="0.25">
      <c r="A41" s="42">
        <v>4</v>
      </c>
      <c r="B41" s="43">
        <v>95</v>
      </c>
      <c r="C41" s="43">
        <v>771</v>
      </c>
      <c r="D41" s="43">
        <v>467</v>
      </c>
      <c r="E41" s="43">
        <f t="shared" si="0"/>
        <v>304</v>
      </c>
      <c r="F41" s="43">
        <v>1</v>
      </c>
      <c r="G41" s="43">
        <f t="shared" si="1"/>
        <v>304</v>
      </c>
      <c r="H41" s="43">
        <v>10</v>
      </c>
      <c r="I41" s="43">
        <f t="shared" si="8"/>
        <v>25</v>
      </c>
      <c r="J41" s="43">
        <f t="shared" si="9"/>
        <v>35</v>
      </c>
      <c r="K41" s="43">
        <v>500</v>
      </c>
      <c r="L41" s="43">
        <v>100</v>
      </c>
      <c r="M41" s="43">
        <v>15.927900000000001</v>
      </c>
      <c r="N41" s="114">
        <f t="shared" si="4"/>
        <v>391.1764705882353</v>
      </c>
      <c r="O41" s="43">
        <f t="shared" si="5"/>
        <v>3.1855800000000003</v>
      </c>
      <c r="P41" s="43">
        <f t="shared" si="6"/>
        <v>122.79599651813336</v>
      </c>
      <c r="Q41" s="44">
        <f t="shared" si="7"/>
        <v>1227.9599651813337</v>
      </c>
    </row>
    <row r="42" spans="1:17" x14ac:dyDescent="0.25">
      <c r="A42" s="42">
        <v>5</v>
      </c>
      <c r="B42" s="43">
        <v>5</v>
      </c>
      <c r="C42" s="43">
        <v>29</v>
      </c>
      <c r="D42" s="43">
        <v>24</v>
      </c>
      <c r="E42" s="43">
        <f t="shared" si="0"/>
        <v>5</v>
      </c>
      <c r="F42" s="43">
        <v>1</v>
      </c>
      <c r="G42" s="43">
        <f t="shared" si="1"/>
        <v>5</v>
      </c>
      <c r="H42" s="43">
        <v>10</v>
      </c>
      <c r="I42" s="43">
        <f t="shared" si="8"/>
        <v>25</v>
      </c>
      <c r="J42" s="43">
        <f t="shared" si="9"/>
        <v>35</v>
      </c>
      <c r="K42" s="43">
        <v>500</v>
      </c>
      <c r="L42" s="43">
        <v>100</v>
      </c>
      <c r="M42" s="43">
        <v>15.927900000000001</v>
      </c>
      <c r="N42" s="114">
        <f t="shared" si="4"/>
        <v>6.4338235294117645</v>
      </c>
      <c r="O42" s="43">
        <f t="shared" si="5"/>
        <v>3.1855800000000003</v>
      </c>
      <c r="P42" s="43">
        <f t="shared" si="6"/>
        <v>2.0196709953640353</v>
      </c>
      <c r="Q42" s="44">
        <f t="shared" si="7"/>
        <v>20.196709953640351</v>
      </c>
    </row>
    <row r="43" spans="1:17" x14ac:dyDescent="0.25">
      <c r="A43" s="42">
        <v>5</v>
      </c>
      <c r="B43" s="43">
        <v>15</v>
      </c>
      <c r="C43" s="43">
        <v>106</v>
      </c>
      <c r="D43" s="43">
        <v>93</v>
      </c>
      <c r="E43" s="43">
        <f t="shared" si="0"/>
        <v>13</v>
      </c>
      <c r="F43" s="43">
        <v>1</v>
      </c>
      <c r="G43" s="43">
        <f t="shared" si="1"/>
        <v>13</v>
      </c>
      <c r="H43" s="43">
        <v>10</v>
      </c>
      <c r="I43" s="43">
        <f t="shared" si="8"/>
        <v>25</v>
      </c>
      <c r="J43" s="43">
        <f t="shared" si="9"/>
        <v>35</v>
      </c>
      <c r="K43" s="43">
        <v>500</v>
      </c>
      <c r="L43" s="43">
        <v>100</v>
      </c>
      <c r="M43" s="43">
        <v>15.927900000000001</v>
      </c>
      <c r="N43" s="114">
        <f t="shared" si="4"/>
        <v>16.727941176470587</v>
      </c>
      <c r="O43" s="43">
        <f t="shared" si="5"/>
        <v>3.1855800000000003</v>
      </c>
      <c r="P43" s="43">
        <f t="shared" si="6"/>
        <v>5.2511445879464915</v>
      </c>
      <c r="Q43" s="44">
        <f t="shared" si="7"/>
        <v>52.511445879464915</v>
      </c>
    </row>
    <row r="44" spans="1:17" x14ac:dyDescent="0.25">
      <c r="A44" s="42">
        <v>5</v>
      </c>
      <c r="B44" s="43">
        <v>25</v>
      </c>
      <c r="C44" s="43">
        <v>10</v>
      </c>
      <c r="D44" s="43">
        <v>8</v>
      </c>
      <c r="E44" s="43">
        <f t="shared" si="0"/>
        <v>2</v>
      </c>
      <c r="F44" s="43">
        <v>1</v>
      </c>
      <c r="G44" s="43">
        <f t="shared" si="1"/>
        <v>2</v>
      </c>
      <c r="H44" s="43">
        <v>10</v>
      </c>
      <c r="I44" s="43">
        <f t="shared" si="8"/>
        <v>25</v>
      </c>
      <c r="J44" s="43">
        <f t="shared" si="9"/>
        <v>35</v>
      </c>
      <c r="K44" s="43">
        <v>500</v>
      </c>
      <c r="L44" s="43">
        <v>100</v>
      </c>
      <c r="M44" s="43">
        <v>15.927900000000001</v>
      </c>
      <c r="N44" s="114">
        <f t="shared" si="4"/>
        <v>2.5735294117647056</v>
      </c>
      <c r="O44" s="43">
        <f t="shared" si="5"/>
        <v>3.1855800000000003</v>
      </c>
      <c r="P44" s="43">
        <f t="shared" si="6"/>
        <v>0.80786839814561406</v>
      </c>
      <c r="Q44" s="44">
        <f t="shared" si="7"/>
        <v>8.0786839814561411</v>
      </c>
    </row>
    <row r="45" spans="1:17" x14ac:dyDescent="0.25">
      <c r="A45" s="42">
        <v>5</v>
      </c>
      <c r="B45" s="43">
        <v>35</v>
      </c>
      <c r="C45" s="43">
        <v>9</v>
      </c>
      <c r="D45" s="43">
        <v>8</v>
      </c>
      <c r="E45" s="43">
        <f t="shared" si="0"/>
        <v>1</v>
      </c>
      <c r="F45" s="43">
        <v>1</v>
      </c>
      <c r="G45" s="43">
        <f t="shared" si="1"/>
        <v>1</v>
      </c>
      <c r="H45" s="43">
        <v>10</v>
      </c>
      <c r="I45" s="43">
        <f t="shared" si="8"/>
        <v>25</v>
      </c>
      <c r="J45" s="43">
        <f t="shared" si="9"/>
        <v>35</v>
      </c>
      <c r="K45" s="43">
        <v>500</v>
      </c>
      <c r="L45" s="43">
        <v>100</v>
      </c>
      <c r="M45" s="43">
        <v>15.927900000000001</v>
      </c>
      <c r="N45" s="114">
        <f t="shared" si="4"/>
        <v>1.2867647058823528</v>
      </c>
      <c r="O45" s="43">
        <f t="shared" si="5"/>
        <v>3.1855800000000003</v>
      </c>
      <c r="P45" s="43">
        <f t="shared" si="6"/>
        <v>0.40393419907280703</v>
      </c>
      <c r="Q45" s="44">
        <f t="shared" si="7"/>
        <v>4.0393419907280705</v>
      </c>
    </row>
    <row r="46" spans="1:17" x14ac:dyDescent="0.25">
      <c r="A46" s="42">
        <v>5</v>
      </c>
      <c r="B46" s="43">
        <v>45</v>
      </c>
      <c r="C46" s="43">
        <v>27</v>
      </c>
      <c r="D46" s="43">
        <v>24</v>
      </c>
      <c r="E46" s="43">
        <f t="shared" si="0"/>
        <v>3</v>
      </c>
      <c r="F46" s="43">
        <v>1</v>
      </c>
      <c r="G46" s="43">
        <f t="shared" si="1"/>
        <v>3</v>
      </c>
      <c r="H46" s="43">
        <v>10</v>
      </c>
      <c r="I46" s="43">
        <f t="shared" si="8"/>
        <v>25</v>
      </c>
      <c r="J46" s="43">
        <f t="shared" si="9"/>
        <v>35</v>
      </c>
      <c r="K46" s="43">
        <v>500</v>
      </c>
      <c r="L46" s="43">
        <v>100</v>
      </c>
      <c r="M46" s="43">
        <v>15.927900000000001</v>
      </c>
      <c r="N46" s="114">
        <f t="shared" si="4"/>
        <v>3.8602941176470589</v>
      </c>
      <c r="O46" s="43">
        <f t="shared" si="5"/>
        <v>3.1855800000000003</v>
      </c>
      <c r="P46" s="43">
        <f t="shared" si="6"/>
        <v>1.2118025972184212</v>
      </c>
      <c r="Q46" s="44">
        <f t="shared" si="7"/>
        <v>12.118025972184212</v>
      </c>
    </row>
    <row r="47" spans="1:17" x14ac:dyDescent="0.25">
      <c r="A47" s="42">
        <v>5</v>
      </c>
      <c r="B47" s="43">
        <v>55</v>
      </c>
      <c r="C47" s="43">
        <v>49</v>
      </c>
      <c r="D47" s="43">
        <v>46</v>
      </c>
      <c r="E47" s="43">
        <f t="shared" si="0"/>
        <v>3</v>
      </c>
      <c r="F47" s="43">
        <v>1</v>
      </c>
      <c r="G47" s="43">
        <f t="shared" si="1"/>
        <v>3</v>
      </c>
      <c r="H47" s="43">
        <v>10</v>
      </c>
      <c r="I47" s="43">
        <f t="shared" si="8"/>
        <v>25</v>
      </c>
      <c r="J47" s="43">
        <f t="shared" si="9"/>
        <v>35</v>
      </c>
      <c r="K47" s="43">
        <v>500</v>
      </c>
      <c r="L47" s="43">
        <v>100</v>
      </c>
      <c r="M47" s="43">
        <v>15.927900000000001</v>
      </c>
      <c r="N47" s="114">
        <f t="shared" si="4"/>
        <v>3.8602941176470589</v>
      </c>
      <c r="O47" s="43">
        <f t="shared" si="5"/>
        <v>3.1855800000000003</v>
      </c>
      <c r="P47" s="43">
        <f t="shared" si="6"/>
        <v>1.2118025972184212</v>
      </c>
      <c r="Q47" s="44">
        <f t="shared" si="7"/>
        <v>12.118025972184212</v>
      </c>
    </row>
    <row r="48" spans="1:17" x14ac:dyDescent="0.25">
      <c r="A48" s="42">
        <v>5</v>
      </c>
      <c r="B48" s="43">
        <v>65</v>
      </c>
      <c r="C48" s="43">
        <v>0</v>
      </c>
      <c r="D48" s="43">
        <v>0</v>
      </c>
      <c r="E48" s="43">
        <f t="shared" si="0"/>
        <v>0</v>
      </c>
      <c r="F48" s="43">
        <v>1</v>
      </c>
      <c r="G48" s="43">
        <f t="shared" si="1"/>
        <v>0</v>
      </c>
      <c r="H48" s="43">
        <v>10</v>
      </c>
      <c r="I48" s="43">
        <f t="shared" si="8"/>
        <v>25</v>
      </c>
      <c r="J48" s="43">
        <f t="shared" si="9"/>
        <v>35</v>
      </c>
      <c r="K48" s="43">
        <v>500</v>
      </c>
      <c r="L48" s="43">
        <v>100</v>
      </c>
      <c r="M48" s="43">
        <v>15.927900000000001</v>
      </c>
      <c r="N48" s="114">
        <f t="shared" si="4"/>
        <v>0</v>
      </c>
      <c r="O48" s="43">
        <f t="shared" si="5"/>
        <v>3.1855800000000003</v>
      </c>
      <c r="P48" s="43">
        <f t="shared" si="6"/>
        <v>0</v>
      </c>
      <c r="Q48" s="44">
        <f t="shared" si="7"/>
        <v>0</v>
      </c>
    </row>
    <row r="49" spans="1:17" x14ac:dyDescent="0.25">
      <c r="A49" s="42">
        <v>5</v>
      </c>
      <c r="B49" s="43">
        <v>75</v>
      </c>
      <c r="C49" s="43">
        <v>799</v>
      </c>
      <c r="D49" s="43">
        <v>683</v>
      </c>
      <c r="E49" s="43">
        <f t="shared" si="0"/>
        <v>116</v>
      </c>
      <c r="F49" s="43">
        <v>1</v>
      </c>
      <c r="G49" s="43">
        <f t="shared" si="1"/>
        <v>116</v>
      </c>
      <c r="H49" s="43">
        <v>10</v>
      </c>
      <c r="I49" s="43">
        <f t="shared" si="8"/>
        <v>25</v>
      </c>
      <c r="J49" s="43">
        <f t="shared" si="9"/>
        <v>35</v>
      </c>
      <c r="K49" s="43">
        <v>500</v>
      </c>
      <c r="L49" s="43">
        <v>100</v>
      </c>
      <c r="M49" s="43">
        <v>15.927900000000001</v>
      </c>
      <c r="N49" s="114">
        <f t="shared" si="4"/>
        <v>149.26470588235296</v>
      </c>
      <c r="O49" s="43">
        <f t="shared" si="5"/>
        <v>3.1855800000000003</v>
      </c>
      <c r="P49" s="43">
        <f t="shared" si="6"/>
        <v>46.85636709244563</v>
      </c>
      <c r="Q49" s="44">
        <f t="shared" si="7"/>
        <v>468.56367092445629</v>
      </c>
    </row>
    <row r="50" spans="1:17" x14ac:dyDescent="0.25">
      <c r="A50" s="42">
        <v>5</v>
      </c>
      <c r="B50" s="43">
        <v>85</v>
      </c>
      <c r="C50" s="43">
        <v>6</v>
      </c>
      <c r="D50" s="43">
        <v>3</v>
      </c>
      <c r="E50" s="43">
        <f t="shared" si="0"/>
        <v>3</v>
      </c>
      <c r="F50" s="43">
        <v>1</v>
      </c>
      <c r="G50" s="43">
        <f t="shared" si="1"/>
        <v>3</v>
      </c>
      <c r="H50" s="43">
        <v>10</v>
      </c>
      <c r="I50" s="43">
        <f t="shared" si="8"/>
        <v>25</v>
      </c>
      <c r="J50" s="43">
        <f t="shared" si="9"/>
        <v>35</v>
      </c>
      <c r="K50" s="43">
        <v>500</v>
      </c>
      <c r="L50" s="43">
        <v>100</v>
      </c>
      <c r="M50" s="43">
        <v>15.927900000000001</v>
      </c>
      <c r="N50" s="114">
        <f t="shared" si="4"/>
        <v>3.8602941176470589</v>
      </c>
      <c r="O50" s="43">
        <f t="shared" si="5"/>
        <v>3.1855800000000003</v>
      </c>
      <c r="P50" s="43">
        <f t="shared" si="6"/>
        <v>1.2118025972184212</v>
      </c>
      <c r="Q50" s="44">
        <f t="shared" si="7"/>
        <v>12.118025972184212</v>
      </c>
    </row>
    <row r="51" spans="1:17" x14ac:dyDescent="0.25">
      <c r="A51" s="42">
        <v>5</v>
      </c>
      <c r="B51" s="43">
        <v>95</v>
      </c>
      <c r="C51" s="43">
        <v>134</v>
      </c>
      <c r="D51" s="43">
        <v>109</v>
      </c>
      <c r="E51" s="43">
        <f t="shared" si="0"/>
        <v>25</v>
      </c>
      <c r="F51" s="43">
        <v>10</v>
      </c>
      <c r="G51" s="43">
        <f t="shared" si="1"/>
        <v>250</v>
      </c>
      <c r="H51" s="43">
        <v>10</v>
      </c>
      <c r="I51" s="43">
        <f t="shared" si="8"/>
        <v>25</v>
      </c>
      <c r="J51" s="43">
        <f t="shared" si="9"/>
        <v>35</v>
      </c>
      <c r="K51" s="43">
        <v>500</v>
      </c>
      <c r="L51" s="43">
        <v>100</v>
      </c>
      <c r="M51" s="43">
        <v>15.927900000000001</v>
      </c>
      <c r="N51" s="114">
        <f t="shared" si="4"/>
        <v>321.69117647058823</v>
      </c>
      <c r="O51" s="43">
        <f t="shared" si="5"/>
        <v>3.1855800000000003</v>
      </c>
      <c r="P51" s="43">
        <f t="shared" si="6"/>
        <v>100.98354976820177</v>
      </c>
      <c r="Q51" s="44">
        <f t="shared" si="7"/>
        <v>1009.8354976820177</v>
      </c>
    </row>
    <row r="52" spans="1:17" x14ac:dyDescent="0.25">
      <c r="A52" s="42">
        <v>6</v>
      </c>
      <c r="B52" s="43">
        <v>5</v>
      </c>
      <c r="C52" s="43">
        <v>39</v>
      </c>
      <c r="D52" s="43">
        <v>34</v>
      </c>
      <c r="E52" s="43">
        <f t="shared" si="0"/>
        <v>5</v>
      </c>
      <c r="F52" s="43">
        <v>1</v>
      </c>
      <c r="G52" s="43">
        <f t="shared" si="1"/>
        <v>5</v>
      </c>
      <c r="H52" s="43">
        <v>10</v>
      </c>
      <c r="I52" s="43">
        <f t="shared" si="8"/>
        <v>25</v>
      </c>
      <c r="J52" s="43">
        <f t="shared" si="9"/>
        <v>35</v>
      </c>
      <c r="K52" s="43">
        <v>500</v>
      </c>
      <c r="L52" s="43">
        <v>100</v>
      </c>
      <c r="M52" s="43">
        <v>15.927900000000001</v>
      </c>
      <c r="N52" s="114">
        <f t="shared" si="4"/>
        <v>6.4338235294117645</v>
      </c>
      <c r="O52" s="43">
        <f t="shared" si="5"/>
        <v>3.1855800000000003</v>
      </c>
      <c r="P52" s="43">
        <f t="shared" si="6"/>
        <v>2.0196709953640353</v>
      </c>
      <c r="Q52" s="44">
        <f t="shared" si="7"/>
        <v>20.196709953640351</v>
      </c>
    </row>
    <row r="53" spans="1:17" x14ac:dyDescent="0.25">
      <c r="A53" s="42">
        <v>6</v>
      </c>
      <c r="B53" s="43">
        <v>15</v>
      </c>
      <c r="C53" s="43">
        <v>25</v>
      </c>
      <c r="D53" s="43">
        <v>22</v>
      </c>
      <c r="E53" s="43">
        <f t="shared" si="0"/>
        <v>3</v>
      </c>
      <c r="F53" s="43">
        <v>1</v>
      </c>
      <c r="G53" s="43">
        <f t="shared" si="1"/>
        <v>3</v>
      </c>
      <c r="H53" s="43">
        <v>10</v>
      </c>
      <c r="I53" s="43">
        <f t="shared" si="8"/>
        <v>25</v>
      </c>
      <c r="J53" s="43">
        <f t="shared" si="9"/>
        <v>35</v>
      </c>
      <c r="K53" s="43">
        <v>500</v>
      </c>
      <c r="L53" s="43">
        <v>100</v>
      </c>
      <c r="M53" s="43">
        <v>15.927900000000001</v>
      </c>
      <c r="N53" s="114">
        <f t="shared" si="4"/>
        <v>3.8602941176470589</v>
      </c>
      <c r="O53" s="43">
        <f t="shared" si="5"/>
        <v>3.1855800000000003</v>
      </c>
      <c r="P53" s="43">
        <f t="shared" si="6"/>
        <v>1.2118025972184212</v>
      </c>
      <c r="Q53" s="44">
        <f t="shared" si="7"/>
        <v>12.118025972184212</v>
      </c>
    </row>
    <row r="54" spans="1:17" x14ac:dyDescent="0.25">
      <c r="A54" s="42">
        <v>6</v>
      </c>
      <c r="B54" s="43">
        <v>25</v>
      </c>
      <c r="C54" s="43">
        <v>6</v>
      </c>
      <c r="D54" s="43">
        <v>5</v>
      </c>
      <c r="E54" s="43">
        <f t="shared" si="0"/>
        <v>1</v>
      </c>
      <c r="F54" s="43">
        <v>1</v>
      </c>
      <c r="G54" s="43">
        <f t="shared" si="1"/>
        <v>1</v>
      </c>
      <c r="H54" s="43">
        <v>10</v>
      </c>
      <c r="I54" s="43">
        <f t="shared" si="8"/>
        <v>25</v>
      </c>
      <c r="J54" s="43">
        <f t="shared" si="9"/>
        <v>35</v>
      </c>
      <c r="K54" s="43">
        <v>500</v>
      </c>
      <c r="L54" s="43">
        <v>100</v>
      </c>
      <c r="M54" s="43">
        <v>15.927900000000001</v>
      </c>
      <c r="N54" s="114">
        <f t="shared" si="4"/>
        <v>1.2867647058823528</v>
      </c>
      <c r="O54" s="43">
        <f t="shared" si="5"/>
        <v>3.1855800000000003</v>
      </c>
      <c r="P54" s="43">
        <f t="shared" si="6"/>
        <v>0.40393419907280703</v>
      </c>
      <c r="Q54" s="44">
        <f t="shared" si="7"/>
        <v>4.0393419907280705</v>
      </c>
    </row>
    <row r="55" spans="1:17" x14ac:dyDescent="0.25">
      <c r="A55" s="42">
        <v>6</v>
      </c>
      <c r="B55" s="43">
        <v>35</v>
      </c>
      <c r="C55" s="43">
        <v>72</v>
      </c>
      <c r="D55" s="43">
        <v>64</v>
      </c>
      <c r="E55" s="43">
        <f t="shared" si="0"/>
        <v>8</v>
      </c>
      <c r="F55" s="43">
        <v>1</v>
      </c>
      <c r="G55" s="43">
        <f t="shared" si="1"/>
        <v>8</v>
      </c>
      <c r="H55" s="43">
        <v>10</v>
      </c>
      <c r="I55" s="43">
        <f t="shared" si="8"/>
        <v>25</v>
      </c>
      <c r="J55" s="43">
        <f t="shared" si="9"/>
        <v>35</v>
      </c>
      <c r="K55" s="43">
        <v>500</v>
      </c>
      <c r="L55" s="43">
        <v>100</v>
      </c>
      <c r="M55" s="43">
        <v>15.927900000000001</v>
      </c>
      <c r="N55" s="114">
        <f t="shared" si="4"/>
        <v>10.294117647058822</v>
      </c>
      <c r="O55" s="43">
        <f t="shared" si="5"/>
        <v>3.1855800000000003</v>
      </c>
      <c r="P55" s="43">
        <f t="shared" si="6"/>
        <v>3.2314735925824563</v>
      </c>
      <c r="Q55" s="44">
        <f t="shared" si="7"/>
        <v>32.314735925824564</v>
      </c>
    </row>
    <row r="56" spans="1:17" x14ac:dyDescent="0.25">
      <c r="A56" s="42">
        <v>6</v>
      </c>
      <c r="B56" s="43">
        <v>45</v>
      </c>
      <c r="C56" s="43">
        <v>390</v>
      </c>
      <c r="D56" s="43">
        <v>340</v>
      </c>
      <c r="E56" s="43">
        <f t="shared" si="0"/>
        <v>50</v>
      </c>
      <c r="F56" s="43">
        <v>1</v>
      </c>
      <c r="G56" s="43">
        <f t="shared" si="1"/>
        <v>50</v>
      </c>
      <c r="H56" s="43">
        <v>10</v>
      </c>
      <c r="I56" s="43">
        <f t="shared" si="8"/>
        <v>25</v>
      </c>
      <c r="J56" s="43">
        <f t="shared" si="9"/>
        <v>35</v>
      </c>
      <c r="K56" s="43">
        <v>500</v>
      </c>
      <c r="L56" s="43">
        <v>100</v>
      </c>
      <c r="M56" s="43">
        <v>15.927900000000001</v>
      </c>
      <c r="N56" s="114">
        <f t="shared" si="4"/>
        <v>64.338235294117638</v>
      </c>
      <c r="O56" s="43">
        <f t="shared" si="5"/>
        <v>3.1855800000000003</v>
      </c>
      <c r="P56" s="43">
        <f t="shared" si="6"/>
        <v>20.196709953640351</v>
      </c>
      <c r="Q56" s="44">
        <f t="shared" si="7"/>
        <v>201.96709953640351</v>
      </c>
    </row>
    <row r="57" spans="1:17" x14ac:dyDescent="0.25">
      <c r="A57" s="42">
        <v>6</v>
      </c>
      <c r="B57" s="43">
        <v>55</v>
      </c>
      <c r="C57" s="43">
        <v>6</v>
      </c>
      <c r="D57" s="43">
        <v>3</v>
      </c>
      <c r="E57" s="43">
        <f t="shared" si="0"/>
        <v>3</v>
      </c>
      <c r="F57" s="43">
        <v>1</v>
      </c>
      <c r="G57" s="43">
        <f t="shared" si="1"/>
        <v>3</v>
      </c>
      <c r="H57" s="43">
        <v>10</v>
      </c>
      <c r="I57" s="43">
        <f t="shared" si="8"/>
        <v>25</v>
      </c>
      <c r="J57" s="43">
        <f t="shared" si="9"/>
        <v>35</v>
      </c>
      <c r="K57" s="43">
        <v>500</v>
      </c>
      <c r="L57" s="43">
        <v>100</v>
      </c>
      <c r="M57" s="43">
        <v>15.927900000000001</v>
      </c>
      <c r="N57" s="114">
        <f t="shared" si="4"/>
        <v>3.8602941176470589</v>
      </c>
      <c r="O57" s="43">
        <f t="shared" si="5"/>
        <v>3.1855800000000003</v>
      </c>
      <c r="P57" s="43">
        <f t="shared" si="6"/>
        <v>1.2118025972184212</v>
      </c>
      <c r="Q57" s="44">
        <f t="shared" si="7"/>
        <v>12.118025972184212</v>
      </c>
    </row>
    <row r="58" spans="1:17" x14ac:dyDescent="0.25">
      <c r="A58" s="42">
        <v>6</v>
      </c>
      <c r="B58" s="43">
        <v>65</v>
      </c>
      <c r="C58" s="43">
        <v>250</v>
      </c>
      <c r="D58" s="43">
        <v>222</v>
      </c>
      <c r="E58" s="43">
        <f t="shared" si="0"/>
        <v>28</v>
      </c>
      <c r="F58" s="43">
        <v>10</v>
      </c>
      <c r="G58" s="43">
        <f t="shared" si="1"/>
        <v>280</v>
      </c>
      <c r="H58" s="43">
        <v>10</v>
      </c>
      <c r="I58" s="43">
        <f t="shared" si="8"/>
        <v>25</v>
      </c>
      <c r="J58" s="43">
        <f t="shared" si="9"/>
        <v>35</v>
      </c>
      <c r="K58" s="43">
        <v>500</v>
      </c>
      <c r="L58" s="43">
        <v>100</v>
      </c>
      <c r="M58" s="43">
        <v>15.927900000000001</v>
      </c>
      <c r="N58" s="114">
        <f t="shared" si="4"/>
        <v>360.29411764705878</v>
      </c>
      <c r="O58" s="43">
        <f t="shared" si="5"/>
        <v>3.1855800000000003</v>
      </c>
      <c r="P58" s="43">
        <f t="shared" si="6"/>
        <v>113.10157574038597</v>
      </c>
      <c r="Q58" s="44">
        <f t="shared" si="7"/>
        <v>1131.0157574038597</v>
      </c>
    </row>
    <row r="59" spans="1:17" x14ac:dyDescent="0.25">
      <c r="A59" s="42">
        <v>6</v>
      </c>
      <c r="B59" s="43">
        <v>75</v>
      </c>
      <c r="C59" s="43">
        <v>39</v>
      </c>
      <c r="D59" s="43">
        <v>32</v>
      </c>
      <c r="E59" s="43">
        <f t="shared" si="0"/>
        <v>7</v>
      </c>
      <c r="F59" s="43">
        <v>1</v>
      </c>
      <c r="G59" s="43">
        <f t="shared" si="1"/>
        <v>7</v>
      </c>
      <c r="H59" s="43">
        <v>10</v>
      </c>
      <c r="I59" s="43">
        <f t="shared" si="8"/>
        <v>25</v>
      </c>
      <c r="J59" s="43">
        <f t="shared" si="9"/>
        <v>35</v>
      </c>
      <c r="K59" s="43">
        <v>500</v>
      </c>
      <c r="L59" s="43">
        <v>100</v>
      </c>
      <c r="M59" s="43">
        <v>15.927900000000001</v>
      </c>
      <c r="N59" s="114">
        <f t="shared" si="4"/>
        <v>9.007352941176471</v>
      </c>
      <c r="O59" s="43">
        <f t="shared" si="5"/>
        <v>3.1855800000000003</v>
      </c>
      <c r="P59" s="43">
        <f t="shared" si="6"/>
        <v>2.82753939350965</v>
      </c>
      <c r="Q59" s="44">
        <f t="shared" si="7"/>
        <v>28.275393935096499</v>
      </c>
    </row>
    <row r="60" spans="1:17" x14ac:dyDescent="0.25">
      <c r="A60" s="42">
        <v>6</v>
      </c>
      <c r="B60" s="43">
        <v>85</v>
      </c>
      <c r="C60" s="43">
        <v>14</v>
      </c>
      <c r="D60" s="43">
        <v>11</v>
      </c>
      <c r="E60" s="43">
        <f t="shared" si="0"/>
        <v>3</v>
      </c>
      <c r="F60" s="43">
        <v>1</v>
      </c>
      <c r="G60" s="43">
        <f t="shared" si="1"/>
        <v>3</v>
      </c>
      <c r="H60" s="43">
        <v>10</v>
      </c>
      <c r="I60" s="43">
        <f t="shared" si="8"/>
        <v>25</v>
      </c>
      <c r="J60" s="43">
        <f t="shared" si="9"/>
        <v>35</v>
      </c>
      <c r="K60" s="43">
        <v>500</v>
      </c>
      <c r="L60" s="43">
        <v>100</v>
      </c>
      <c r="M60" s="43">
        <v>15.927900000000001</v>
      </c>
      <c r="N60" s="114">
        <f t="shared" si="4"/>
        <v>3.8602941176470589</v>
      </c>
      <c r="O60" s="43">
        <f t="shared" si="5"/>
        <v>3.1855800000000003</v>
      </c>
      <c r="P60" s="43">
        <f t="shared" si="6"/>
        <v>1.2118025972184212</v>
      </c>
      <c r="Q60" s="44">
        <f t="shared" si="7"/>
        <v>12.118025972184212</v>
      </c>
    </row>
    <row r="61" spans="1:17" x14ac:dyDescent="0.25">
      <c r="A61" s="42">
        <v>6</v>
      </c>
      <c r="B61" s="43">
        <v>95</v>
      </c>
      <c r="C61" s="43">
        <v>4</v>
      </c>
      <c r="D61" s="43">
        <v>3</v>
      </c>
      <c r="E61" s="43">
        <f t="shared" si="0"/>
        <v>1</v>
      </c>
      <c r="F61" s="43">
        <v>1</v>
      </c>
      <c r="G61" s="43">
        <f t="shared" si="1"/>
        <v>1</v>
      </c>
      <c r="H61" s="43">
        <v>10</v>
      </c>
      <c r="I61" s="43">
        <f t="shared" si="8"/>
        <v>25</v>
      </c>
      <c r="J61" s="43">
        <f t="shared" si="9"/>
        <v>35</v>
      </c>
      <c r="K61" s="43">
        <v>500</v>
      </c>
      <c r="L61" s="43">
        <v>100</v>
      </c>
      <c r="M61" s="43">
        <v>15.927900000000001</v>
      </c>
      <c r="N61" s="114">
        <f t="shared" si="4"/>
        <v>1.2867647058823528</v>
      </c>
      <c r="O61" s="43">
        <f t="shared" si="5"/>
        <v>3.1855800000000003</v>
      </c>
      <c r="P61" s="43">
        <f t="shared" si="6"/>
        <v>0.40393419907280703</v>
      </c>
      <c r="Q61" s="44">
        <f t="shared" si="7"/>
        <v>4.0393419907280705</v>
      </c>
    </row>
    <row r="62" spans="1:17" x14ac:dyDescent="0.25">
      <c r="A62" s="42">
        <v>7</v>
      </c>
      <c r="B62" s="43">
        <v>5</v>
      </c>
      <c r="C62" s="43">
        <v>2</v>
      </c>
      <c r="D62" s="43">
        <v>0</v>
      </c>
      <c r="E62" s="43">
        <f t="shared" si="0"/>
        <v>2</v>
      </c>
      <c r="F62" s="43">
        <v>1</v>
      </c>
      <c r="G62" s="43">
        <f t="shared" si="1"/>
        <v>2</v>
      </c>
      <c r="H62" s="43">
        <v>10</v>
      </c>
      <c r="I62" s="43">
        <f t="shared" si="8"/>
        <v>25</v>
      </c>
      <c r="J62" s="43">
        <f t="shared" si="9"/>
        <v>35</v>
      </c>
      <c r="K62" s="43">
        <v>500</v>
      </c>
      <c r="L62" s="43">
        <v>100</v>
      </c>
      <c r="M62" s="43">
        <v>15.927900000000001</v>
      </c>
      <c r="N62" s="114">
        <f t="shared" si="4"/>
        <v>2.5735294117647056</v>
      </c>
      <c r="O62" s="43">
        <f t="shared" si="5"/>
        <v>3.1855800000000003</v>
      </c>
      <c r="P62" s="43">
        <f t="shared" si="6"/>
        <v>0.80786839814561406</v>
      </c>
      <c r="Q62" s="44">
        <f t="shared" si="7"/>
        <v>8.0786839814561411</v>
      </c>
    </row>
    <row r="63" spans="1:17" x14ac:dyDescent="0.25">
      <c r="A63" s="42">
        <v>7</v>
      </c>
      <c r="B63" s="43">
        <v>15</v>
      </c>
      <c r="C63" s="43">
        <v>44</v>
      </c>
      <c r="D63" s="43">
        <v>38</v>
      </c>
      <c r="E63" s="43">
        <f t="shared" si="0"/>
        <v>6</v>
      </c>
      <c r="F63" s="43">
        <v>1</v>
      </c>
      <c r="G63" s="43">
        <f t="shared" si="1"/>
        <v>6</v>
      </c>
      <c r="H63" s="43">
        <v>10</v>
      </c>
      <c r="I63" s="43">
        <f t="shared" si="8"/>
        <v>25</v>
      </c>
      <c r="J63" s="43">
        <f t="shared" si="9"/>
        <v>35</v>
      </c>
      <c r="K63" s="43">
        <v>500</v>
      </c>
      <c r="L63" s="43">
        <v>100</v>
      </c>
      <c r="M63" s="43">
        <v>15.927900000000001</v>
      </c>
      <c r="N63" s="114">
        <f t="shared" si="4"/>
        <v>7.7205882352941178</v>
      </c>
      <c r="O63" s="43">
        <f t="shared" si="5"/>
        <v>3.1855800000000003</v>
      </c>
      <c r="P63" s="43">
        <f t="shared" si="6"/>
        <v>2.4236051944368424</v>
      </c>
      <c r="Q63" s="44">
        <f t="shared" si="7"/>
        <v>24.236051944368423</v>
      </c>
    </row>
    <row r="64" spans="1:17" x14ac:dyDescent="0.25">
      <c r="A64" s="42">
        <v>7</v>
      </c>
      <c r="B64" s="43">
        <v>25</v>
      </c>
      <c r="C64" s="43">
        <v>234</v>
      </c>
      <c r="D64" s="43">
        <v>205</v>
      </c>
      <c r="E64" s="43">
        <f t="shared" si="0"/>
        <v>29</v>
      </c>
      <c r="F64" s="43">
        <v>1</v>
      </c>
      <c r="G64" s="43">
        <f t="shared" si="1"/>
        <v>29</v>
      </c>
      <c r="H64" s="43">
        <v>10</v>
      </c>
      <c r="I64" s="43">
        <f t="shared" si="8"/>
        <v>25</v>
      </c>
      <c r="J64" s="43">
        <f t="shared" si="9"/>
        <v>35</v>
      </c>
      <c r="K64" s="43">
        <v>500</v>
      </c>
      <c r="L64" s="43">
        <v>100</v>
      </c>
      <c r="M64" s="43">
        <v>15.927900000000001</v>
      </c>
      <c r="N64" s="114">
        <f t="shared" si="4"/>
        <v>37.316176470588239</v>
      </c>
      <c r="O64" s="43">
        <f t="shared" si="5"/>
        <v>3.1855800000000003</v>
      </c>
      <c r="P64" s="43">
        <f t="shared" si="6"/>
        <v>11.714091773111408</v>
      </c>
      <c r="Q64" s="44">
        <f t="shared" si="7"/>
        <v>117.14091773111407</v>
      </c>
    </row>
    <row r="65" spans="1:17" x14ac:dyDescent="0.25">
      <c r="A65" s="42">
        <v>7</v>
      </c>
      <c r="B65" s="43">
        <v>35</v>
      </c>
      <c r="C65" s="43">
        <v>125</v>
      </c>
      <c r="D65" s="43">
        <v>104</v>
      </c>
      <c r="E65" s="43">
        <f t="shared" si="0"/>
        <v>21</v>
      </c>
      <c r="F65" s="43">
        <v>10</v>
      </c>
      <c r="G65" s="43">
        <f t="shared" si="1"/>
        <v>210</v>
      </c>
      <c r="H65" s="43">
        <v>10</v>
      </c>
      <c r="I65" s="43">
        <f t="shared" si="8"/>
        <v>25</v>
      </c>
      <c r="J65" s="43">
        <f t="shared" si="9"/>
        <v>35</v>
      </c>
      <c r="K65" s="43">
        <v>500</v>
      </c>
      <c r="L65" s="43">
        <v>100</v>
      </c>
      <c r="M65" s="43">
        <v>15.927900000000001</v>
      </c>
      <c r="N65" s="114">
        <f t="shared" si="4"/>
        <v>270.22058823529409</v>
      </c>
      <c r="O65" s="43">
        <f t="shared" si="5"/>
        <v>3.1855800000000003</v>
      </c>
      <c r="P65" s="43">
        <f t="shared" si="6"/>
        <v>84.82618180528948</v>
      </c>
      <c r="Q65" s="44">
        <f t="shared" si="7"/>
        <v>848.2618180528948</v>
      </c>
    </row>
    <row r="66" spans="1:17" x14ac:dyDescent="0.25">
      <c r="A66" s="42">
        <v>7</v>
      </c>
      <c r="B66" s="43">
        <v>45</v>
      </c>
      <c r="C66" s="43">
        <v>63</v>
      </c>
      <c r="D66" s="43">
        <v>53</v>
      </c>
      <c r="E66" s="43">
        <f t="shared" ref="E66:E81" si="10">C66-D66</f>
        <v>10</v>
      </c>
      <c r="F66" s="43">
        <v>1</v>
      </c>
      <c r="G66" s="43">
        <f t="shared" ref="G66:G81" si="11">E66*F66</f>
        <v>10</v>
      </c>
      <c r="H66" s="43">
        <v>10</v>
      </c>
      <c r="I66" s="43">
        <f t="shared" ref="I66:I81" si="12">IF(H66=10,$B$4,$A$4)</f>
        <v>25</v>
      </c>
      <c r="J66" s="43">
        <f t="shared" ref="J66:J81" si="13">IF(H66=10,$B$5,$A$5)</f>
        <v>35</v>
      </c>
      <c r="K66" s="43">
        <v>500</v>
      </c>
      <c r="L66" s="43">
        <v>100</v>
      </c>
      <c r="M66" s="43">
        <v>15.927900000000001</v>
      </c>
      <c r="N66" s="114">
        <f t="shared" ref="N66:N81" si="14">I66*((J66/(J66-1))*0.05*G66)</f>
        <v>12.867647058823529</v>
      </c>
      <c r="O66" s="43">
        <f t="shared" ref="O66:O81" si="15">M66*(L66/K66)</f>
        <v>3.1855800000000003</v>
      </c>
      <c r="P66" s="43">
        <f t="shared" ref="P66:P81" si="16">N66/O66</f>
        <v>4.0393419907280705</v>
      </c>
      <c r="Q66" s="44">
        <f t="shared" ref="Q66:Q81" si="17">P66*10</f>
        <v>40.393419907280702</v>
      </c>
    </row>
    <row r="67" spans="1:17" x14ac:dyDescent="0.25">
      <c r="A67" s="42">
        <v>7</v>
      </c>
      <c r="B67" s="43">
        <v>55</v>
      </c>
      <c r="C67" s="43">
        <v>42</v>
      </c>
      <c r="D67" s="43">
        <v>32</v>
      </c>
      <c r="E67" s="43">
        <f t="shared" si="10"/>
        <v>10</v>
      </c>
      <c r="F67" s="43">
        <v>1</v>
      </c>
      <c r="G67" s="43">
        <f t="shared" si="11"/>
        <v>10</v>
      </c>
      <c r="H67" s="43">
        <v>10</v>
      </c>
      <c r="I67" s="43">
        <f t="shared" si="12"/>
        <v>25</v>
      </c>
      <c r="J67" s="43">
        <f t="shared" si="13"/>
        <v>35</v>
      </c>
      <c r="K67" s="43">
        <v>500</v>
      </c>
      <c r="L67" s="43">
        <v>100</v>
      </c>
      <c r="M67" s="43">
        <v>15.927900000000001</v>
      </c>
      <c r="N67" s="114">
        <f t="shared" si="14"/>
        <v>12.867647058823529</v>
      </c>
      <c r="O67" s="43">
        <f t="shared" si="15"/>
        <v>3.1855800000000003</v>
      </c>
      <c r="P67" s="43">
        <f t="shared" si="16"/>
        <v>4.0393419907280705</v>
      </c>
      <c r="Q67" s="44">
        <f t="shared" si="17"/>
        <v>40.393419907280702</v>
      </c>
    </row>
    <row r="68" spans="1:17" x14ac:dyDescent="0.25">
      <c r="A68" s="42">
        <v>7</v>
      </c>
      <c r="B68" s="43">
        <v>65</v>
      </c>
      <c r="C68" s="43">
        <v>11</v>
      </c>
      <c r="D68" s="43">
        <v>8</v>
      </c>
      <c r="E68" s="43">
        <f t="shared" si="10"/>
        <v>3</v>
      </c>
      <c r="F68" s="43">
        <v>1</v>
      </c>
      <c r="G68" s="43">
        <f t="shared" si="11"/>
        <v>3</v>
      </c>
      <c r="H68" s="43">
        <v>10</v>
      </c>
      <c r="I68" s="43">
        <f t="shared" si="12"/>
        <v>25</v>
      </c>
      <c r="J68" s="43">
        <f t="shared" si="13"/>
        <v>35</v>
      </c>
      <c r="K68" s="43">
        <v>500</v>
      </c>
      <c r="L68" s="43">
        <v>100</v>
      </c>
      <c r="M68" s="43">
        <v>15.927900000000001</v>
      </c>
      <c r="N68" s="114">
        <f t="shared" si="14"/>
        <v>3.8602941176470589</v>
      </c>
      <c r="O68" s="43">
        <f t="shared" si="15"/>
        <v>3.1855800000000003</v>
      </c>
      <c r="P68" s="43">
        <f t="shared" si="16"/>
        <v>1.2118025972184212</v>
      </c>
      <c r="Q68" s="44">
        <f t="shared" si="17"/>
        <v>12.118025972184212</v>
      </c>
    </row>
    <row r="69" spans="1:17" x14ac:dyDescent="0.25">
      <c r="A69" s="42">
        <v>7</v>
      </c>
      <c r="B69" s="43">
        <v>75</v>
      </c>
      <c r="C69" s="43">
        <v>163</v>
      </c>
      <c r="D69" s="43">
        <v>130</v>
      </c>
      <c r="E69" s="43">
        <f t="shared" si="10"/>
        <v>33</v>
      </c>
      <c r="F69" s="43">
        <v>1</v>
      </c>
      <c r="G69" s="43">
        <f t="shared" si="11"/>
        <v>33</v>
      </c>
      <c r="H69" s="43">
        <v>10</v>
      </c>
      <c r="I69" s="43">
        <f t="shared" si="12"/>
        <v>25</v>
      </c>
      <c r="J69" s="43">
        <f t="shared" si="13"/>
        <v>35</v>
      </c>
      <c r="K69" s="43">
        <v>500</v>
      </c>
      <c r="L69" s="43">
        <v>100</v>
      </c>
      <c r="M69" s="43">
        <v>15.927900000000001</v>
      </c>
      <c r="N69" s="114">
        <f t="shared" si="14"/>
        <v>42.463235294117645</v>
      </c>
      <c r="O69" s="43">
        <f t="shared" si="15"/>
        <v>3.1855800000000003</v>
      </c>
      <c r="P69" s="43">
        <f t="shared" si="16"/>
        <v>13.329828569402633</v>
      </c>
      <c r="Q69" s="44">
        <f t="shared" si="17"/>
        <v>133.29828569402633</v>
      </c>
    </row>
    <row r="70" spans="1:17" x14ac:dyDescent="0.25">
      <c r="A70" s="42">
        <v>7</v>
      </c>
      <c r="B70" s="43">
        <v>85</v>
      </c>
      <c r="C70" s="43">
        <v>13</v>
      </c>
      <c r="D70" s="43">
        <v>12</v>
      </c>
      <c r="E70" s="43">
        <f t="shared" si="10"/>
        <v>1</v>
      </c>
      <c r="F70" s="43">
        <v>1</v>
      </c>
      <c r="G70" s="43">
        <f t="shared" si="11"/>
        <v>1</v>
      </c>
      <c r="H70" s="43">
        <v>10</v>
      </c>
      <c r="I70" s="43">
        <f t="shared" si="12"/>
        <v>25</v>
      </c>
      <c r="J70" s="43">
        <f t="shared" si="13"/>
        <v>35</v>
      </c>
      <c r="K70" s="43">
        <v>500</v>
      </c>
      <c r="L70" s="43">
        <v>100</v>
      </c>
      <c r="M70" s="43">
        <v>15.927900000000001</v>
      </c>
      <c r="N70" s="114">
        <f t="shared" si="14"/>
        <v>1.2867647058823528</v>
      </c>
      <c r="O70" s="43">
        <f t="shared" si="15"/>
        <v>3.1855800000000003</v>
      </c>
      <c r="P70" s="43">
        <f t="shared" si="16"/>
        <v>0.40393419907280703</v>
      </c>
      <c r="Q70" s="44">
        <f t="shared" si="17"/>
        <v>4.0393419907280705</v>
      </c>
    </row>
    <row r="71" spans="1:17" x14ac:dyDescent="0.25">
      <c r="A71" s="42">
        <v>7</v>
      </c>
      <c r="B71" s="43">
        <v>95</v>
      </c>
      <c r="C71" s="43">
        <v>43</v>
      </c>
      <c r="D71" s="43">
        <v>38</v>
      </c>
      <c r="E71" s="43">
        <f t="shared" si="10"/>
        <v>5</v>
      </c>
      <c r="F71" s="43">
        <v>1</v>
      </c>
      <c r="G71" s="43">
        <f t="shared" si="11"/>
        <v>5</v>
      </c>
      <c r="H71" s="43">
        <v>10</v>
      </c>
      <c r="I71" s="43">
        <f t="shared" si="12"/>
        <v>25</v>
      </c>
      <c r="J71" s="43">
        <f t="shared" si="13"/>
        <v>35</v>
      </c>
      <c r="K71" s="43">
        <v>500</v>
      </c>
      <c r="L71" s="43">
        <v>100</v>
      </c>
      <c r="M71" s="43">
        <v>15.927900000000001</v>
      </c>
      <c r="N71" s="114">
        <f t="shared" si="14"/>
        <v>6.4338235294117645</v>
      </c>
      <c r="O71" s="43">
        <f t="shared" si="15"/>
        <v>3.1855800000000003</v>
      </c>
      <c r="P71" s="43">
        <f t="shared" si="16"/>
        <v>2.0196709953640353</v>
      </c>
      <c r="Q71" s="44">
        <f t="shared" si="17"/>
        <v>20.196709953640351</v>
      </c>
    </row>
    <row r="72" spans="1:17" x14ac:dyDescent="0.25">
      <c r="A72" s="42">
        <v>8</v>
      </c>
      <c r="B72" s="43">
        <v>5</v>
      </c>
      <c r="C72" s="43">
        <v>58</v>
      </c>
      <c r="D72" s="43">
        <v>49</v>
      </c>
      <c r="E72" s="43">
        <f t="shared" si="10"/>
        <v>9</v>
      </c>
      <c r="F72" s="43">
        <v>1</v>
      </c>
      <c r="G72" s="43">
        <f t="shared" si="11"/>
        <v>9</v>
      </c>
      <c r="H72" s="43">
        <v>10</v>
      </c>
      <c r="I72" s="43">
        <f t="shared" si="12"/>
        <v>25</v>
      </c>
      <c r="J72" s="43">
        <f t="shared" si="13"/>
        <v>35</v>
      </c>
      <c r="K72" s="43">
        <v>500</v>
      </c>
      <c r="L72" s="43">
        <v>100</v>
      </c>
      <c r="M72" s="43">
        <v>15.927900000000001</v>
      </c>
      <c r="N72" s="114">
        <f t="shared" si="14"/>
        <v>11.580882352941176</v>
      </c>
      <c r="O72" s="43">
        <f t="shared" si="15"/>
        <v>3.1855800000000003</v>
      </c>
      <c r="P72" s="43">
        <f t="shared" si="16"/>
        <v>3.6354077916552634</v>
      </c>
      <c r="Q72" s="44">
        <f t="shared" si="17"/>
        <v>36.354077916552633</v>
      </c>
    </row>
    <row r="73" spans="1:17" x14ac:dyDescent="0.25">
      <c r="A73" s="42">
        <v>8</v>
      </c>
      <c r="B73" s="43">
        <v>15</v>
      </c>
      <c r="C73" s="43">
        <v>376</v>
      </c>
      <c r="D73" s="43">
        <v>330</v>
      </c>
      <c r="E73" s="43">
        <f t="shared" si="10"/>
        <v>46</v>
      </c>
      <c r="F73" s="43">
        <v>1</v>
      </c>
      <c r="G73" s="43">
        <f t="shared" si="11"/>
        <v>46</v>
      </c>
      <c r="H73" s="43">
        <v>10</v>
      </c>
      <c r="I73" s="43">
        <f t="shared" si="12"/>
        <v>25</v>
      </c>
      <c r="J73" s="43">
        <f t="shared" si="13"/>
        <v>35</v>
      </c>
      <c r="K73" s="43">
        <v>500</v>
      </c>
      <c r="L73" s="43">
        <v>100</v>
      </c>
      <c r="M73" s="43">
        <v>15.927900000000001</v>
      </c>
      <c r="N73" s="114">
        <f t="shared" si="14"/>
        <v>59.191176470588239</v>
      </c>
      <c r="O73" s="43">
        <f t="shared" si="15"/>
        <v>3.1855800000000003</v>
      </c>
      <c r="P73" s="43">
        <f t="shared" si="16"/>
        <v>18.580973157349128</v>
      </c>
      <c r="Q73" s="44">
        <f t="shared" si="17"/>
        <v>185.80973157349126</v>
      </c>
    </row>
    <row r="74" spans="1:17" x14ac:dyDescent="0.25">
      <c r="A74" s="42">
        <v>8</v>
      </c>
      <c r="B74" s="43">
        <v>25</v>
      </c>
      <c r="C74" s="43">
        <v>56</v>
      </c>
      <c r="D74" s="43">
        <v>47</v>
      </c>
      <c r="E74" s="43">
        <f t="shared" si="10"/>
        <v>9</v>
      </c>
      <c r="F74" s="43">
        <v>1</v>
      </c>
      <c r="G74" s="43">
        <f t="shared" si="11"/>
        <v>9</v>
      </c>
      <c r="H74" s="43">
        <v>10</v>
      </c>
      <c r="I74" s="43">
        <f t="shared" si="12"/>
        <v>25</v>
      </c>
      <c r="J74" s="43">
        <f t="shared" si="13"/>
        <v>35</v>
      </c>
      <c r="K74" s="43">
        <v>500</v>
      </c>
      <c r="L74" s="43">
        <v>100</v>
      </c>
      <c r="M74" s="43">
        <v>15.927900000000001</v>
      </c>
      <c r="N74" s="114">
        <f t="shared" si="14"/>
        <v>11.580882352941176</v>
      </c>
      <c r="O74" s="43">
        <f t="shared" si="15"/>
        <v>3.1855800000000003</v>
      </c>
      <c r="P74" s="43">
        <f t="shared" si="16"/>
        <v>3.6354077916552634</v>
      </c>
      <c r="Q74" s="44">
        <f t="shared" si="17"/>
        <v>36.354077916552633</v>
      </c>
    </row>
    <row r="75" spans="1:17" x14ac:dyDescent="0.25">
      <c r="A75" s="42">
        <v>8</v>
      </c>
      <c r="B75" s="43">
        <v>35</v>
      </c>
      <c r="C75" s="43">
        <v>13</v>
      </c>
      <c r="D75" s="43">
        <v>11</v>
      </c>
      <c r="E75" s="43">
        <f t="shared" si="10"/>
        <v>2</v>
      </c>
      <c r="F75" s="43">
        <v>1</v>
      </c>
      <c r="G75" s="43">
        <f t="shared" si="11"/>
        <v>2</v>
      </c>
      <c r="H75" s="43">
        <v>10</v>
      </c>
      <c r="I75" s="43">
        <f t="shared" si="12"/>
        <v>25</v>
      </c>
      <c r="J75" s="43">
        <f t="shared" si="13"/>
        <v>35</v>
      </c>
      <c r="K75" s="43">
        <v>500</v>
      </c>
      <c r="L75" s="43">
        <v>100</v>
      </c>
      <c r="M75" s="43">
        <v>15.927900000000001</v>
      </c>
      <c r="N75" s="114">
        <f t="shared" si="14"/>
        <v>2.5735294117647056</v>
      </c>
      <c r="O75" s="43">
        <f t="shared" si="15"/>
        <v>3.1855800000000003</v>
      </c>
      <c r="P75" s="43">
        <f t="shared" si="16"/>
        <v>0.80786839814561406</v>
      </c>
      <c r="Q75" s="44">
        <f t="shared" si="17"/>
        <v>8.0786839814561411</v>
      </c>
    </row>
    <row r="76" spans="1:17" x14ac:dyDescent="0.25">
      <c r="A76" s="42">
        <v>8</v>
      </c>
      <c r="B76" s="43">
        <v>45</v>
      </c>
      <c r="C76" s="43">
        <v>85</v>
      </c>
      <c r="D76" s="43">
        <v>75</v>
      </c>
      <c r="E76" s="43">
        <f t="shared" si="10"/>
        <v>10</v>
      </c>
      <c r="F76" s="43">
        <v>1</v>
      </c>
      <c r="G76" s="43">
        <f t="shared" si="11"/>
        <v>10</v>
      </c>
      <c r="H76" s="43">
        <v>10</v>
      </c>
      <c r="I76" s="43">
        <f t="shared" si="12"/>
        <v>25</v>
      </c>
      <c r="J76" s="43">
        <f t="shared" si="13"/>
        <v>35</v>
      </c>
      <c r="K76" s="43">
        <v>500</v>
      </c>
      <c r="L76" s="43">
        <v>100</v>
      </c>
      <c r="M76" s="43">
        <v>15.927900000000001</v>
      </c>
      <c r="N76" s="114">
        <f t="shared" si="14"/>
        <v>12.867647058823529</v>
      </c>
      <c r="O76" s="43">
        <f t="shared" si="15"/>
        <v>3.1855800000000003</v>
      </c>
      <c r="P76" s="43">
        <f t="shared" si="16"/>
        <v>4.0393419907280705</v>
      </c>
      <c r="Q76" s="44">
        <f t="shared" si="17"/>
        <v>40.393419907280702</v>
      </c>
    </row>
    <row r="77" spans="1:17" x14ac:dyDescent="0.25">
      <c r="A77" s="42">
        <v>8</v>
      </c>
      <c r="B77" s="43">
        <v>55</v>
      </c>
      <c r="C77" s="43">
        <v>104</v>
      </c>
      <c r="D77" s="43">
        <v>96</v>
      </c>
      <c r="E77" s="43">
        <f t="shared" si="10"/>
        <v>8</v>
      </c>
      <c r="F77" s="43">
        <v>10</v>
      </c>
      <c r="G77" s="43">
        <f t="shared" si="11"/>
        <v>80</v>
      </c>
      <c r="H77" s="43">
        <v>10</v>
      </c>
      <c r="I77" s="43">
        <f t="shared" si="12"/>
        <v>25</v>
      </c>
      <c r="J77" s="43">
        <f t="shared" si="13"/>
        <v>35</v>
      </c>
      <c r="K77" s="43">
        <v>500</v>
      </c>
      <c r="L77" s="43">
        <v>100</v>
      </c>
      <c r="M77" s="43">
        <v>15.927900000000001</v>
      </c>
      <c r="N77" s="114">
        <f t="shared" si="14"/>
        <v>102.94117647058823</v>
      </c>
      <c r="O77" s="43">
        <f t="shared" si="15"/>
        <v>3.1855800000000003</v>
      </c>
      <c r="P77" s="43">
        <f t="shared" si="16"/>
        <v>32.314735925824564</v>
      </c>
      <c r="Q77" s="44">
        <f t="shared" si="17"/>
        <v>323.14735925824561</v>
      </c>
    </row>
    <row r="78" spans="1:17" x14ac:dyDescent="0.25">
      <c r="A78" s="42">
        <v>8</v>
      </c>
      <c r="B78" s="43">
        <v>65</v>
      </c>
      <c r="C78" s="43">
        <v>41</v>
      </c>
      <c r="D78" s="43">
        <v>34</v>
      </c>
      <c r="E78" s="43">
        <f t="shared" si="10"/>
        <v>7</v>
      </c>
      <c r="F78" s="43">
        <v>1</v>
      </c>
      <c r="G78" s="43">
        <f t="shared" si="11"/>
        <v>7</v>
      </c>
      <c r="H78" s="43">
        <v>10</v>
      </c>
      <c r="I78" s="43">
        <f t="shared" si="12"/>
        <v>25</v>
      </c>
      <c r="J78" s="43">
        <f t="shared" si="13"/>
        <v>35</v>
      </c>
      <c r="K78" s="43">
        <v>500</v>
      </c>
      <c r="L78" s="43">
        <v>100</v>
      </c>
      <c r="M78" s="43">
        <v>15.927900000000001</v>
      </c>
      <c r="N78" s="114">
        <f t="shared" si="14"/>
        <v>9.007352941176471</v>
      </c>
      <c r="O78" s="43">
        <f t="shared" si="15"/>
        <v>3.1855800000000003</v>
      </c>
      <c r="P78" s="43">
        <f t="shared" si="16"/>
        <v>2.82753939350965</v>
      </c>
      <c r="Q78" s="44">
        <f t="shared" si="17"/>
        <v>28.275393935096499</v>
      </c>
    </row>
    <row r="79" spans="1:17" x14ac:dyDescent="0.25">
      <c r="A79" s="42">
        <v>8</v>
      </c>
      <c r="B79" s="43">
        <v>75</v>
      </c>
      <c r="C79" s="43">
        <v>39</v>
      </c>
      <c r="D79" s="43">
        <v>34</v>
      </c>
      <c r="E79" s="43">
        <f t="shared" si="10"/>
        <v>5</v>
      </c>
      <c r="F79" s="43">
        <v>1</v>
      </c>
      <c r="G79" s="43">
        <f t="shared" si="11"/>
        <v>5</v>
      </c>
      <c r="H79" s="43">
        <v>10</v>
      </c>
      <c r="I79" s="43">
        <f t="shared" si="12"/>
        <v>25</v>
      </c>
      <c r="J79" s="43">
        <f t="shared" si="13"/>
        <v>35</v>
      </c>
      <c r="K79" s="43">
        <v>500</v>
      </c>
      <c r="L79" s="43">
        <v>100</v>
      </c>
      <c r="M79" s="43">
        <v>15.927900000000001</v>
      </c>
      <c r="N79" s="114">
        <f t="shared" si="14"/>
        <v>6.4338235294117645</v>
      </c>
      <c r="O79" s="43">
        <f t="shared" si="15"/>
        <v>3.1855800000000003</v>
      </c>
      <c r="P79" s="43">
        <f t="shared" si="16"/>
        <v>2.0196709953640353</v>
      </c>
      <c r="Q79" s="44">
        <f t="shared" si="17"/>
        <v>20.196709953640351</v>
      </c>
    </row>
    <row r="80" spans="1:17" x14ac:dyDescent="0.25">
      <c r="A80" s="42">
        <v>8</v>
      </c>
      <c r="B80" s="43">
        <v>85</v>
      </c>
      <c r="C80" s="43">
        <v>90</v>
      </c>
      <c r="D80" s="43">
        <v>72</v>
      </c>
      <c r="E80" s="43">
        <f t="shared" si="10"/>
        <v>18</v>
      </c>
      <c r="F80" s="43">
        <v>1</v>
      </c>
      <c r="G80" s="43">
        <f t="shared" si="11"/>
        <v>18</v>
      </c>
      <c r="H80" s="43">
        <v>10</v>
      </c>
      <c r="I80" s="43">
        <f t="shared" si="12"/>
        <v>25</v>
      </c>
      <c r="J80" s="43">
        <f t="shared" si="13"/>
        <v>35</v>
      </c>
      <c r="K80" s="43">
        <v>500</v>
      </c>
      <c r="L80" s="43">
        <v>100</v>
      </c>
      <c r="M80" s="43">
        <v>15.927900000000001</v>
      </c>
      <c r="N80" s="114">
        <f t="shared" si="14"/>
        <v>23.161764705882351</v>
      </c>
      <c r="O80" s="43">
        <f t="shared" si="15"/>
        <v>3.1855800000000003</v>
      </c>
      <c r="P80" s="43">
        <f t="shared" si="16"/>
        <v>7.2708155833105268</v>
      </c>
      <c r="Q80" s="44">
        <f t="shared" si="17"/>
        <v>72.708155833105266</v>
      </c>
    </row>
    <row r="81" spans="1:17" ht="16.5" thickBot="1" x14ac:dyDescent="0.3">
      <c r="A81" s="54">
        <v>8</v>
      </c>
      <c r="B81" s="55">
        <v>95</v>
      </c>
      <c r="C81" s="55">
        <v>116</v>
      </c>
      <c r="D81" s="55">
        <v>111</v>
      </c>
      <c r="E81" s="55">
        <f t="shared" si="10"/>
        <v>5</v>
      </c>
      <c r="F81" s="55">
        <v>10</v>
      </c>
      <c r="G81" s="55">
        <f t="shared" si="11"/>
        <v>50</v>
      </c>
      <c r="H81" s="55">
        <v>10</v>
      </c>
      <c r="I81" s="55">
        <f t="shared" si="12"/>
        <v>25</v>
      </c>
      <c r="J81" s="55">
        <f t="shared" si="13"/>
        <v>35</v>
      </c>
      <c r="K81" s="55">
        <v>500</v>
      </c>
      <c r="L81" s="55">
        <v>100</v>
      </c>
      <c r="M81" s="55">
        <v>15.927900000000001</v>
      </c>
      <c r="N81" s="115">
        <f t="shared" si="14"/>
        <v>64.338235294117638</v>
      </c>
      <c r="O81" s="55">
        <f t="shared" si="15"/>
        <v>3.1855800000000003</v>
      </c>
      <c r="P81" s="55">
        <f t="shared" si="16"/>
        <v>20.196709953640351</v>
      </c>
      <c r="Q81" s="56">
        <f t="shared" si="17"/>
        <v>201.96709953640351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A1048576"/>
    </sheetView>
  </sheetViews>
  <sheetFormatPr defaultColWidth="11" defaultRowHeight="15.75" x14ac:dyDescent="0.25"/>
  <cols>
    <col min="1" max="1" width="4.125" style="5" bestFit="1" customWidth="1"/>
    <col min="2" max="2" width="11.375" style="5" bestFit="1" customWidth="1"/>
    <col min="3" max="3" width="7.875" style="5" bestFit="1" customWidth="1"/>
    <col min="4" max="4" width="13.125" style="5" bestFit="1" customWidth="1"/>
    <col min="5" max="5" width="13.875" style="5" bestFit="1" customWidth="1"/>
    <col min="6" max="6" width="16.125" style="5" bestFit="1" customWidth="1"/>
    <col min="7" max="16384" width="11" style="5"/>
  </cols>
  <sheetData>
    <row r="1" spans="1:6" ht="16.5" thickBot="1" x14ac:dyDescent="0.3">
      <c r="A1" s="106" t="s">
        <v>86</v>
      </c>
      <c r="B1" s="68" t="s">
        <v>64</v>
      </c>
      <c r="C1" s="68" t="s">
        <v>93</v>
      </c>
      <c r="D1" s="68" t="s">
        <v>94</v>
      </c>
      <c r="E1" s="68" t="s">
        <v>95</v>
      </c>
      <c r="F1" s="107" t="s">
        <v>233</v>
      </c>
    </row>
    <row r="2" spans="1:6" x14ac:dyDescent="0.25">
      <c r="A2" s="109">
        <v>1</v>
      </c>
      <c r="B2" s="104">
        <v>5</v>
      </c>
      <c r="C2" s="104">
        <v>271</v>
      </c>
      <c r="D2" s="104">
        <v>3.5999999999999997E-2</v>
      </c>
      <c r="E2" s="104">
        <v>3.4599999999999999E-2</v>
      </c>
      <c r="F2" s="105">
        <f>D2-E2</f>
        <v>1.3999999999999985E-3</v>
      </c>
    </row>
    <row r="3" spans="1:6" x14ac:dyDescent="0.25">
      <c r="A3" s="42">
        <v>1</v>
      </c>
      <c r="B3" s="43">
        <v>15</v>
      </c>
      <c r="C3" s="43">
        <v>272</v>
      </c>
      <c r="D3" s="43">
        <v>3.5400000000000001E-2</v>
      </c>
      <c r="E3" s="43">
        <v>3.4700000000000002E-2</v>
      </c>
      <c r="F3" s="44">
        <f t="shared" ref="F3:F66" si="0">D3-E3</f>
        <v>6.9999999999999923E-4</v>
      </c>
    </row>
    <row r="4" spans="1:6" x14ac:dyDescent="0.25">
      <c r="A4" s="42">
        <v>1</v>
      </c>
      <c r="B4" s="43">
        <v>25</v>
      </c>
      <c r="C4" s="43">
        <v>273</v>
      </c>
      <c r="D4" s="43">
        <v>4.4400000000000002E-2</v>
      </c>
      <c r="E4" s="43">
        <v>4.0099999999999997E-2</v>
      </c>
      <c r="F4" s="44">
        <f t="shared" si="0"/>
        <v>4.3000000000000052E-3</v>
      </c>
    </row>
    <row r="5" spans="1:6" x14ac:dyDescent="0.25">
      <c r="A5" s="42">
        <v>1</v>
      </c>
      <c r="B5" s="43">
        <v>35</v>
      </c>
      <c r="C5" s="43">
        <v>274</v>
      </c>
      <c r="D5" s="43">
        <v>3.6400000000000002E-2</v>
      </c>
      <c r="E5" s="43">
        <v>3.5799999999999998E-2</v>
      </c>
      <c r="F5" s="44">
        <f t="shared" si="0"/>
        <v>6.0000000000000331E-4</v>
      </c>
    </row>
    <row r="6" spans="1:6" x14ac:dyDescent="0.25">
      <c r="A6" s="42">
        <v>1</v>
      </c>
      <c r="B6" s="43">
        <v>45</v>
      </c>
      <c r="C6" s="43">
        <v>275</v>
      </c>
      <c r="D6" s="43">
        <v>4.24E-2</v>
      </c>
      <c r="E6" s="43">
        <v>3.8199999999999998E-2</v>
      </c>
      <c r="F6" s="44">
        <f t="shared" si="0"/>
        <v>4.2000000000000023E-3</v>
      </c>
    </row>
    <row r="7" spans="1:6" x14ac:dyDescent="0.25">
      <c r="A7" s="42">
        <v>1</v>
      </c>
      <c r="B7" s="43">
        <v>55</v>
      </c>
      <c r="C7" s="43">
        <v>276</v>
      </c>
      <c r="D7" s="43">
        <v>4.1000000000000002E-2</v>
      </c>
      <c r="E7" s="43">
        <v>3.9199999999999999E-2</v>
      </c>
      <c r="F7" s="44">
        <f t="shared" si="0"/>
        <v>1.800000000000003E-3</v>
      </c>
    </row>
    <row r="8" spans="1:6" x14ac:dyDescent="0.25">
      <c r="A8" s="42">
        <v>1</v>
      </c>
      <c r="B8" s="43">
        <v>65</v>
      </c>
      <c r="C8" s="43">
        <v>277</v>
      </c>
      <c r="D8" s="43">
        <v>3.73E-2</v>
      </c>
      <c r="E8" s="43">
        <v>3.6200000000000003E-2</v>
      </c>
      <c r="F8" s="44">
        <f t="shared" si="0"/>
        <v>1.0999999999999968E-3</v>
      </c>
    </row>
    <row r="9" spans="1:6" x14ac:dyDescent="0.25">
      <c r="A9" s="42">
        <v>1</v>
      </c>
      <c r="B9" s="43">
        <v>75</v>
      </c>
      <c r="C9" s="43">
        <v>278</v>
      </c>
      <c r="D9" s="43">
        <v>3.5700000000000003E-2</v>
      </c>
      <c r="E9" s="43">
        <v>3.49E-2</v>
      </c>
      <c r="F9" s="44">
        <f t="shared" si="0"/>
        <v>8.000000000000021E-4</v>
      </c>
    </row>
    <row r="10" spans="1:6" x14ac:dyDescent="0.25">
      <c r="A10" s="42">
        <v>1</v>
      </c>
      <c r="B10" s="43">
        <v>85</v>
      </c>
      <c r="C10" s="43">
        <v>279</v>
      </c>
      <c r="D10" s="43">
        <v>3.9800000000000002E-2</v>
      </c>
      <c r="E10" s="43">
        <v>3.4200000000000001E-2</v>
      </c>
      <c r="F10" s="44">
        <f t="shared" si="0"/>
        <v>5.6000000000000008E-3</v>
      </c>
    </row>
    <row r="11" spans="1:6" x14ac:dyDescent="0.25">
      <c r="A11" s="42">
        <v>1</v>
      </c>
      <c r="B11" s="43">
        <v>95</v>
      </c>
      <c r="C11" s="43">
        <v>280</v>
      </c>
      <c r="D11" s="43">
        <v>3.61E-2</v>
      </c>
      <c r="E11" s="43">
        <v>3.5000000000000003E-2</v>
      </c>
      <c r="F11" s="44">
        <f t="shared" si="0"/>
        <v>1.0999999999999968E-3</v>
      </c>
    </row>
    <row r="12" spans="1:6" x14ac:dyDescent="0.25">
      <c r="A12" s="42">
        <v>2</v>
      </c>
      <c r="B12" s="43">
        <v>5</v>
      </c>
      <c r="C12" s="43">
        <v>281</v>
      </c>
      <c r="D12" s="43">
        <v>4.36E-2</v>
      </c>
      <c r="E12" s="43">
        <v>3.6200000000000003E-2</v>
      </c>
      <c r="F12" s="44">
        <f t="shared" si="0"/>
        <v>7.3999999999999969E-3</v>
      </c>
    </row>
    <row r="13" spans="1:6" x14ac:dyDescent="0.25">
      <c r="A13" s="42">
        <v>2</v>
      </c>
      <c r="B13" s="43">
        <v>15</v>
      </c>
      <c r="C13" s="43">
        <v>282</v>
      </c>
      <c r="D13" s="43">
        <v>3.3399999999999999E-2</v>
      </c>
      <c r="E13" s="43">
        <v>3.3000000000000002E-2</v>
      </c>
      <c r="F13" s="44">
        <f t="shared" si="0"/>
        <v>3.9999999999999758E-4</v>
      </c>
    </row>
    <row r="14" spans="1:6" x14ac:dyDescent="0.25">
      <c r="A14" s="42">
        <v>2</v>
      </c>
      <c r="B14" s="43">
        <v>25</v>
      </c>
      <c r="C14" s="43">
        <v>283</v>
      </c>
      <c r="D14" s="43">
        <v>4.1000000000000002E-2</v>
      </c>
      <c r="E14" s="43">
        <v>3.7600000000000001E-2</v>
      </c>
      <c r="F14" s="44">
        <f t="shared" si="0"/>
        <v>3.4000000000000002E-3</v>
      </c>
    </row>
    <row r="15" spans="1:6" x14ac:dyDescent="0.25">
      <c r="A15" s="42">
        <v>2</v>
      </c>
      <c r="B15" s="43">
        <v>35</v>
      </c>
      <c r="C15" s="43">
        <v>284</v>
      </c>
      <c r="D15" s="43">
        <v>3.5799999999999998E-2</v>
      </c>
      <c r="E15" s="43">
        <v>3.4500000000000003E-2</v>
      </c>
      <c r="F15" s="44">
        <f t="shared" si="0"/>
        <v>1.2999999999999956E-3</v>
      </c>
    </row>
    <row r="16" spans="1:6" x14ac:dyDescent="0.25">
      <c r="A16" s="42">
        <v>2</v>
      </c>
      <c r="B16" s="43">
        <v>45</v>
      </c>
      <c r="C16" s="43">
        <v>285</v>
      </c>
      <c r="D16" s="43">
        <v>3.73E-2</v>
      </c>
      <c r="E16" s="43">
        <v>3.56E-2</v>
      </c>
      <c r="F16" s="44">
        <f t="shared" si="0"/>
        <v>1.7000000000000001E-3</v>
      </c>
    </row>
    <row r="17" spans="1:6" x14ac:dyDescent="0.25">
      <c r="A17" s="42">
        <v>2</v>
      </c>
      <c r="B17" s="43">
        <v>55</v>
      </c>
      <c r="C17" s="43">
        <v>286</v>
      </c>
      <c r="D17" s="43">
        <v>3.4099999999999998E-2</v>
      </c>
      <c r="E17" s="43">
        <v>3.3799999999999997E-2</v>
      </c>
      <c r="F17" s="44">
        <f t="shared" si="0"/>
        <v>3.0000000000000165E-4</v>
      </c>
    </row>
    <row r="18" spans="1:6" x14ac:dyDescent="0.25">
      <c r="A18" s="42">
        <v>2</v>
      </c>
      <c r="B18" s="43">
        <v>65</v>
      </c>
      <c r="C18" s="43">
        <v>287</v>
      </c>
      <c r="D18" s="43">
        <v>3.6900000000000002E-2</v>
      </c>
      <c r="E18" s="43">
        <v>3.3799999999999997E-2</v>
      </c>
      <c r="F18" s="44">
        <f t="shared" si="0"/>
        <v>3.1000000000000055E-3</v>
      </c>
    </row>
    <row r="19" spans="1:6" x14ac:dyDescent="0.25">
      <c r="A19" s="42">
        <v>2</v>
      </c>
      <c r="B19" s="43">
        <v>75</v>
      </c>
      <c r="C19" s="43">
        <v>288</v>
      </c>
      <c r="D19" s="43">
        <v>3.5000000000000003E-2</v>
      </c>
      <c r="E19" s="43">
        <v>3.4000000000000002E-2</v>
      </c>
      <c r="F19" s="44">
        <f t="shared" si="0"/>
        <v>1.0000000000000009E-3</v>
      </c>
    </row>
    <row r="20" spans="1:6" x14ac:dyDescent="0.25">
      <c r="A20" s="42">
        <v>2</v>
      </c>
      <c r="B20" s="43">
        <v>85</v>
      </c>
      <c r="C20" s="43">
        <v>289</v>
      </c>
      <c r="D20" s="43">
        <v>3.7199999999999997E-2</v>
      </c>
      <c r="E20" s="43">
        <v>3.2899999999999999E-2</v>
      </c>
      <c r="F20" s="44">
        <f t="shared" si="0"/>
        <v>4.2999999999999983E-3</v>
      </c>
    </row>
    <row r="21" spans="1:6" x14ac:dyDescent="0.25">
      <c r="A21" s="42">
        <v>2</v>
      </c>
      <c r="B21" s="43">
        <v>95</v>
      </c>
      <c r="C21" s="43">
        <v>290</v>
      </c>
      <c r="D21" s="43">
        <v>3.2500000000000001E-2</v>
      </c>
      <c r="E21" s="43">
        <v>3.2399999999999998E-2</v>
      </c>
      <c r="F21" s="44">
        <f t="shared" si="0"/>
        <v>1.0000000000000286E-4</v>
      </c>
    </row>
    <row r="22" spans="1:6" x14ac:dyDescent="0.25">
      <c r="A22" s="42">
        <v>3</v>
      </c>
      <c r="B22" s="43">
        <v>5</v>
      </c>
      <c r="C22" s="43">
        <v>291</v>
      </c>
      <c r="D22" s="43">
        <v>3.8800000000000001E-2</v>
      </c>
      <c r="E22" s="43">
        <v>3.49E-2</v>
      </c>
      <c r="F22" s="44">
        <f t="shared" si="0"/>
        <v>3.9000000000000007E-3</v>
      </c>
    </row>
    <row r="23" spans="1:6" x14ac:dyDescent="0.25">
      <c r="A23" s="42">
        <v>3</v>
      </c>
      <c r="B23" s="43">
        <v>15</v>
      </c>
      <c r="C23" s="43">
        <v>292</v>
      </c>
      <c r="D23" s="43">
        <v>3.6200000000000003E-2</v>
      </c>
      <c r="E23" s="43">
        <v>3.5000000000000003E-2</v>
      </c>
      <c r="F23" s="44">
        <f t="shared" si="0"/>
        <v>1.1999999999999997E-3</v>
      </c>
    </row>
    <row r="24" spans="1:6" x14ac:dyDescent="0.25">
      <c r="A24" s="42">
        <v>3</v>
      </c>
      <c r="B24" s="43">
        <v>25</v>
      </c>
      <c r="C24" s="43">
        <v>293</v>
      </c>
      <c r="D24" s="43">
        <v>3.7600000000000001E-2</v>
      </c>
      <c r="E24" s="43">
        <v>3.4200000000000001E-2</v>
      </c>
      <c r="F24" s="44">
        <f t="shared" si="0"/>
        <v>3.4000000000000002E-3</v>
      </c>
    </row>
    <row r="25" spans="1:6" x14ac:dyDescent="0.25">
      <c r="A25" s="42">
        <v>3</v>
      </c>
      <c r="B25" s="43">
        <v>35</v>
      </c>
      <c r="C25" s="43">
        <v>294</v>
      </c>
      <c r="D25" s="43">
        <v>3.2899999999999999E-2</v>
      </c>
      <c r="E25" s="43">
        <v>3.2199999999999999E-2</v>
      </c>
      <c r="F25" s="44">
        <f t="shared" si="0"/>
        <v>6.9999999999999923E-4</v>
      </c>
    </row>
    <row r="26" spans="1:6" x14ac:dyDescent="0.25">
      <c r="A26" s="42">
        <v>3</v>
      </c>
      <c r="B26" s="43">
        <v>45</v>
      </c>
      <c r="C26" s="43">
        <v>295</v>
      </c>
      <c r="D26" s="43">
        <v>4.0300000000000002E-2</v>
      </c>
      <c r="E26" s="43">
        <v>3.7499999999999999E-2</v>
      </c>
      <c r="F26" s="44">
        <f t="shared" si="0"/>
        <v>2.8000000000000039E-3</v>
      </c>
    </row>
    <row r="27" spans="1:6" x14ac:dyDescent="0.25">
      <c r="A27" s="42">
        <v>3</v>
      </c>
      <c r="B27" s="43">
        <v>55</v>
      </c>
      <c r="C27" s="43">
        <v>296</v>
      </c>
      <c r="D27" s="43">
        <v>3.4599999999999999E-2</v>
      </c>
      <c r="E27" s="43">
        <v>3.4099999999999998E-2</v>
      </c>
      <c r="F27" s="44">
        <f t="shared" si="0"/>
        <v>5.0000000000000044E-4</v>
      </c>
    </row>
    <row r="28" spans="1:6" x14ac:dyDescent="0.25">
      <c r="A28" s="42">
        <v>3</v>
      </c>
      <c r="B28" s="43">
        <v>65</v>
      </c>
      <c r="C28" s="43">
        <v>297</v>
      </c>
      <c r="D28" s="43">
        <v>3.4700000000000002E-2</v>
      </c>
      <c r="E28" s="43">
        <v>3.3799999999999997E-2</v>
      </c>
      <c r="F28" s="44">
        <f t="shared" si="0"/>
        <v>9.0000000000000496E-4</v>
      </c>
    </row>
    <row r="29" spans="1:6" x14ac:dyDescent="0.25">
      <c r="A29" s="42">
        <v>3</v>
      </c>
      <c r="B29" s="43">
        <v>75</v>
      </c>
      <c r="C29" s="43">
        <v>298</v>
      </c>
      <c r="D29" s="43">
        <v>3.6299999999999999E-2</v>
      </c>
      <c r="E29" s="43">
        <v>3.5799999999999998E-2</v>
      </c>
      <c r="F29" s="44">
        <f t="shared" si="0"/>
        <v>5.0000000000000044E-4</v>
      </c>
    </row>
    <row r="30" spans="1:6" x14ac:dyDescent="0.25">
      <c r="A30" s="42">
        <v>3</v>
      </c>
      <c r="B30" s="43">
        <v>85</v>
      </c>
      <c r="C30" s="43">
        <v>299</v>
      </c>
      <c r="D30" s="43">
        <v>3.2500000000000001E-2</v>
      </c>
      <c r="E30" s="43">
        <v>3.2300000000000002E-2</v>
      </c>
      <c r="F30" s="44">
        <f t="shared" si="0"/>
        <v>1.9999999999999879E-4</v>
      </c>
    </row>
    <row r="31" spans="1:6" x14ac:dyDescent="0.25">
      <c r="A31" s="42">
        <v>3</v>
      </c>
      <c r="B31" s="43">
        <v>95</v>
      </c>
      <c r="C31" s="43">
        <v>300</v>
      </c>
      <c r="D31" s="43">
        <v>3.9199999999999999E-2</v>
      </c>
      <c r="E31" s="43">
        <v>3.5799999999999998E-2</v>
      </c>
      <c r="F31" s="44">
        <f t="shared" si="0"/>
        <v>3.4000000000000002E-3</v>
      </c>
    </row>
    <row r="32" spans="1:6" x14ac:dyDescent="0.25">
      <c r="A32" s="42">
        <v>4</v>
      </c>
      <c r="B32" s="43">
        <v>5</v>
      </c>
      <c r="C32" s="43">
        <v>301</v>
      </c>
      <c r="D32" s="43">
        <v>3.6900000000000002E-2</v>
      </c>
      <c r="E32" s="43">
        <v>3.5000000000000003E-2</v>
      </c>
      <c r="F32" s="44">
        <f t="shared" si="0"/>
        <v>1.8999999999999989E-3</v>
      </c>
    </row>
    <row r="33" spans="1:6" x14ac:dyDescent="0.25">
      <c r="A33" s="42">
        <v>4</v>
      </c>
      <c r="B33" s="43">
        <v>15</v>
      </c>
      <c r="C33" s="43">
        <v>302</v>
      </c>
      <c r="D33" s="43">
        <v>3.56E-2</v>
      </c>
      <c r="E33" s="43">
        <v>3.39E-2</v>
      </c>
      <c r="F33" s="44">
        <f t="shared" si="0"/>
        <v>1.7000000000000001E-3</v>
      </c>
    </row>
    <row r="34" spans="1:6" x14ac:dyDescent="0.25">
      <c r="A34" s="42">
        <v>4</v>
      </c>
      <c r="B34" s="43">
        <v>25</v>
      </c>
      <c r="C34" s="43">
        <v>303</v>
      </c>
      <c r="D34" s="43">
        <v>3.3700000000000001E-2</v>
      </c>
      <c r="E34" s="43">
        <v>3.3300000000000003E-2</v>
      </c>
      <c r="F34" s="44">
        <f t="shared" si="0"/>
        <v>3.9999999999999758E-4</v>
      </c>
    </row>
    <row r="35" spans="1:6" x14ac:dyDescent="0.25">
      <c r="A35" s="42">
        <v>4</v>
      </c>
      <c r="B35" s="43">
        <v>35</v>
      </c>
      <c r="C35" s="43">
        <v>304</v>
      </c>
      <c r="D35" s="43">
        <v>3.5400000000000001E-2</v>
      </c>
      <c r="E35" s="43">
        <v>3.4799999999999998E-2</v>
      </c>
      <c r="F35" s="44">
        <f t="shared" si="0"/>
        <v>6.0000000000000331E-4</v>
      </c>
    </row>
    <row r="36" spans="1:6" x14ac:dyDescent="0.25">
      <c r="A36" s="42">
        <v>4</v>
      </c>
      <c r="B36" s="43">
        <v>45</v>
      </c>
      <c r="C36" s="43">
        <v>305</v>
      </c>
      <c r="D36" s="43">
        <v>3.9600000000000003E-2</v>
      </c>
      <c r="E36" s="43">
        <v>3.7199999999999997E-2</v>
      </c>
      <c r="F36" s="44">
        <f t="shared" si="0"/>
        <v>2.4000000000000063E-3</v>
      </c>
    </row>
    <row r="37" spans="1:6" x14ac:dyDescent="0.25">
      <c r="A37" s="42">
        <v>4</v>
      </c>
      <c r="B37" s="43">
        <v>55</v>
      </c>
      <c r="C37" s="43">
        <v>306</v>
      </c>
      <c r="D37" s="43">
        <v>3.56E-2</v>
      </c>
      <c r="E37" s="43">
        <v>3.44E-2</v>
      </c>
      <c r="F37" s="44">
        <f t="shared" si="0"/>
        <v>1.1999999999999997E-3</v>
      </c>
    </row>
    <row r="38" spans="1:6" x14ac:dyDescent="0.25">
      <c r="A38" s="42">
        <v>4</v>
      </c>
      <c r="B38" s="43">
        <v>65</v>
      </c>
      <c r="C38" s="43">
        <v>307</v>
      </c>
      <c r="D38" s="43">
        <v>4.2700000000000002E-2</v>
      </c>
      <c r="E38" s="43">
        <v>3.5799999999999998E-2</v>
      </c>
      <c r="F38" s="44">
        <f t="shared" si="0"/>
        <v>6.9000000000000034E-3</v>
      </c>
    </row>
    <row r="39" spans="1:6" x14ac:dyDescent="0.25">
      <c r="A39" s="42">
        <v>4</v>
      </c>
      <c r="B39" s="43">
        <v>75</v>
      </c>
      <c r="C39" s="43">
        <v>308</v>
      </c>
      <c r="D39" s="43">
        <v>3.56E-2</v>
      </c>
      <c r="E39" s="43">
        <v>3.5000000000000003E-2</v>
      </c>
      <c r="F39" s="44">
        <f t="shared" si="0"/>
        <v>5.9999999999999637E-4</v>
      </c>
    </row>
    <row r="40" spans="1:6" x14ac:dyDescent="0.25">
      <c r="A40" s="42">
        <v>4</v>
      </c>
      <c r="B40" s="43">
        <v>85</v>
      </c>
      <c r="C40" s="43">
        <v>309</v>
      </c>
      <c r="D40" s="43">
        <v>3.9699999999999999E-2</v>
      </c>
      <c r="E40" s="43">
        <v>3.5900000000000001E-2</v>
      </c>
      <c r="F40" s="44">
        <f t="shared" si="0"/>
        <v>3.7999999999999978E-3</v>
      </c>
    </row>
    <row r="41" spans="1:6" x14ac:dyDescent="0.25">
      <c r="A41" s="42">
        <v>4</v>
      </c>
      <c r="B41" s="43">
        <v>95</v>
      </c>
      <c r="C41" s="43">
        <v>310</v>
      </c>
      <c r="D41" s="43">
        <v>3.6499999999999998E-2</v>
      </c>
      <c r="E41" s="43">
        <v>3.5400000000000001E-2</v>
      </c>
      <c r="F41" s="44">
        <f t="shared" si="0"/>
        <v>1.0999999999999968E-3</v>
      </c>
    </row>
    <row r="42" spans="1:6" x14ac:dyDescent="0.25">
      <c r="A42" s="42">
        <v>5</v>
      </c>
      <c r="B42" s="43">
        <v>5</v>
      </c>
      <c r="C42" s="43">
        <v>81</v>
      </c>
      <c r="D42" s="43">
        <v>3.2800000000000003E-2</v>
      </c>
      <c r="E42" s="43">
        <v>3.2800000000000003E-2</v>
      </c>
      <c r="F42" s="44">
        <f t="shared" si="0"/>
        <v>0</v>
      </c>
    </row>
    <row r="43" spans="1:6" x14ac:dyDescent="0.25">
      <c r="A43" s="42">
        <v>5</v>
      </c>
      <c r="B43" s="43">
        <v>15</v>
      </c>
      <c r="C43" s="43">
        <v>82</v>
      </c>
      <c r="D43" s="43">
        <v>3.3300000000000003E-2</v>
      </c>
      <c r="E43" s="43">
        <v>3.3300000000000003E-2</v>
      </c>
      <c r="F43" s="44">
        <f t="shared" si="0"/>
        <v>0</v>
      </c>
    </row>
    <row r="44" spans="1:6" x14ac:dyDescent="0.25">
      <c r="A44" s="42">
        <v>5</v>
      </c>
      <c r="B44" s="43">
        <v>25</v>
      </c>
      <c r="C44" s="43">
        <v>83</v>
      </c>
      <c r="D44" s="43">
        <v>3.4799999999999998E-2</v>
      </c>
      <c r="E44" s="43">
        <v>3.4500000000000003E-2</v>
      </c>
      <c r="F44" s="44">
        <f t="shared" si="0"/>
        <v>2.9999999999999472E-4</v>
      </c>
    </row>
    <row r="45" spans="1:6" x14ac:dyDescent="0.25">
      <c r="A45" s="42">
        <v>5</v>
      </c>
      <c r="B45" s="43">
        <v>35</v>
      </c>
      <c r="C45" s="43">
        <v>84</v>
      </c>
      <c r="D45" s="43">
        <v>3.5999999999999997E-2</v>
      </c>
      <c r="E45" s="43">
        <v>3.5200000000000002E-2</v>
      </c>
      <c r="F45" s="44">
        <f t="shared" si="0"/>
        <v>7.9999999999999516E-4</v>
      </c>
    </row>
    <row r="46" spans="1:6" x14ac:dyDescent="0.25">
      <c r="A46" s="42">
        <v>5</v>
      </c>
      <c r="B46" s="43">
        <v>45</v>
      </c>
      <c r="C46" s="43">
        <v>85</v>
      </c>
      <c r="D46" s="43">
        <v>3.5299999999999998E-2</v>
      </c>
      <c r="E46" s="43">
        <v>3.4799999999999998E-2</v>
      </c>
      <c r="F46" s="44">
        <f t="shared" si="0"/>
        <v>5.0000000000000044E-4</v>
      </c>
    </row>
    <row r="47" spans="1:6" x14ac:dyDescent="0.25">
      <c r="A47" s="42">
        <v>5</v>
      </c>
      <c r="B47" s="43">
        <v>55</v>
      </c>
      <c r="C47" s="43">
        <v>86</v>
      </c>
      <c r="D47" s="43">
        <v>3.2399999999999998E-2</v>
      </c>
      <c r="E47" s="43">
        <v>3.2000000000000001E-2</v>
      </c>
      <c r="F47" s="44">
        <f t="shared" si="0"/>
        <v>3.9999999999999758E-4</v>
      </c>
    </row>
    <row r="48" spans="1:6" x14ac:dyDescent="0.25">
      <c r="A48" s="42">
        <v>5</v>
      </c>
      <c r="B48" s="43">
        <v>65</v>
      </c>
      <c r="C48" s="43">
        <v>87</v>
      </c>
      <c r="D48" s="43">
        <v>3.2899999999999999E-2</v>
      </c>
      <c r="E48" s="43">
        <v>3.2399999999999998E-2</v>
      </c>
      <c r="F48" s="44">
        <f t="shared" si="0"/>
        <v>5.0000000000000044E-4</v>
      </c>
    </row>
    <row r="49" spans="1:6" x14ac:dyDescent="0.25">
      <c r="A49" s="42">
        <v>5</v>
      </c>
      <c r="B49" s="43">
        <v>75</v>
      </c>
      <c r="C49" s="43">
        <v>88</v>
      </c>
      <c r="D49" s="43">
        <v>3.4799999999999998E-2</v>
      </c>
      <c r="E49" s="43">
        <v>3.4099999999999998E-2</v>
      </c>
      <c r="F49" s="44">
        <f t="shared" si="0"/>
        <v>6.9999999999999923E-4</v>
      </c>
    </row>
    <row r="50" spans="1:6" x14ac:dyDescent="0.25">
      <c r="A50" s="42">
        <v>5</v>
      </c>
      <c r="B50" s="43">
        <v>85</v>
      </c>
      <c r="C50" s="43">
        <v>89</v>
      </c>
      <c r="D50" s="43">
        <v>3.2599999999999997E-2</v>
      </c>
      <c r="E50" s="43">
        <v>3.2000000000000001E-2</v>
      </c>
      <c r="F50" s="44">
        <f t="shared" si="0"/>
        <v>5.9999999999999637E-4</v>
      </c>
    </row>
    <row r="51" spans="1:6" x14ac:dyDescent="0.25">
      <c r="A51" s="42">
        <v>5</v>
      </c>
      <c r="B51" s="43">
        <v>95</v>
      </c>
      <c r="C51" s="43">
        <v>90</v>
      </c>
      <c r="D51" s="43">
        <v>3.4299999999999997E-2</v>
      </c>
      <c r="E51" s="43">
        <v>3.4099999999999998E-2</v>
      </c>
      <c r="F51" s="44">
        <f t="shared" si="0"/>
        <v>1.9999999999999879E-4</v>
      </c>
    </row>
    <row r="52" spans="1:6" x14ac:dyDescent="0.25">
      <c r="A52" s="42">
        <v>6</v>
      </c>
      <c r="B52" s="43">
        <v>5</v>
      </c>
      <c r="C52" s="43">
        <v>91</v>
      </c>
      <c r="D52" s="43">
        <v>3.44E-2</v>
      </c>
      <c r="E52" s="43">
        <v>3.44E-2</v>
      </c>
      <c r="F52" s="44">
        <f t="shared" si="0"/>
        <v>0</v>
      </c>
    </row>
    <row r="53" spans="1:6" x14ac:dyDescent="0.25">
      <c r="A53" s="42">
        <v>6</v>
      </c>
      <c r="B53" s="43">
        <v>15</v>
      </c>
      <c r="C53" s="43">
        <v>92</v>
      </c>
      <c r="D53" s="43">
        <v>3.56E-2</v>
      </c>
      <c r="E53" s="43">
        <v>3.4799999999999998E-2</v>
      </c>
      <c r="F53" s="44">
        <f t="shared" si="0"/>
        <v>8.000000000000021E-4</v>
      </c>
    </row>
    <row r="54" spans="1:6" x14ac:dyDescent="0.25">
      <c r="A54" s="42">
        <v>6</v>
      </c>
      <c r="B54" s="43">
        <v>25</v>
      </c>
      <c r="C54" s="43">
        <v>93</v>
      </c>
      <c r="D54" s="43">
        <v>3.2800000000000003E-2</v>
      </c>
      <c r="E54" s="43">
        <v>3.2199999999999999E-2</v>
      </c>
      <c r="F54" s="44">
        <f t="shared" si="0"/>
        <v>6.0000000000000331E-4</v>
      </c>
    </row>
    <row r="55" spans="1:6" x14ac:dyDescent="0.25">
      <c r="A55" s="42">
        <v>6</v>
      </c>
      <c r="B55" s="43">
        <v>35</v>
      </c>
      <c r="C55" s="43">
        <v>94</v>
      </c>
      <c r="D55" s="43">
        <v>3.27E-2</v>
      </c>
      <c r="E55" s="43">
        <v>3.2099999999999997E-2</v>
      </c>
      <c r="F55" s="44">
        <f t="shared" si="0"/>
        <v>6.0000000000000331E-4</v>
      </c>
    </row>
    <row r="56" spans="1:6" x14ac:dyDescent="0.25">
      <c r="A56" s="42">
        <v>6</v>
      </c>
      <c r="B56" s="43">
        <v>45</v>
      </c>
      <c r="C56" s="43">
        <v>95</v>
      </c>
      <c r="D56" s="43">
        <v>3.44E-2</v>
      </c>
      <c r="E56" s="43">
        <v>3.3599999999999998E-2</v>
      </c>
      <c r="F56" s="44">
        <f t="shared" si="0"/>
        <v>8.000000000000021E-4</v>
      </c>
    </row>
    <row r="57" spans="1:6" x14ac:dyDescent="0.25">
      <c r="A57" s="42">
        <v>6</v>
      </c>
      <c r="B57" s="43">
        <v>55</v>
      </c>
      <c r="C57" s="43">
        <v>96</v>
      </c>
      <c r="D57" s="43">
        <v>3.3700000000000001E-2</v>
      </c>
      <c r="E57" s="43">
        <v>3.3300000000000003E-2</v>
      </c>
      <c r="F57" s="44">
        <f t="shared" si="0"/>
        <v>3.9999999999999758E-4</v>
      </c>
    </row>
    <row r="58" spans="1:6" x14ac:dyDescent="0.25">
      <c r="A58" s="42">
        <v>6</v>
      </c>
      <c r="B58" s="43">
        <v>65</v>
      </c>
      <c r="C58" s="43">
        <v>97</v>
      </c>
      <c r="D58" s="43">
        <v>3.2800000000000003E-2</v>
      </c>
      <c r="E58" s="43">
        <v>3.2599999999999997E-2</v>
      </c>
      <c r="F58" s="44">
        <f t="shared" si="0"/>
        <v>2.0000000000000573E-4</v>
      </c>
    </row>
    <row r="59" spans="1:6" x14ac:dyDescent="0.25">
      <c r="A59" s="42">
        <v>6</v>
      </c>
      <c r="B59" s="43">
        <v>75</v>
      </c>
      <c r="C59" s="43">
        <v>98</v>
      </c>
      <c r="D59" s="43">
        <v>3.4200000000000001E-2</v>
      </c>
      <c r="E59" s="43">
        <v>3.39E-2</v>
      </c>
      <c r="F59" s="44">
        <f t="shared" si="0"/>
        <v>3.0000000000000165E-4</v>
      </c>
    </row>
    <row r="60" spans="1:6" x14ac:dyDescent="0.25">
      <c r="A60" s="42">
        <v>6</v>
      </c>
      <c r="B60" s="43">
        <v>85</v>
      </c>
      <c r="C60" s="43">
        <v>99</v>
      </c>
      <c r="D60" s="43">
        <v>3.4599999999999999E-2</v>
      </c>
      <c r="E60" s="43">
        <v>3.4099999999999998E-2</v>
      </c>
      <c r="F60" s="44">
        <f t="shared" si="0"/>
        <v>5.0000000000000044E-4</v>
      </c>
    </row>
    <row r="61" spans="1:6" x14ac:dyDescent="0.25">
      <c r="A61" s="42">
        <v>6</v>
      </c>
      <c r="B61" s="43">
        <v>95</v>
      </c>
      <c r="C61" s="43">
        <v>100</v>
      </c>
      <c r="D61" s="43">
        <v>3.2000000000000001E-2</v>
      </c>
      <c r="E61" s="43">
        <v>3.1300000000000001E-2</v>
      </c>
      <c r="F61" s="44">
        <f t="shared" si="0"/>
        <v>6.9999999999999923E-4</v>
      </c>
    </row>
    <row r="62" spans="1:6" x14ac:dyDescent="0.25">
      <c r="A62" s="42">
        <v>7</v>
      </c>
      <c r="B62" s="43">
        <v>5</v>
      </c>
      <c r="C62" s="43">
        <v>101</v>
      </c>
      <c r="D62" s="43">
        <v>3.4799999999999998E-2</v>
      </c>
      <c r="E62" s="43">
        <v>3.4299999999999997E-2</v>
      </c>
      <c r="F62" s="44">
        <f t="shared" si="0"/>
        <v>5.0000000000000044E-4</v>
      </c>
    </row>
    <row r="63" spans="1:6" x14ac:dyDescent="0.25">
      <c r="A63" s="42">
        <v>7</v>
      </c>
      <c r="B63" s="43">
        <v>15</v>
      </c>
      <c r="C63" s="43">
        <v>102</v>
      </c>
      <c r="D63" s="43">
        <v>3.5000000000000003E-2</v>
      </c>
      <c r="E63" s="43">
        <v>3.49E-2</v>
      </c>
      <c r="F63" s="44">
        <f t="shared" si="0"/>
        <v>1.0000000000000286E-4</v>
      </c>
    </row>
    <row r="64" spans="1:6" x14ac:dyDescent="0.25">
      <c r="A64" s="42">
        <v>7</v>
      </c>
      <c r="B64" s="43">
        <v>25</v>
      </c>
      <c r="C64" s="43">
        <v>103</v>
      </c>
      <c r="D64" s="43">
        <v>3.4700000000000002E-2</v>
      </c>
      <c r="E64" s="43">
        <v>3.4799999999999998E-2</v>
      </c>
      <c r="F64" s="44">
        <f t="shared" si="0"/>
        <v>-9.9999999999995925E-5</v>
      </c>
    </row>
    <row r="65" spans="1:6" x14ac:dyDescent="0.25">
      <c r="A65" s="42">
        <v>7</v>
      </c>
      <c r="B65" s="43">
        <v>35</v>
      </c>
      <c r="C65" s="43">
        <v>104</v>
      </c>
      <c r="D65" s="43">
        <v>3.4799999999999998E-2</v>
      </c>
      <c r="E65" s="43">
        <v>3.4299999999999997E-2</v>
      </c>
      <c r="F65" s="44">
        <f t="shared" si="0"/>
        <v>5.0000000000000044E-4</v>
      </c>
    </row>
    <row r="66" spans="1:6" x14ac:dyDescent="0.25">
      <c r="A66" s="42">
        <v>7</v>
      </c>
      <c r="B66" s="43">
        <v>45</v>
      </c>
      <c r="C66" s="43">
        <v>105</v>
      </c>
      <c r="D66" s="43">
        <v>3.5099999999999999E-2</v>
      </c>
      <c r="E66" s="43">
        <v>3.5000000000000003E-2</v>
      </c>
      <c r="F66" s="44">
        <f t="shared" si="0"/>
        <v>9.9999999999995925E-5</v>
      </c>
    </row>
    <row r="67" spans="1:6" x14ac:dyDescent="0.25">
      <c r="A67" s="42">
        <v>7</v>
      </c>
      <c r="B67" s="43">
        <v>55</v>
      </c>
      <c r="C67" s="43">
        <v>106</v>
      </c>
      <c r="D67" s="43">
        <v>3.4599999999999999E-2</v>
      </c>
      <c r="E67" s="43">
        <v>3.4299999999999997E-2</v>
      </c>
      <c r="F67" s="44">
        <f t="shared" ref="F67:F81" si="1">D67-E67</f>
        <v>3.0000000000000165E-4</v>
      </c>
    </row>
    <row r="68" spans="1:6" x14ac:dyDescent="0.25">
      <c r="A68" s="42">
        <v>7</v>
      </c>
      <c r="B68" s="43">
        <v>65</v>
      </c>
      <c r="C68" s="43">
        <v>107</v>
      </c>
      <c r="D68" s="43">
        <v>3.5200000000000002E-2</v>
      </c>
      <c r="E68" s="43">
        <v>3.4799999999999998E-2</v>
      </c>
      <c r="F68" s="44">
        <f t="shared" si="1"/>
        <v>4.0000000000000452E-4</v>
      </c>
    </row>
    <row r="69" spans="1:6" x14ac:dyDescent="0.25">
      <c r="A69" s="42">
        <v>7</v>
      </c>
      <c r="B69" s="43">
        <v>75</v>
      </c>
      <c r="C69" s="43">
        <v>108</v>
      </c>
      <c r="D69" s="43">
        <v>3.3799999999999997E-2</v>
      </c>
      <c r="E69" s="43">
        <v>3.3799999999999997E-2</v>
      </c>
      <c r="F69" s="44">
        <f t="shared" si="1"/>
        <v>0</v>
      </c>
    </row>
    <row r="70" spans="1:6" x14ac:dyDescent="0.25">
      <c r="A70" s="42">
        <v>7</v>
      </c>
      <c r="B70" s="43">
        <v>85</v>
      </c>
      <c r="C70" s="43">
        <v>109</v>
      </c>
      <c r="D70" s="43">
        <v>3.5999999999999997E-2</v>
      </c>
      <c r="E70" s="43">
        <v>3.5700000000000003E-2</v>
      </c>
      <c r="F70" s="44">
        <f t="shared" si="1"/>
        <v>2.9999999999999472E-4</v>
      </c>
    </row>
    <row r="71" spans="1:6" x14ac:dyDescent="0.25">
      <c r="A71" s="42">
        <v>7</v>
      </c>
      <c r="B71" s="43">
        <v>95</v>
      </c>
      <c r="C71" s="43">
        <v>110</v>
      </c>
      <c r="D71" s="43">
        <v>3.4299999999999997E-2</v>
      </c>
      <c r="E71" s="43">
        <v>3.4200000000000001E-2</v>
      </c>
      <c r="F71" s="44">
        <f t="shared" si="1"/>
        <v>9.9999999999995925E-5</v>
      </c>
    </row>
    <row r="72" spans="1:6" x14ac:dyDescent="0.25">
      <c r="A72" s="42">
        <v>8</v>
      </c>
      <c r="B72" s="43">
        <v>5</v>
      </c>
      <c r="C72" s="43">
        <v>321</v>
      </c>
      <c r="D72" s="43">
        <v>3.2899999999999999E-2</v>
      </c>
      <c r="E72" s="43">
        <v>3.2599999999999997E-2</v>
      </c>
      <c r="F72" s="44">
        <f t="shared" si="1"/>
        <v>3.0000000000000165E-4</v>
      </c>
    </row>
    <row r="73" spans="1:6" x14ac:dyDescent="0.25">
      <c r="A73" s="42">
        <v>8</v>
      </c>
      <c r="B73" s="43">
        <v>15</v>
      </c>
      <c r="C73" s="43">
        <v>322</v>
      </c>
      <c r="D73" s="43">
        <v>3.3000000000000002E-2</v>
      </c>
      <c r="E73" s="43">
        <v>3.2899999999999999E-2</v>
      </c>
      <c r="F73" s="44">
        <f t="shared" si="1"/>
        <v>1.0000000000000286E-4</v>
      </c>
    </row>
    <row r="74" spans="1:6" x14ac:dyDescent="0.25">
      <c r="A74" s="42">
        <v>8</v>
      </c>
      <c r="B74" s="43">
        <v>25</v>
      </c>
      <c r="C74" s="43">
        <v>323</v>
      </c>
      <c r="D74" s="43">
        <v>3.2300000000000002E-2</v>
      </c>
      <c r="E74" s="43">
        <v>3.2000000000000001E-2</v>
      </c>
      <c r="F74" s="44">
        <f t="shared" si="1"/>
        <v>3.0000000000000165E-4</v>
      </c>
    </row>
    <row r="75" spans="1:6" x14ac:dyDescent="0.25">
      <c r="A75" s="42">
        <v>8</v>
      </c>
      <c r="B75" s="43">
        <v>35</v>
      </c>
      <c r="C75" s="43">
        <v>324</v>
      </c>
      <c r="D75" s="43">
        <v>3.32E-2</v>
      </c>
      <c r="E75" s="43">
        <v>3.2899999999999999E-2</v>
      </c>
      <c r="F75" s="44">
        <f t="shared" si="1"/>
        <v>3.0000000000000165E-4</v>
      </c>
    </row>
    <row r="76" spans="1:6" x14ac:dyDescent="0.25">
      <c r="A76" s="42">
        <v>8</v>
      </c>
      <c r="B76" s="43">
        <v>45</v>
      </c>
      <c r="C76" s="43">
        <v>325</v>
      </c>
      <c r="D76" s="43">
        <v>3.2300000000000002E-2</v>
      </c>
      <c r="E76" s="43">
        <v>3.1600000000000003E-2</v>
      </c>
      <c r="F76" s="44">
        <f t="shared" si="1"/>
        <v>6.9999999999999923E-4</v>
      </c>
    </row>
    <row r="77" spans="1:6" x14ac:dyDescent="0.25">
      <c r="A77" s="42">
        <v>8</v>
      </c>
      <c r="B77" s="43">
        <v>55</v>
      </c>
      <c r="C77" s="43">
        <v>326</v>
      </c>
      <c r="D77" s="43">
        <v>3.4299999999999997E-2</v>
      </c>
      <c r="E77" s="43">
        <v>3.4299999999999997E-2</v>
      </c>
      <c r="F77" s="44">
        <f t="shared" si="1"/>
        <v>0</v>
      </c>
    </row>
    <row r="78" spans="1:6" x14ac:dyDescent="0.25">
      <c r="A78" s="42">
        <v>8</v>
      </c>
      <c r="B78" s="43">
        <v>65</v>
      </c>
      <c r="C78" s="43">
        <v>327</v>
      </c>
      <c r="D78" s="43">
        <v>3.2500000000000001E-2</v>
      </c>
      <c r="E78" s="43">
        <v>3.2300000000000002E-2</v>
      </c>
      <c r="F78" s="44">
        <f t="shared" si="1"/>
        <v>1.9999999999999879E-4</v>
      </c>
    </row>
    <row r="79" spans="1:6" x14ac:dyDescent="0.25">
      <c r="A79" s="42">
        <v>8</v>
      </c>
      <c r="B79" s="43">
        <v>75</v>
      </c>
      <c r="C79" s="43">
        <v>328</v>
      </c>
      <c r="D79" s="43">
        <v>3.5299999999999998E-2</v>
      </c>
      <c r="E79" s="43">
        <v>3.44E-2</v>
      </c>
      <c r="F79" s="44">
        <f t="shared" si="1"/>
        <v>8.9999999999999802E-4</v>
      </c>
    </row>
    <row r="80" spans="1:6" x14ac:dyDescent="0.25">
      <c r="A80" s="42">
        <v>8</v>
      </c>
      <c r="B80" s="43">
        <v>85</v>
      </c>
      <c r="C80" s="43">
        <v>329</v>
      </c>
      <c r="D80" s="43">
        <v>3.4000000000000002E-2</v>
      </c>
      <c r="E80" s="43">
        <v>3.4000000000000002E-2</v>
      </c>
      <c r="F80" s="44">
        <f t="shared" si="1"/>
        <v>0</v>
      </c>
    </row>
    <row r="81" spans="1:6" ht="16.5" thickBot="1" x14ac:dyDescent="0.3">
      <c r="A81" s="54">
        <v>8</v>
      </c>
      <c r="B81" s="55">
        <v>95</v>
      </c>
      <c r="C81" s="55">
        <v>330</v>
      </c>
      <c r="D81" s="55">
        <v>3.4299999999999997E-2</v>
      </c>
      <c r="E81" s="55">
        <v>3.4000000000000002E-2</v>
      </c>
      <c r="F81" s="56">
        <f t="shared" si="1"/>
        <v>2.9999999999999472E-4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52" workbookViewId="0">
      <selection activeCell="G98" sqref="G98"/>
    </sheetView>
  </sheetViews>
  <sheetFormatPr defaultColWidth="7.625" defaultRowHeight="15.75" x14ac:dyDescent="0.25"/>
  <cols>
    <col min="1" max="1" width="12.375" style="36" customWidth="1"/>
    <col min="2" max="2" width="13.625" style="36" customWidth="1"/>
    <col min="3" max="4" width="12.125" style="36" customWidth="1"/>
    <col min="5" max="6" width="12.125" style="24" customWidth="1"/>
    <col min="7" max="14" width="7.625" style="24" customWidth="1"/>
    <col min="15" max="16384" width="7.625" style="36"/>
  </cols>
  <sheetData>
    <row r="1" spans="1:15" ht="16.5" thickBot="1" x14ac:dyDescent="0.3">
      <c r="A1" s="30" t="s">
        <v>112</v>
      </c>
      <c r="B1" s="31" t="s">
        <v>113</v>
      </c>
      <c r="C1" s="31" t="s">
        <v>114</v>
      </c>
      <c r="D1" s="31" t="s">
        <v>115</v>
      </c>
      <c r="E1" s="32" t="s">
        <v>34</v>
      </c>
      <c r="F1" s="32" t="s">
        <v>35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0</v>
      </c>
      <c r="M1" s="32" t="s">
        <v>1</v>
      </c>
      <c r="N1" s="33" t="s">
        <v>2</v>
      </c>
      <c r="O1" s="5"/>
    </row>
    <row r="2" spans="1:15" x14ac:dyDescent="0.25">
      <c r="A2" s="37" t="s">
        <v>36</v>
      </c>
      <c r="B2" s="38" t="s">
        <v>37</v>
      </c>
      <c r="C2" s="38" t="s">
        <v>38</v>
      </c>
      <c r="D2" s="39" t="s">
        <v>39</v>
      </c>
      <c r="E2" s="40">
        <v>5</v>
      </c>
      <c r="F2" s="7" t="s">
        <v>40</v>
      </c>
      <c r="G2" s="7"/>
      <c r="H2" s="7"/>
      <c r="I2" s="7"/>
      <c r="J2" s="7"/>
      <c r="K2" s="7">
        <v>1</v>
      </c>
      <c r="L2" s="7">
        <v>1</v>
      </c>
      <c r="M2" s="7">
        <v>1</v>
      </c>
      <c r="N2" s="8">
        <v>9</v>
      </c>
      <c r="O2" s="5"/>
    </row>
    <row r="3" spans="1:15" x14ac:dyDescent="0.25">
      <c r="A3" s="42" t="s">
        <v>36</v>
      </c>
      <c r="B3" s="43" t="s">
        <v>41</v>
      </c>
      <c r="C3" s="43" t="s">
        <v>42</v>
      </c>
      <c r="D3" s="44" t="s">
        <v>43</v>
      </c>
      <c r="E3" s="11">
        <v>5</v>
      </c>
      <c r="F3" s="9" t="s">
        <v>44</v>
      </c>
      <c r="G3" s="9"/>
      <c r="H3" s="9"/>
      <c r="I3" s="9"/>
      <c r="J3" s="9"/>
      <c r="K3" s="9">
        <v>2</v>
      </c>
      <c r="L3" s="9">
        <v>2</v>
      </c>
      <c r="M3" s="9">
        <v>3</v>
      </c>
      <c r="N3" s="10">
        <v>4</v>
      </c>
      <c r="O3" s="5"/>
    </row>
    <row r="4" spans="1:15" x14ac:dyDescent="0.25">
      <c r="A4" s="42" t="s">
        <v>36</v>
      </c>
      <c r="B4" s="43" t="s">
        <v>41</v>
      </c>
      <c r="C4" s="43" t="s">
        <v>42</v>
      </c>
      <c r="D4" s="44" t="s">
        <v>39</v>
      </c>
      <c r="E4" s="11">
        <v>5</v>
      </c>
      <c r="F4" s="9" t="s">
        <v>44</v>
      </c>
      <c r="G4" s="9"/>
      <c r="H4" s="9"/>
      <c r="I4" s="9"/>
      <c r="J4" s="9"/>
      <c r="K4" s="9">
        <v>1</v>
      </c>
      <c r="L4" s="9">
        <v>4</v>
      </c>
      <c r="M4" s="9">
        <v>2</v>
      </c>
      <c r="N4" s="10">
        <v>2</v>
      </c>
      <c r="O4" s="5"/>
    </row>
    <row r="5" spans="1:15" x14ac:dyDescent="0.25">
      <c r="A5" s="42" t="s">
        <v>36</v>
      </c>
      <c r="B5" s="43" t="s">
        <v>45</v>
      </c>
      <c r="C5" s="43" t="s">
        <v>46</v>
      </c>
      <c r="D5" s="44" t="s">
        <v>43</v>
      </c>
      <c r="E5" s="11">
        <v>4</v>
      </c>
      <c r="F5" s="9" t="s">
        <v>40</v>
      </c>
      <c r="G5" s="9"/>
      <c r="H5" s="9"/>
      <c r="I5" s="9"/>
      <c r="J5" s="9"/>
      <c r="K5" s="9">
        <v>4</v>
      </c>
      <c r="L5" s="9">
        <v>3</v>
      </c>
      <c r="M5" s="9">
        <v>6</v>
      </c>
      <c r="N5" s="10">
        <v>2</v>
      </c>
      <c r="O5" s="5"/>
    </row>
    <row r="6" spans="1:15" x14ac:dyDescent="0.25">
      <c r="A6" s="42" t="s">
        <v>36</v>
      </c>
      <c r="B6" s="43" t="s">
        <v>45</v>
      </c>
      <c r="C6" s="43" t="s">
        <v>47</v>
      </c>
      <c r="D6" s="44" t="s">
        <v>43</v>
      </c>
      <c r="E6" s="11">
        <v>4</v>
      </c>
      <c r="F6" s="9" t="s">
        <v>40</v>
      </c>
      <c r="G6" s="9"/>
      <c r="H6" s="9"/>
      <c r="I6" s="9"/>
      <c r="J6" s="9"/>
      <c r="K6" s="9">
        <v>2</v>
      </c>
      <c r="L6" s="9">
        <v>3</v>
      </c>
      <c r="M6" s="9">
        <v>4</v>
      </c>
      <c r="N6" s="10">
        <v>1</v>
      </c>
      <c r="O6" s="5"/>
    </row>
    <row r="7" spans="1:15" x14ac:dyDescent="0.25">
      <c r="A7" s="42" t="s">
        <v>36</v>
      </c>
      <c r="B7" s="43" t="s">
        <v>48</v>
      </c>
      <c r="C7" s="43" t="s">
        <v>49</v>
      </c>
      <c r="D7" s="44" t="s">
        <v>43</v>
      </c>
      <c r="E7" s="11">
        <v>4</v>
      </c>
      <c r="F7" s="9" t="s">
        <v>40</v>
      </c>
      <c r="G7" s="9"/>
      <c r="H7" s="9"/>
      <c r="I7" s="9"/>
      <c r="J7" s="9"/>
      <c r="K7" s="9"/>
      <c r="L7" s="9"/>
      <c r="M7" s="9"/>
      <c r="N7" s="10"/>
      <c r="O7" s="5"/>
    </row>
    <row r="8" spans="1:15" x14ac:dyDescent="0.25">
      <c r="A8" s="42" t="s">
        <v>75</v>
      </c>
      <c r="B8" s="43" t="s">
        <v>76</v>
      </c>
      <c r="C8" s="43" t="s">
        <v>42</v>
      </c>
      <c r="D8" s="44" t="s">
        <v>43</v>
      </c>
      <c r="E8" s="11">
        <v>0</v>
      </c>
      <c r="F8" s="9" t="s">
        <v>40</v>
      </c>
      <c r="G8" s="9"/>
      <c r="H8" s="9"/>
      <c r="I8" s="9"/>
      <c r="J8" s="9"/>
      <c r="K8" s="9"/>
      <c r="L8" s="9"/>
      <c r="M8" s="9"/>
      <c r="N8" s="10"/>
      <c r="O8" s="5"/>
    </row>
    <row r="9" spans="1:15" x14ac:dyDescent="0.25">
      <c r="A9" s="42" t="s">
        <v>75</v>
      </c>
      <c r="B9" s="43" t="s">
        <v>117</v>
      </c>
      <c r="C9" s="43" t="s">
        <v>118</v>
      </c>
      <c r="D9" s="44" t="s">
        <v>43</v>
      </c>
      <c r="E9" s="11">
        <v>6</v>
      </c>
      <c r="F9" s="9" t="s">
        <v>119</v>
      </c>
      <c r="G9" s="9"/>
      <c r="H9" s="9"/>
      <c r="I9" s="9"/>
      <c r="J9" s="9"/>
      <c r="K9" s="9"/>
      <c r="L9" s="9"/>
      <c r="M9" s="9"/>
      <c r="N9" s="10"/>
      <c r="O9" s="5"/>
    </row>
    <row r="10" spans="1:15" x14ac:dyDescent="0.25">
      <c r="A10" s="42" t="s">
        <v>75</v>
      </c>
      <c r="B10" s="43" t="s">
        <v>117</v>
      </c>
      <c r="C10" s="43" t="s">
        <v>120</v>
      </c>
      <c r="D10" s="44" t="s">
        <v>43</v>
      </c>
      <c r="E10" s="11">
        <v>6</v>
      </c>
      <c r="F10" s="9" t="s">
        <v>119</v>
      </c>
      <c r="G10" s="9"/>
      <c r="H10" s="9"/>
      <c r="I10" s="9"/>
      <c r="J10" s="9"/>
      <c r="K10" s="9"/>
      <c r="L10" s="9"/>
      <c r="M10" s="9"/>
      <c r="N10" s="10"/>
      <c r="O10" s="5"/>
    </row>
    <row r="11" spans="1:15" x14ac:dyDescent="0.25">
      <c r="A11" s="42" t="s">
        <v>75</v>
      </c>
      <c r="B11" s="43" t="s">
        <v>117</v>
      </c>
      <c r="C11" s="43" t="s">
        <v>121</v>
      </c>
      <c r="D11" s="44" t="s">
        <v>43</v>
      </c>
      <c r="E11" s="11">
        <v>6</v>
      </c>
      <c r="F11" s="9" t="s">
        <v>44</v>
      </c>
      <c r="G11" s="9">
        <v>4</v>
      </c>
      <c r="H11" s="9">
        <v>1</v>
      </c>
      <c r="I11" s="9">
        <v>5</v>
      </c>
      <c r="J11" s="9">
        <v>3</v>
      </c>
      <c r="K11" s="9"/>
      <c r="L11" s="9"/>
      <c r="M11" s="9">
        <v>1</v>
      </c>
      <c r="N11" s="10"/>
      <c r="O11" s="5"/>
    </row>
    <row r="12" spans="1:15" x14ac:dyDescent="0.25">
      <c r="A12" s="42" t="s">
        <v>75</v>
      </c>
      <c r="B12" s="43" t="s">
        <v>122</v>
      </c>
      <c r="C12" s="43" t="s">
        <v>123</v>
      </c>
      <c r="D12" s="44" t="s">
        <v>43</v>
      </c>
      <c r="E12" s="11">
        <v>6</v>
      </c>
      <c r="F12" s="9" t="s">
        <v>119</v>
      </c>
      <c r="G12" s="9"/>
      <c r="H12" s="9">
        <v>3</v>
      </c>
      <c r="I12" s="9">
        <v>19</v>
      </c>
      <c r="J12" s="9"/>
      <c r="K12" s="9">
        <v>1</v>
      </c>
      <c r="L12" s="9">
        <v>3</v>
      </c>
      <c r="M12" s="9">
        <v>8</v>
      </c>
      <c r="N12" s="10">
        <v>2</v>
      </c>
      <c r="O12" s="5"/>
    </row>
    <row r="13" spans="1:15" x14ac:dyDescent="0.25">
      <c r="A13" s="42" t="s">
        <v>75</v>
      </c>
      <c r="B13" s="43" t="s">
        <v>122</v>
      </c>
      <c r="C13" s="43" t="s">
        <v>125</v>
      </c>
      <c r="D13" s="44" t="s">
        <v>43</v>
      </c>
      <c r="E13" s="11">
        <v>6</v>
      </c>
      <c r="F13" s="9" t="s">
        <v>119</v>
      </c>
      <c r="G13" s="9">
        <v>1</v>
      </c>
      <c r="H13" s="9">
        <v>8</v>
      </c>
      <c r="I13" s="9">
        <v>14</v>
      </c>
      <c r="J13" s="9">
        <v>1</v>
      </c>
      <c r="K13" s="9">
        <v>13</v>
      </c>
      <c r="L13" s="9"/>
      <c r="M13" s="9">
        <v>3</v>
      </c>
      <c r="N13" s="10">
        <v>3</v>
      </c>
      <c r="O13" s="5"/>
    </row>
    <row r="14" spans="1:15" x14ac:dyDescent="0.25">
      <c r="A14" s="42" t="s">
        <v>75</v>
      </c>
      <c r="B14" s="43" t="s">
        <v>122</v>
      </c>
      <c r="C14" s="43" t="s">
        <v>127</v>
      </c>
      <c r="D14" s="44" t="s">
        <v>43</v>
      </c>
      <c r="E14" s="11">
        <v>6</v>
      </c>
      <c r="F14" s="9" t="s">
        <v>44</v>
      </c>
      <c r="G14" s="9">
        <v>2</v>
      </c>
      <c r="H14" s="9">
        <v>8</v>
      </c>
      <c r="I14" s="9">
        <v>41</v>
      </c>
      <c r="J14" s="9">
        <v>4</v>
      </c>
      <c r="K14" s="9">
        <v>4</v>
      </c>
      <c r="L14" s="9">
        <v>4</v>
      </c>
      <c r="M14" s="9">
        <v>7</v>
      </c>
      <c r="N14" s="10">
        <v>1</v>
      </c>
      <c r="O14" s="5"/>
    </row>
    <row r="15" spans="1:15" x14ac:dyDescent="0.25">
      <c r="A15" s="42" t="s">
        <v>75</v>
      </c>
      <c r="B15" s="43" t="s">
        <v>122</v>
      </c>
      <c r="C15" s="43" t="s">
        <v>42</v>
      </c>
      <c r="D15" s="44" t="s">
        <v>39</v>
      </c>
      <c r="E15" s="11">
        <v>6</v>
      </c>
      <c r="F15" s="9" t="s">
        <v>129</v>
      </c>
      <c r="G15" s="9">
        <v>3</v>
      </c>
      <c r="H15" s="9"/>
      <c r="I15" s="9">
        <v>1</v>
      </c>
      <c r="J15" s="9"/>
      <c r="K15" s="9"/>
      <c r="L15" s="9"/>
      <c r="M15" s="9"/>
      <c r="N15" s="10"/>
      <c r="O15" s="5"/>
    </row>
    <row r="16" spans="1:15" x14ac:dyDescent="0.25">
      <c r="A16" s="42" t="s">
        <v>75</v>
      </c>
      <c r="B16" s="43" t="s">
        <v>122</v>
      </c>
      <c r="C16" s="43" t="s">
        <v>42</v>
      </c>
      <c r="D16" s="44" t="s">
        <v>24</v>
      </c>
      <c r="E16" s="11">
        <v>6</v>
      </c>
      <c r="F16" s="9" t="s">
        <v>129</v>
      </c>
      <c r="G16" s="9">
        <v>1</v>
      </c>
      <c r="H16" s="9">
        <v>2</v>
      </c>
      <c r="I16" s="9">
        <v>18</v>
      </c>
      <c r="J16" s="9"/>
      <c r="K16" s="9">
        <v>4</v>
      </c>
      <c r="L16" s="9">
        <v>2</v>
      </c>
      <c r="M16" s="9"/>
      <c r="N16" s="10">
        <v>9</v>
      </c>
      <c r="O16" s="5"/>
    </row>
    <row r="17" spans="1:15" x14ac:dyDescent="0.25">
      <c r="A17" s="42" t="s">
        <v>75</v>
      </c>
      <c r="B17" s="43" t="s">
        <v>26</v>
      </c>
      <c r="C17" s="43" t="s">
        <v>27</v>
      </c>
      <c r="D17" s="44" t="s">
        <v>43</v>
      </c>
      <c r="E17" s="11">
        <v>6</v>
      </c>
      <c r="F17" s="9" t="s">
        <v>44</v>
      </c>
      <c r="G17" s="9"/>
      <c r="H17" s="9"/>
      <c r="I17" s="9"/>
      <c r="J17" s="9"/>
      <c r="K17" s="9">
        <v>1</v>
      </c>
      <c r="L17" s="9"/>
      <c r="M17" s="9"/>
      <c r="N17" s="10"/>
      <c r="O17" s="5"/>
    </row>
    <row r="18" spans="1:15" x14ac:dyDescent="0.25">
      <c r="A18" s="42" t="s">
        <v>75</v>
      </c>
      <c r="B18" s="43" t="s">
        <v>26</v>
      </c>
      <c r="C18" s="43" t="s">
        <v>42</v>
      </c>
      <c r="D18" s="44" t="s">
        <v>43</v>
      </c>
      <c r="E18" s="11">
        <v>6</v>
      </c>
      <c r="F18" s="9" t="s">
        <v>44</v>
      </c>
      <c r="G18" s="9"/>
      <c r="H18" s="9"/>
      <c r="I18" s="9"/>
      <c r="J18" s="9"/>
      <c r="K18" s="9"/>
      <c r="L18" s="9"/>
      <c r="M18" s="9"/>
      <c r="N18" s="10"/>
      <c r="O18" s="5"/>
    </row>
    <row r="19" spans="1:15" x14ac:dyDescent="0.25">
      <c r="A19" s="42" t="s">
        <v>75</v>
      </c>
      <c r="B19" s="43" t="s">
        <v>29</v>
      </c>
      <c r="C19" s="43" t="s">
        <v>30</v>
      </c>
      <c r="D19" s="44" t="s">
        <v>43</v>
      </c>
      <c r="E19" s="11">
        <v>6</v>
      </c>
      <c r="F19" s="9" t="s">
        <v>129</v>
      </c>
      <c r="G19" s="9"/>
      <c r="H19" s="9"/>
      <c r="I19" s="9"/>
      <c r="J19" s="9"/>
      <c r="K19" s="9">
        <v>8</v>
      </c>
      <c r="L19" s="9"/>
      <c r="M19" s="9"/>
      <c r="N19" s="10">
        <v>1</v>
      </c>
      <c r="O19" s="5"/>
    </row>
    <row r="20" spans="1:15" x14ac:dyDescent="0.25">
      <c r="A20" s="42" t="s">
        <v>75</v>
      </c>
      <c r="B20" s="43" t="s">
        <v>29</v>
      </c>
      <c r="C20" s="43" t="s">
        <v>31</v>
      </c>
      <c r="D20" s="44" t="s">
        <v>24</v>
      </c>
      <c r="E20" s="11">
        <v>6</v>
      </c>
      <c r="F20" s="9" t="s">
        <v>129</v>
      </c>
      <c r="G20" s="9"/>
      <c r="H20" s="9"/>
      <c r="I20" s="9"/>
      <c r="J20" s="9"/>
      <c r="K20" s="9">
        <v>1</v>
      </c>
      <c r="L20" s="9"/>
      <c r="M20" s="9"/>
      <c r="N20" s="10"/>
      <c r="O20" s="5"/>
    </row>
    <row r="21" spans="1:15" x14ac:dyDescent="0.25">
      <c r="A21" s="42" t="s">
        <v>75</v>
      </c>
      <c r="B21" s="43" t="s">
        <v>29</v>
      </c>
      <c r="C21" s="43" t="s">
        <v>42</v>
      </c>
      <c r="D21" s="44" t="s">
        <v>43</v>
      </c>
      <c r="E21" s="11">
        <v>6</v>
      </c>
      <c r="F21" s="9" t="s">
        <v>129</v>
      </c>
      <c r="G21" s="9"/>
      <c r="H21" s="9"/>
      <c r="I21" s="9"/>
      <c r="J21" s="9"/>
      <c r="K21" s="9"/>
      <c r="L21" s="9"/>
      <c r="M21" s="9"/>
      <c r="N21" s="10"/>
      <c r="O21" s="5"/>
    </row>
    <row r="22" spans="1:15" x14ac:dyDescent="0.25">
      <c r="A22" s="42" t="s">
        <v>75</v>
      </c>
      <c r="B22" s="43" t="s">
        <v>32</v>
      </c>
      <c r="C22" s="43" t="s">
        <v>33</v>
      </c>
      <c r="D22" s="44" t="s">
        <v>43</v>
      </c>
      <c r="E22" s="11">
        <v>7</v>
      </c>
      <c r="F22" s="9" t="s">
        <v>129</v>
      </c>
      <c r="G22" s="9">
        <v>17</v>
      </c>
      <c r="H22" s="9">
        <v>39</v>
      </c>
      <c r="I22" s="9">
        <v>11</v>
      </c>
      <c r="J22" s="9">
        <v>11</v>
      </c>
      <c r="K22" s="9">
        <v>1</v>
      </c>
      <c r="L22" s="9">
        <v>1</v>
      </c>
      <c r="M22" s="9">
        <v>3</v>
      </c>
      <c r="N22" s="10">
        <v>2</v>
      </c>
      <c r="O22" s="5"/>
    </row>
    <row r="23" spans="1:15" x14ac:dyDescent="0.25">
      <c r="A23" s="42" t="s">
        <v>75</v>
      </c>
      <c r="B23" s="43" t="s">
        <v>32</v>
      </c>
      <c r="C23" s="43" t="s">
        <v>42</v>
      </c>
      <c r="D23" s="44" t="s">
        <v>43</v>
      </c>
      <c r="E23" s="11">
        <v>7</v>
      </c>
      <c r="F23" s="9" t="s">
        <v>129</v>
      </c>
      <c r="G23" s="9"/>
      <c r="H23" s="9"/>
      <c r="I23" s="9"/>
      <c r="J23" s="9"/>
      <c r="K23" s="9"/>
      <c r="L23" s="9"/>
      <c r="M23" s="9"/>
      <c r="N23" s="10"/>
      <c r="O23" s="5"/>
    </row>
    <row r="24" spans="1:15" x14ac:dyDescent="0.25">
      <c r="A24" s="42" t="s">
        <v>75</v>
      </c>
      <c r="B24" s="43" t="s">
        <v>54</v>
      </c>
      <c r="C24" s="43" t="s">
        <v>55</v>
      </c>
      <c r="D24" s="44" t="s">
        <v>43</v>
      </c>
      <c r="E24" s="11">
        <v>4</v>
      </c>
      <c r="F24" s="9" t="s">
        <v>44</v>
      </c>
      <c r="G24" s="9"/>
      <c r="H24" s="9"/>
      <c r="I24" s="9"/>
      <c r="J24" s="9"/>
      <c r="K24" s="9">
        <v>1</v>
      </c>
      <c r="L24" s="9">
        <v>1</v>
      </c>
      <c r="M24" s="9"/>
      <c r="N24" s="10">
        <v>2</v>
      </c>
      <c r="O24" s="5"/>
    </row>
    <row r="25" spans="1:15" x14ac:dyDescent="0.25">
      <c r="A25" s="42" t="s">
        <v>156</v>
      </c>
      <c r="B25" s="43" t="s">
        <v>157</v>
      </c>
      <c r="C25" s="43" t="s">
        <v>158</v>
      </c>
      <c r="D25" s="44" t="s">
        <v>43</v>
      </c>
      <c r="E25" s="11">
        <v>5</v>
      </c>
      <c r="F25" s="9" t="s">
        <v>119</v>
      </c>
      <c r="G25" s="9">
        <v>210</v>
      </c>
      <c r="H25" s="9">
        <v>183</v>
      </c>
      <c r="I25" s="9">
        <v>208</v>
      </c>
      <c r="J25" s="9">
        <v>66</v>
      </c>
      <c r="K25" s="9">
        <v>13</v>
      </c>
      <c r="L25" s="9">
        <v>47</v>
      </c>
      <c r="M25" s="9">
        <v>56</v>
      </c>
      <c r="N25" s="10">
        <v>32</v>
      </c>
    </row>
    <row r="26" spans="1:15" x14ac:dyDescent="0.25">
      <c r="A26" s="42" t="s">
        <v>156</v>
      </c>
      <c r="B26" s="43" t="s">
        <v>157</v>
      </c>
      <c r="C26" s="43" t="s">
        <v>159</v>
      </c>
      <c r="D26" s="44" t="s">
        <v>43</v>
      </c>
      <c r="E26" s="11">
        <v>4</v>
      </c>
      <c r="F26" s="9" t="s">
        <v>119</v>
      </c>
      <c r="G26" s="9">
        <v>34</v>
      </c>
      <c r="H26" s="9">
        <v>31</v>
      </c>
      <c r="I26" s="9">
        <v>20</v>
      </c>
      <c r="J26" s="9">
        <v>18</v>
      </c>
      <c r="K26" s="9">
        <v>3</v>
      </c>
      <c r="L26" s="9">
        <v>8</v>
      </c>
      <c r="M26" s="9">
        <v>9</v>
      </c>
      <c r="N26" s="10">
        <v>3</v>
      </c>
      <c r="O26" s="5"/>
    </row>
    <row r="27" spans="1:15" x14ac:dyDescent="0.25">
      <c r="A27" s="42" t="s">
        <v>156</v>
      </c>
      <c r="B27" s="43" t="s">
        <v>157</v>
      </c>
      <c r="C27" s="43" t="s">
        <v>42</v>
      </c>
      <c r="D27" s="44" t="s">
        <v>43</v>
      </c>
      <c r="E27" s="11">
        <v>4</v>
      </c>
      <c r="F27" s="9" t="s">
        <v>119</v>
      </c>
      <c r="G27" s="9">
        <v>1</v>
      </c>
      <c r="H27" s="9">
        <v>2</v>
      </c>
      <c r="I27" s="9">
        <v>3</v>
      </c>
      <c r="J27" s="9">
        <v>2</v>
      </c>
      <c r="K27" s="9">
        <v>2</v>
      </c>
      <c r="L27" s="9">
        <v>1</v>
      </c>
      <c r="M27" s="9">
        <v>2</v>
      </c>
      <c r="N27" s="10">
        <v>1</v>
      </c>
      <c r="O27" s="5"/>
    </row>
    <row r="28" spans="1:15" x14ac:dyDescent="0.25">
      <c r="A28" s="42" t="s">
        <v>156</v>
      </c>
      <c r="B28" s="43" t="s">
        <v>163</v>
      </c>
      <c r="C28" s="43" t="s">
        <v>164</v>
      </c>
      <c r="D28" s="44" t="s">
        <v>43</v>
      </c>
      <c r="E28" s="11">
        <v>1</v>
      </c>
      <c r="F28" s="9" t="s">
        <v>40</v>
      </c>
      <c r="G28" s="9">
        <v>1</v>
      </c>
      <c r="H28" s="9"/>
      <c r="I28" s="9">
        <v>2</v>
      </c>
      <c r="J28" s="9"/>
      <c r="K28" s="9">
        <v>1</v>
      </c>
      <c r="L28" s="9">
        <v>2</v>
      </c>
      <c r="M28" s="9">
        <v>2</v>
      </c>
      <c r="N28" s="10">
        <v>4</v>
      </c>
    </row>
    <row r="29" spans="1:15" x14ac:dyDescent="0.25">
      <c r="A29" s="42" t="s">
        <v>156</v>
      </c>
      <c r="B29" s="43" t="s">
        <v>163</v>
      </c>
      <c r="C29" s="43" t="s">
        <v>42</v>
      </c>
      <c r="D29" s="44" t="s">
        <v>43</v>
      </c>
      <c r="E29" s="11">
        <v>1</v>
      </c>
      <c r="F29" s="9" t="s">
        <v>119</v>
      </c>
      <c r="G29" s="9"/>
      <c r="H29" s="9"/>
      <c r="I29" s="9"/>
      <c r="J29" s="9"/>
      <c r="K29" s="9"/>
      <c r="L29" s="9"/>
      <c r="M29" s="9"/>
      <c r="N29" s="10"/>
      <c r="O29" s="5"/>
    </row>
    <row r="30" spans="1:15" x14ac:dyDescent="0.25">
      <c r="A30" s="42" t="s">
        <v>156</v>
      </c>
      <c r="B30" s="43" t="s">
        <v>169</v>
      </c>
      <c r="C30" s="43" t="s">
        <v>170</v>
      </c>
      <c r="D30" s="44" t="s">
        <v>43</v>
      </c>
      <c r="E30" s="11">
        <v>5</v>
      </c>
      <c r="F30" s="9" t="s">
        <v>119</v>
      </c>
      <c r="G30" s="9">
        <v>22</v>
      </c>
      <c r="H30" s="9">
        <v>39</v>
      </c>
      <c r="I30" s="9">
        <v>79</v>
      </c>
      <c r="J30" s="9">
        <v>45</v>
      </c>
      <c r="K30" s="9">
        <v>1</v>
      </c>
      <c r="L30" s="9"/>
      <c r="M30" s="9">
        <v>9</v>
      </c>
      <c r="N30" s="10">
        <v>4</v>
      </c>
      <c r="O30" s="5"/>
    </row>
    <row r="31" spans="1:15" x14ac:dyDescent="0.25">
      <c r="A31" s="42" t="s">
        <v>173</v>
      </c>
      <c r="B31" s="43" t="s">
        <v>174</v>
      </c>
      <c r="C31" s="43" t="s">
        <v>175</v>
      </c>
      <c r="D31" s="44" t="s">
        <v>43</v>
      </c>
      <c r="E31" s="11">
        <v>4</v>
      </c>
      <c r="F31" s="9" t="s">
        <v>40</v>
      </c>
      <c r="G31" s="9"/>
      <c r="H31" s="9"/>
      <c r="I31" s="9"/>
      <c r="J31" s="9"/>
      <c r="K31" s="9"/>
      <c r="L31" s="9"/>
      <c r="M31" s="9"/>
      <c r="N31" s="10"/>
      <c r="O31" s="5"/>
    </row>
    <row r="32" spans="1:15" x14ac:dyDescent="0.25">
      <c r="A32" s="42" t="s">
        <v>173</v>
      </c>
      <c r="B32" s="43" t="s">
        <v>174</v>
      </c>
      <c r="C32" s="43" t="s">
        <v>42</v>
      </c>
      <c r="D32" s="44" t="s">
        <v>43</v>
      </c>
      <c r="E32" s="11">
        <v>4</v>
      </c>
      <c r="F32" s="9" t="s">
        <v>40</v>
      </c>
      <c r="G32" s="9"/>
      <c r="H32" s="9"/>
      <c r="I32" s="9"/>
      <c r="J32" s="9"/>
      <c r="K32" s="9">
        <v>2</v>
      </c>
      <c r="L32" s="9">
        <v>1</v>
      </c>
      <c r="M32" s="9">
        <v>4</v>
      </c>
      <c r="N32" s="10">
        <v>3</v>
      </c>
      <c r="O32" s="5"/>
    </row>
    <row r="33" spans="1:15" x14ac:dyDescent="0.25">
      <c r="A33" s="42" t="s">
        <v>178</v>
      </c>
      <c r="B33" s="43" t="s">
        <v>179</v>
      </c>
      <c r="C33" s="43" t="s">
        <v>180</v>
      </c>
      <c r="D33" s="44" t="s">
        <v>39</v>
      </c>
      <c r="E33" s="11">
        <v>8</v>
      </c>
      <c r="F33" s="9" t="s">
        <v>40</v>
      </c>
      <c r="G33" s="9"/>
      <c r="H33" s="9"/>
      <c r="I33" s="9"/>
      <c r="J33" s="9"/>
      <c r="K33" s="9">
        <v>2</v>
      </c>
      <c r="L33" s="9"/>
      <c r="M33" s="9"/>
      <c r="N33" s="10">
        <v>2</v>
      </c>
    </row>
    <row r="34" spans="1:15" x14ac:dyDescent="0.25">
      <c r="A34" s="42" t="s">
        <v>181</v>
      </c>
      <c r="B34" s="43" t="s">
        <v>182</v>
      </c>
      <c r="C34" s="43" t="s">
        <v>183</v>
      </c>
      <c r="D34" s="44" t="s">
        <v>39</v>
      </c>
      <c r="E34" s="11">
        <v>5</v>
      </c>
      <c r="F34" s="9" t="s">
        <v>44</v>
      </c>
      <c r="G34" s="9"/>
      <c r="H34" s="9"/>
      <c r="I34" s="9"/>
      <c r="J34" s="9"/>
      <c r="K34" s="9"/>
      <c r="L34" s="9"/>
      <c r="M34" s="9"/>
      <c r="N34" s="10"/>
      <c r="O34" s="5"/>
    </row>
    <row r="35" spans="1:15" x14ac:dyDescent="0.25">
      <c r="A35" s="42" t="s">
        <v>181</v>
      </c>
      <c r="B35" s="43" t="s">
        <v>184</v>
      </c>
      <c r="C35" s="43" t="s">
        <v>42</v>
      </c>
      <c r="D35" s="44" t="s">
        <v>39</v>
      </c>
      <c r="E35" s="11">
        <v>10</v>
      </c>
      <c r="F35" s="9" t="s">
        <v>44</v>
      </c>
      <c r="G35" s="9">
        <v>2</v>
      </c>
      <c r="H35" s="9">
        <v>3</v>
      </c>
      <c r="I35" s="9">
        <v>7</v>
      </c>
      <c r="J35" s="9">
        <v>4</v>
      </c>
      <c r="K35" s="9">
        <v>1</v>
      </c>
      <c r="L35" s="9">
        <v>3</v>
      </c>
      <c r="M35" s="9">
        <v>1</v>
      </c>
      <c r="N35" s="10">
        <v>2</v>
      </c>
      <c r="O35" s="5"/>
    </row>
    <row r="36" spans="1:15" x14ac:dyDescent="0.25">
      <c r="A36" s="42" t="s">
        <v>185</v>
      </c>
      <c r="B36" s="43" t="s">
        <v>186</v>
      </c>
      <c r="C36" s="43" t="s">
        <v>187</v>
      </c>
      <c r="D36" s="44" t="s">
        <v>43</v>
      </c>
      <c r="E36" s="11">
        <v>5</v>
      </c>
      <c r="F36" s="9" t="s">
        <v>40</v>
      </c>
      <c r="G36" s="9"/>
      <c r="H36" s="9"/>
      <c r="I36" s="9"/>
      <c r="J36" s="9"/>
      <c r="K36" s="9"/>
      <c r="L36" s="9"/>
      <c r="M36" s="9"/>
      <c r="N36" s="10">
        <v>3</v>
      </c>
      <c r="O36" s="5"/>
    </row>
    <row r="37" spans="1:15" x14ac:dyDescent="0.25">
      <c r="A37" s="42" t="s">
        <v>188</v>
      </c>
      <c r="B37" s="43" t="s">
        <v>189</v>
      </c>
      <c r="C37" s="43" t="s">
        <v>190</v>
      </c>
      <c r="D37" s="44" t="s">
        <v>43</v>
      </c>
      <c r="E37" s="11">
        <v>0</v>
      </c>
      <c r="F37" s="9" t="s">
        <v>44</v>
      </c>
      <c r="G37" s="9"/>
      <c r="H37" s="9"/>
      <c r="I37" s="9"/>
      <c r="J37" s="9"/>
      <c r="K37" s="9"/>
      <c r="L37" s="9"/>
      <c r="M37" s="9"/>
      <c r="N37" s="10"/>
      <c r="O37" s="5"/>
    </row>
    <row r="38" spans="1:15" x14ac:dyDescent="0.25">
      <c r="A38" s="42" t="s">
        <v>191</v>
      </c>
      <c r="B38" s="43" t="s">
        <v>42</v>
      </c>
      <c r="C38" s="43" t="s">
        <v>42</v>
      </c>
      <c r="D38" s="44" t="s">
        <v>39</v>
      </c>
      <c r="E38" s="11">
        <v>5</v>
      </c>
      <c r="F38" s="9" t="s">
        <v>44</v>
      </c>
      <c r="G38" s="9"/>
      <c r="H38" s="9"/>
      <c r="I38" s="9"/>
      <c r="J38" s="9"/>
      <c r="K38" s="9"/>
      <c r="L38" s="9"/>
      <c r="M38" s="9">
        <v>1</v>
      </c>
      <c r="N38" s="10"/>
      <c r="O38" s="5"/>
    </row>
    <row r="39" spans="1:15" x14ac:dyDescent="0.25">
      <c r="A39" s="42" t="s">
        <v>192</v>
      </c>
      <c r="B39" s="43" t="s">
        <v>193</v>
      </c>
      <c r="C39" s="43" t="s">
        <v>194</v>
      </c>
      <c r="D39" s="44" t="s">
        <v>43</v>
      </c>
      <c r="E39" s="11">
        <v>9</v>
      </c>
      <c r="F39" s="9" t="s">
        <v>44</v>
      </c>
      <c r="G39" s="9">
        <v>3</v>
      </c>
      <c r="H39" s="9">
        <v>4</v>
      </c>
      <c r="I39" s="9">
        <v>7</v>
      </c>
      <c r="J39" s="9">
        <v>5</v>
      </c>
      <c r="K39" s="9">
        <v>2</v>
      </c>
      <c r="L39" s="9">
        <v>1</v>
      </c>
      <c r="M39" s="9">
        <v>4</v>
      </c>
      <c r="N39" s="10">
        <v>2</v>
      </c>
      <c r="O39" s="5"/>
    </row>
    <row r="40" spans="1:15" x14ac:dyDescent="0.25">
      <c r="A40" s="42" t="s">
        <v>192</v>
      </c>
      <c r="B40" s="43" t="s">
        <v>193</v>
      </c>
      <c r="C40" s="43" t="s">
        <v>42</v>
      </c>
      <c r="D40" s="44" t="s">
        <v>43</v>
      </c>
      <c r="E40" s="11">
        <v>9</v>
      </c>
      <c r="F40" s="9" t="s">
        <v>44</v>
      </c>
      <c r="G40" s="9"/>
      <c r="H40" s="9"/>
      <c r="I40" s="9"/>
      <c r="J40" s="9"/>
      <c r="K40" s="9"/>
      <c r="L40" s="9"/>
      <c r="M40" s="9"/>
      <c r="N40" s="10"/>
      <c r="O40" s="5"/>
    </row>
    <row r="41" spans="1:15" x14ac:dyDescent="0.25">
      <c r="A41" s="42" t="s">
        <v>192</v>
      </c>
      <c r="B41" s="43" t="s">
        <v>195</v>
      </c>
      <c r="C41" s="43" t="s">
        <v>196</v>
      </c>
      <c r="D41" s="44" t="s">
        <v>43</v>
      </c>
      <c r="E41" s="11">
        <v>1</v>
      </c>
      <c r="F41" s="9" t="s">
        <v>44</v>
      </c>
      <c r="G41" s="9"/>
      <c r="H41" s="9"/>
      <c r="I41" s="9"/>
      <c r="J41" s="9"/>
      <c r="K41" s="9"/>
      <c r="L41" s="9"/>
      <c r="M41" s="9"/>
      <c r="N41" s="10"/>
      <c r="O41" s="5"/>
    </row>
    <row r="42" spans="1:15" x14ac:dyDescent="0.25">
      <c r="A42" s="42" t="s">
        <v>192</v>
      </c>
      <c r="B42" s="43" t="s">
        <v>197</v>
      </c>
      <c r="C42" s="43" t="s">
        <v>198</v>
      </c>
      <c r="D42" s="44" t="s">
        <v>43</v>
      </c>
      <c r="E42" s="11">
        <v>9</v>
      </c>
      <c r="F42" s="9" t="s">
        <v>44</v>
      </c>
      <c r="G42" s="9">
        <v>1</v>
      </c>
      <c r="H42" s="9">
        <v>2</v>
      </c>
      <c r="I42" s="9">
        <v>9</v>
      </c>
      <c r="J42" s="9">
        <v>1</v>
      </c>
      <c r="K42" s="9">
        <v>3</v>
      </c>
      <c r="L42" s="9">
        <v>4</v>
      </c>
      <c r="M42" s="9">
        <v>2</v>
      </c>
      <c r="N42" s="10">
        <v>5</v>
      </c>
      <c r="O42" s="5"/>
    </row>
    <row r="43" spans="1:15" x14ac:dyDescent="0.25">
      <c r="A43" s="42" t="s">
        <v>199</v>
      </c>
      <c r="B43" s="43" t="s">
        <v>42</v>
      </c>
      <c r="C43" s="43" t="s">
        <v>42</v>
      </c>
      <c r="D43" s="44" t="s">
        <v>39</v>
      </c>
      <c r="E43" s="11">
        <v>8</v>
      </c>
      <c r="F43" s="9" t="s">
        <v>119</v>
      </c>
      <c r="G43" s="9">
        <v>3</v>
      </c>
      <c r="H43" s="9">
        <v>4</v>
      </c>
      <c r="I43" s="9">
        <v>2</v>
      </c>
      <c r="J43" s="9">
        <v>5</v>
      </c>
      <c r="K43" s="9">
        <v>1</v>
      </c>
      <c r="L43" s="9">
        <v>1</v>
      </c>
      <c r="M43" s="9">
        <v>1</v>
      </c>
      <c r="N43" s="10">
        <v>2</v>
      </c>
      <c r="O43" s="5"/>
    </row>
    <row r="44" spans="1:15" x14ac:dyDescent="0.25">
      <c r="A44" s="42" t="s">
        <v>200</v>
      </c>
      <c r="B44" s="43" t="s">
        <v>201</v>
      </c>
      <c r="C44" s="43" t="s">
        <v>202</v>
      </c>
      <c r="D44" s="44" t="s">
        <v>43</v>
      </c>
      <c r="E44" s="11">
        <v>1</v>
      </c>
      <c r="F44" s="9" t="s">
        <v>40</v>
      </c>
      <c r="G44" s="9"/>
      <c r="H44" s="9"/>
      <c r="I44" s="9">
        <v>1</v>
      </c>
      <c r="J44" s="9"/>
      <c r="K44" s="9">
        <v>3</v>
      </c>
      <c r="L44" s="9">
        <v>5</v>
      </c>
      <c r="M44" s="9">
        <v>8</v>
      </c>
      <c r="N44" s="10">
        <v>7</v>
      </c>
      <c r="O44" s="5"/>
    </row>
    <row r="45" spans="1:15" x14ac:dyDescent="0.25">
      <c r="A45" s="42" t="s">
        <v>200</v>
      </c>
      <c r="B45" s="43" t="s">
        <v>203</v>
      </c>
      <c r="C45" s="43" t="s">
        <v>204</v>
      </c>
      <c r="D45" s="44" t="s">
        <v>43</v>
      </c>
      <c r="E45" s="11">
        <v>2</v>
      </c>
      <c r="F45" s="9" t="s">
        <v>40</v>
      </c>
      <c r="G45" s="9"/>
      <c r="H45" s="9"/>
      <c r="I45" s="9"/>
      <c r="J45" s="9"/>
      <c r="K45" s="9">
        <v>2</v>
      </c>
      <c r="L45" s="9">
        <v>4</v>
      </c>
      <c r="M45" s="9">
        <v>6</v>
      </c>
      <c r="N45" s="10">
        <v>4</v>
      </c>
      <c r="O45" s="5"/>
    </row>
    <row r="46" spans="1:15" x14ac:dyDescent="0.25">
      <c r="A46" s="42" t="s">
        <v>205</v>
      </c>
      <c r="B46" s="43" t="s">
        <v>206</v>
      </c>
      <c r="C46" s="43" t="s">
        <v>207</v>
      </c>
      <c r="D46" s="44" t="s">
        <v>43</v>
      </c>
      <c r="E46" s="11">
        <v>4</v>
      </c>
      <c r="F46" s="9" t="s">
        <v>129</v>
      </c>
      <c r="G46" s="9">
        <v>52</v>
      </c>
      <c r="H46" s="9">
        <v>58</v>
      </c>
      <c r="I46" s="9">
        <v>63</v>
      </c>
      <c r="J46" s="9">
        <v>83</v>
      </c>
      <c r="K46" s="9">
        <v>4</v>
      </c>
      <c r="L46" s="9">
        <v>5</v>
      </c>
      <c r="M46" s="9">
        <v>3</v>
      </c>
      <c r="N46" s="10">
        <v>5</v>
      </c>
      <c r="O46" s="5"/>
    </row>
    <row r="47" spans="1:15" x14ac:dyDescent="0.25">
      <c r="A47" s="42" t="s">
        <v>205</v>
      </c>
      <c r="B47" s="43" t="s">
        <v>206</v>
      </c>
      <c r="C47" s="43" t="s">
        <v>42</v>
      </c>
      <c r="D47" s="44" t="s">
        <v>43</v>
      </c>
      <c r="E47" s="11">
        <v>4</v>
      </c>
      <c r="F47" s="9" t="s">
        <v>129</v>
      </c>
      <c r="G47" s="9">
        <v>12</v>
      </c>
      <c r="H47" s="9">
        <v>5</v>
      </c>
      <c r="I47" s="9">
        <v>24</v>
      </c>
      <c r="J47" s="9">
        <v>19</v>
      </c>
      <c r="K47" s="9">
        <v>2</v>
      </c>
      <c r="L47" s="9"/>
      <c r="M47" s="9">
        <v>1</v>
      </c>
      <c r="N47" s="10">
        <v>3</v>
      </c>
      <c r="O47" s="5"/>
    </row>
    <row r="48" spans="1:15" x14ac:dyDescent="0.25">
      <c r="A48" s="42" t="s">
        <v>205</v>
      </c>
      <c r="B48" s="43" t="s">
        <v>208</v>
      </c>
      <c r="C48" s="43" t="s">
        <v>209</v>
      </c>
      <c r="D48" s="44" t="s">
        <v>43</v>
      </c>
      <c r="E48" s="11">
        <v>6</v>
      </c>
      <c r="F48" s="9" t="s">
        <v>40</v>
      </c>
      <c r="G48" s="9"/>
      <c r="H48" s="9"/>
      <c r="I48" s="9"/>
      <c r="J48" s="9"/>
      <c r="K48" s="9">
        <v>3</v>
      </c>
      <c r="L48" s="9">
        <v>4</v>
      </c>
      <c r="M48" s="9">
        <v>5</v>
      </c>
      <c r="N48" s="10">
        <v>6</v>
      </c>
      <c r="O48" s="5"/>
    </row>
    <row r="49" spans="1:15" x14ac:dyDescent="0.25">
      <c r="A49" s="42" t="s">
        <v>205</v>
      </c>
      <c r="B49" s="43" t="s">
        <v>208</v>
      </c>
      <c r="C49" s="43" t="s">
        <v>42</v>
      </c>
      <c r="D49" s="44" t="s">
        <v>24</v>
      </c>
      <c r="E49" s="11">
        <v>4</v>
      </c>
      <c r="F49" s="9" t="s">
        <v>40</v>
      </c>
      <c r="G49" s="9"/>
      <c r="H49" s="9"/>
      <c r="I49" s="9"/>
      <c r="J49" s="9"/>
      <c r="K49" s="9">
        <v>4</v>
      </c>
      <c r="L49" s="9">
        <v>3</v>
      </c>
      <c r="M49" s="9">
        <v>2</v>
      </c>
      <c r="N49" s="10">
        <v>2</v>
      </c>
      <c r="O49" s="5"/>
    </row>
    <row r="50" spans="1:15" x14ac:dyDescent="0.25">
      <c r="A50" s="42" t="s">
        <v>205</v>
      </c>
      <c r="B50" s="43" t="s">
        <v>208</v>
      </c>
      <c r="C50" s="43" t="s">
        <v>42</v>
      </c>
      <c r="D50" s="44" t="s">
        <v>43</v>
      </c>
      <c r="E50" s="11">
        <v>4</v>
      </c>
      <c r="F50" s="9" t="s">
        <v>40</v>
      </c>
      <c r="G50" s="9"/>
      <c r="H50" s="9"/>
      <c r="I50" s="9"/>
      <c r="J50" s="9"/>
      <c r="K50" s="9"/>
      <c r="L50" s="9"/>
      <c r="M50" s="9"/>
      <c r="N50" s="10"/>
      <c r="O50" s="5"/>
    </row>
    <row r="51" spans="1:15" x14ac:dyDescent="0.25">
      <c r="A51" s="42" t="s">
        <v>205</v>
      </c>
      <c r="B51" s="43" t="s">
        <v>210</v>
      </c>
      <c r="C51" s="43" t="s">
        <v>42</v>
      </c>
      <c r="D51" s="44" t="s">
        <v>24</v>
      </c>
      <c r="E51" s="11">
        <v>3</v>
      </c>
      <c r="F51" s="9" t="s">
        <v>129</v>
      </c>
      <c r="G51" s="9">
        <v>4</v>
      </c>
      <c r="H51" s="9">
        <v>2</v>
      </c>
      <c r="I51" s="9">
        <v>3</v>
      </c>
      <c r="J51" s="9">
        <v>5</v>
      </c>
      <c r="K51" s="9">
        <v>1</v>
      </c>
      <c r="L51" s="9"/>
      <c r="M51" s="9">
        <v>3</v>
      </c>
      <c r="N51" s="10">
        <v>1</v>
      </c>
      <c r="O51" s="5"/>
    </row>
    <row r="52" spans="1:15" x14ac:dyDescent="0.25">
      <c r="A52" s="42" t="s">
        <v>205</v>
      </c>
      <c r="B52" s="43" t="s">
        <v>210</v>
      </c>
      <c r="C52" s="43" t="s">
        <v>42</v>
      </c>
      <c r="D52" s="44" t="s">
        <v>43</v>
      </c>
      <c r="E52" s="11">
        <v>3</v>
      </c>
      <c r="F52" s="9" t="s">
        <v>129</v>
      </c>
      <c r="G52" s="9">
        <v>1</v>
      </c>
      <c r="H52" s="9">
        <v>6</v>
      </c>
      <c r="I52" s="9">
        <v>5</v>
      </c>
      <c r="J52" s="9">
        <v>2</v>
      </c>
      <c r="K52" s="9">
        <v>1</v>
      </c>
      <c r="L52" s="9">
        <v>2</v>
      </c>
      <c r="M52" s="9">
        <v>1</v>
      </c>
      <c r="N52" s="10">
        <v>1</v>
      </c>
      <c r="O52" s="5"/>
    </row>
    <row r="53" spans="1:15" x14ac:dyDescent="0.25">
      <c r="A53" s="42" t="s">
        <v>205</v>
      </c>
      <c r="B53" s="43" t="s">
        <v>210</v>
      </c>
      <c r="C53" s="43" t="s">
        <v>211</v>
      </c>
      <c r="D53" s="44" t="s">
        <v>43</v>
      </c>
      <c r="E53" s="11">
        <v>3</v>
      </c>
      <c r="F53" s="9" t="s">
        <v>129</v>
      </c>
      <c r="G53" s="9">
        <v>34</v>
      </c>
      <c r="H53" s="9">
        <v>42</v>
      </c>
      <c r="I53" s="9">
        <v>34</v>
      </c>
      <c r="J53" s="9">
        <v>61</v>
      </c>
      <c r="K53" s="9">
        <v>3</v>
      </c>
      <c r="L53" s="9">
        <v>5</v>
      </c>
      <c r="M53" s="9">
        <v>6</v>
      </c>
      <c r="N53" s="10">
        <v>2</v>
      </c>
      <c r="O53" s="5"/>
    </row>
    <row r="54" spans="1:15" x14ac:dyDescent="0.25">
      <c r="A54" s="42" t="s">
        <v>205</v>
      </c>
      <c r="B54" s="43" t="s">
        <v>212</v>
      </c>
      <c r="C54" s="43" t="s">
        <v>213</v>
      </c>
      <c r="D54" s="44" t="s">
        <v>43</v>
      </c>
      <c r="E54" s="11">
        <v>6</v>
      </c>
      <c r="F54" s="9" t="s">
        <v>44</v>
      </c>
      <c r="G54" s="9"/>
      <c r="H54" s="9"/>
      <c r="I54" s="9"/>
      <c r="J54" s="9"/>
      <c r="K54" s="9">
        <v>3</v>
      </c>
      <c r="L54" s="9">
        <v>1</v>
      </c>
      <c r="M54" s="9">
        <v>2</v>
      </c>
      <c r="N54" s="10">
        <v>2</v>
      </c>
      <c r="O54" s="5"/>
    </row>
    <row r="55" spans="1:15" x14ac:dyDescent="0.25">
      <c r="A55" s="42" t="s">
        <v>205</v>
      </c>
      <c r="B55" s="43" t="s">
        <v>214</v>
      </c>
      <c r="C55" s="43" t="s">
        <v>215</v>
      </c>
      <c r="D55" s="44" t="s">
        <v>43</v>
      </c>
      <c r="E55" s="11">
        <v>2</v>
      </c>
      <c r="F55" s="9" t="s">
        <v>40</v>
      </c>
      <c r="G55" s="9"/>
      <c r="H55" s="9"/>
      <c r="I55" s="9"/>
      <c r="J55" s="9"/>
      <c r="K55" s="9">
        <v>1</v>
      </c>
      <c r="L55" s="9"/>
      <c r="M55" s="9"/>
      <c r="N55" s="10">
        <v>1</v>
      </c>
      <c r="O55" s="5"/>
    </row>
    <row r="56" spans="1:15" ht="16.5" thickBot="1" x14ac:dyDescent="0.3">
      <c r="A56" s="54" t="s">
        <v>205</v>
      </c>
      <c r="B56" s="55" t="s">
        <v>216</v>
      </c>
      <c r="C56" s="55" t="s">
        <v>217</v>
      </c>
      <c r="D56" s="56" t="s">
        <v>43</v>
      </c>
      <c r="E56" s="57">
        <v>3</v>
      </c>
      <c r="F56" s="12" t="s">
        <v>40</v>
      </c>
      <c r="G56" s="12"/>
      <c r="H56" s="13"/>
      <c r="I56" s="13"/>
      <c r="J56" s="13"/>
      <c r="K56" s="13"/>
      <c r="L56" s="13">
        <v>2</v>
      </c>
      <c r="M56" s="13"/>
      <c r="N56" s="14">
        <v>1</v>
      </c>
      <c r="O56" s="5"/>
    </row>
    <row r="57" spans="1:15" x14ac:dyDescent="0.25">
      <c r="A57" s="37"/>
      <c r="B57" s="38"/>
      <c r="C57" s="38" t="s">
        <v>78</v>
      </c>
      <c r="D57" s="39"/>
      <c r="E57" s="58"/>
      <c r="F57" s="59"/>
      <c r="G57" s="15">
        <f t="shared" ref="G57:N57" si="0">SUM(G2:G56)</f>
        <v>408</v>
      </c>
      <c r="H57" s="16">
        <f t="shared" si="0"/>
        <v>442</v>
      </c>
      <c r="I57" s="16">
        <f t="shared" si="0"/>
        <v>576</v>
      </c>
      <c r="J57" s="16">
        <f t="shared" si="0"/>
        <v>335</v>
      </c>
      <c r="K57" s="16">
        <f t="shared" si="0"/>
        <v>102</v>
      </c>
      <c r="L57" s="16">
        <f t="shared" si="0"/>
        <v>123</v>
      </c>
      <c r="M57" s="16">
        <f t="shared" si="0"/>
        <v>166</v>
      </c>
      <c r="N57" s="17">
        <f t="shared" si="0"/>
        <v>136</v>
      </c>
      <c r="O57" s="5"/>
    </row>
    <row r="58" spans="1:15" x14ac:dyDescent="0.25">
      <c r="A58" s="42"/>
      <c r="B58" s="43"/>
      <c r="C58" s="60" t="s">
        <v>218</v>
      </c>
      <c r="D58" s="44"/>
      <c r="E58" s="11"/>
      <c r="F58" s="9"/>
      <c r="G58" s="18">
        <f>COUNT(G2:G56)</f>
        <v>20</v>
      </c>
      <c r="H58" s="18">
        <f t="shared" ref="H58:N58" si="1">COUNT(H2:H56)</f>
        <v>19</v>
      </c>
      <c r="I58" s="18">
        <f t="shared" si="1"/>
        <v>22</v>
      </c>
      <c r="J58" s="18">
        <f t="shared" si="1"/>
        <v>17</v>
      </c>
      <c r="K58" s="18">
        <f t="shared" si="1"/>
        <v>36</v>
      </c>
      <c r="L58" s="18">
        <f t="shared" si="1"/>
        <v>28</v>
      </c>
      <c r="M58" s="18">
        <f t="shared" si="1"/>
        <v>31</v>
      </c>
      <c r="N58" s="19">
        <f t="shared" si="1"/>
        <v>36</v>
      </c>
      <c r="O58" s="5"/>
    </row>
    <row r="59" spans="1:15" x14ac:dyDescent="0.25">
      <c r="A59" s="42"/>
      <c r="B59" s="43"/>
      <c r="C59" s="60" t="s">
        <v>219</v>
      </c>
      <c r="D59" s="44"/>
      <c r="E59" s="11"/>
      <c r="F59" s="9"/>
      <c r="G59" s="18">
        <f t="shared" ref="G59:N59" si="2">SUM(G60:G62)</f>
        <v>10</v>
      </c>
      <c r="H59" s="18">
        <f t="shared" si="2"/>
        <v>9</v>
      </c>
      <c r="I59" s="18">
        <f t="shared" si="2"/>
        <v>11</v>
      </c>
      <c r="J59" s="18">
        <f t="shared" si="2"/>
        <v>9</v>
      </c>
      <c r="K59" s="18">
        <f t="shared" si="2"/>
        <v>17</v>
      </c>
      <c r="L59" s="18">
        <f t="shared" si="2"/>
        <v>14</v>
      </c>
      <c r="M59" s="18">
        <f t="shared" si="2"/>
        <v>16</v>
      </c>
      <c r="N59" s="19">
        <f t="shared" si="2"/>
        <v>18</v>
      </c>
      <c r="O59" s="5"/>
    </row>
    <row r="60" spans="1:15" x14ac:dyDescent="0.25">
      <c r="A60" s="42"/>
      <c r="B60" s="43"/>
      <c r="C60" s="60" t="s">
        <v>220</v>
      </c>
      <c r="D60" s="44"/>
      <c r="E60" s="11"/>
      <c r="F60" s="9"/>
      <c r="G60" s="18">
        <f t="shared" ref="G60:N60" si="3">COUNT(G25:G32)</f>
        <v>5</v>
      </c>
      <c r="H60" s="18">
        <f t="shared" si="3"/>
        <v>4</v>
      </c>
      <c r="I60" s="18">
        <f t="shared" si="3"/>
        <v>5</v>
      </c>
      <c r="J60" s="18">
        <f t="shared" si="3"/>
        <v>4</v>
      </c>
      <c r="K60" s="18">
        <f t="shared" si="3"/>
        <v>6</v>
      </c>
      <c r="L60" s="18">
        <f t="shared" si="3"/>
        <v>5</v>
      </c>
      <c r="M60" s="18">
        <f t="shared" si="3"/>
        <v>6</v>
      </c>
      <c r="N60" s="19">
        <f t="shared" si="3"/>
        <v>6</v>
      </c>
      <c r="O60" s="5"/>
    </row>
    <row r="61" spans="1:15" x14ac:dyDescent="0.25">
      <c r="A61" s="42"/>
      <c r="B61" s="43"/>
      <c r="C61" s="60" t="s">
        <v>221</v>
      </c>
      <c r="D61" s="44"/>
      <c r="E61" s="11"/>
      <c r="F61" s="9"/>
      <c r="G61" s="18">
        <f t="shared" ref="G61:N61" si="4">COUNT(G44:G45)</f>
        <v>0</v>
      </c>
      <c r="H61" s="18">
        <f t="shared" si="4"/>
        <v>0</v>
      </c>
      <c r="I61" s="18">
        <f t="shared" si="4"/>
        <v>1</v>
      </c>
      <c r="J61" s="18">
        <f t="shared" si="4"/>
        <v>0</v>
      </c>
      <c r="K61" s="18">
        <f t="shared" si="4"/>
        <v>2</v>
      </c>
      <c r="L61" s="18">
        <f t="shared" si="4"/>
        <v>2</v>
      </c>
      <c r="M61" s="18">
        <f t="shared" si="4"/>
        <v>2</v>
      </c>
      <c r="N61" s="19">
        <f t="shared" si="4"/>
        <v>2</v>
      </c>
      <c r="O61" s="5"/>
    </row>
    <row r="62" spans="1:15" x14ac:dyDescent="0.25">
      <c r="A62" s="42"/>
      <c r="B62" s="43"/>
      <c r="C62" s="60" t="s">
        <v>222</v>
      </c>
      <c r="D62" s="44"/>
      <c r="E62" s="11"/>
      <c r="F62" s="9"/>
      <c r="G62" s="18">
        <f>COUNT(G46:G56)</f>
        <v>5</v>
      </c>
      <c r="H62" s="18">
        <f>COUNT(H46:H56)</f>
        <v>5</v>
      </c>
      <c r="I62" s="18">
        <f>COUNT(I46:I56)</f>
        <v>5</v>
      </c>
      <c r="J62" s="18">
        <f>COUNT(J46:J56)</f>
        <v>5</v>
      </c>
      <c r="K62" s="18">
        <f t="shared" ref="K62:N62" si="5">COUNT(K46:K56)</f>
        <v>9</v>
      </c>
      <c r="L62" s="18">
        <f t="shared" si="5"/>
        <v>7</v>
      </c>
      <c r="M62" s="18">
        <f t="shared" si="5"/>
        <v>8</v>
      </c>
      <c r="N62" s="19">
        <f t="shared" si="5"/>
        <v>10</v>
      </c>
      <c r="O62" s="5"/>
    </row>
    <row r="63" spans="1:15" x14ac:dyDescent="0.25">
      <c r="A63" s="42"/>
      <c r="B63" s="43"/>
      <c r="C63" s="60"/>
      <c r="D63" s="44"/>
      <c r="E63" s="11"/>
      <c r="F63" s="9"/>
      <c r="G63" s="18"/>
      <c r="H63" s="18"/>
      <c r="I63" s="18"/>
      <c r="J63" s="18"/>
      <c r="K63" s="18"/>
      <c r="L63" s="18"/>
      <c r="M63" s="18"/>
      <c r="N63" s="19"/>
      <c r="O63" s="5"/>
    </row>
    <row r="64" spans="1:15" x14ac:dyDescent="0.25">
      <c r="A64" s="42"/>
      <c r="B64" s="43"/>
      <c r="C64" s="60" t="s">
        <v>223</v>
      </c>
      <c r="D64" s="44"/>
      <c r="E64" s="11"/>
      <c r="F64" s="9"/>
      <c r="G64" s="18">
        <f t="shared" ref="G64:N64" si="6">SUM(G25:G32,G44:G56)/G$57*100</f>
        <v>90.931372549019613</v>
      </c>
      <c r="H64" s="18">
        <f t="shared" si="6"/>
        <v>83.257918552036202</v>
      </c>
      <c r="I64" s="18">
        <f t="shared" si="6"/>
        <v>76.736111111111114</v>
      </c>
      <c r="J64" s="18">
        <f t="shared" si="6"/>
        <v>89.850746268656707</v>
      </c>
      <c r="K64" s="18">
        <f t="shared" si="6"/>
        <v>48.03921568627451</v>
      </c>
      <c r="L64" s="18">
        <f t="shared" si="6"/>
        <v>73.170731707317074</v>
      </c>
      <c r="M64" s="18">
        <f t="shared" si="6"/>
        <v>71.686746987951807</v>
      </c>
      <c r="N64" s="19">
        <f t="shared" si="6"/>
        <v>60.294117647058819</v>
      </c>
      <c r="O64" s="5"/>
    </row>
    <row r="65" spans="1:15" x14ac:dyDescent="0.25">
      <c r="A65" s="61"/>
      <c r="B65" s="43"/>
      <c r="C65" s="60" t="s">
        <v>224</v>
      </c>
      <c r="D65" s="62"/>
      <c r="E65" s="11"/>
      <c r="F65" s="9"/>
      <c r="G65" s="18">
        <f t="shared" ref="G65:N65" si="7">SUM(G28:G29,G44:G45,G51:G53,G55:G56)/G$57*100</f>
        <v>9.8039215686274517</v>
      </c>
      <c r="H65" s="18">
        <f t="shared" si="7"/>
        <v>11.312217194570136</v>
      </c>
      <c r="I65" s="18">
        <f t="shared" si="7"/>
        <v>7.8125</v>
      </c>
      <c r="J65" s="18">
        <f t="shared" si="7"/>
        <v>20.298507462686565</v>
      </c>
      <c r="K65" s="18">
        <f t="shared" si="7"/>
        <v>11.76470588235294</v>
      </c>
      <c r="L65" s="18">
        <f t="shared" si="7"/>
        <v>16.260162601626014</v>
      </c>
      <c r="M65" s="18">
        <f t="shared" si="7"/>
        <v>15.66265060240964</v>
      </c>
      <c r="N65" s="19">
        <f t="shared" si="7"/>
        <v>15.441176470588236</v>
      </c>
      <c r="O65" s="5"/>
    </row>
    <row r="66" spans="1:15" x14ac:dyDescent="0.25">
      <c r="A66" s="61"/>
      <c r="B66" s="43"/>
      <c r="C66" s="63" t="s">
        <v>225</v>
      </c>
      <c r="D66" s="44"/>
      <c r="E66" s="11"/>
      <c r="F66" s="9"/>
      <c r="G66" s="18" t="s">
        <v>226</v>
      </c>
      <c r="H66" s="18" t="s">
        <v>226</v>
      </c>
      <c r="I66" s="18" t="s">
        <v>226</v>
      </c>
      <c r="J66" s="18" t="s">
        <v>226</v>
      </c>
      <c r="K66" s="18" t="s">
        <v>226</v>
      </c>
      <c r="L66" s="18" t="s">
        <v>226</v>
      </c>
      <c r="M66" s="18" t="s">
        <v>226</v>
      </c>
      <c r="N66" s="19" t="s">
        <v>226</v>
      </c>
      <c r="O66" s="5"/>
    </row>
    <row r="67" spans="1:15" x14ac:dyDescent="0.25">
      <c r="A67" s="61"/>
      <c r="B67" s="43"/>
      <c r="C67" s="60"/>
      <c r="D67" s="44"/>
      <c r="E67" s="11"/>
      <c r="F67" s="9"/>
      <c r="G67" s="18"/>
      <c r="H67" s="18"/>
      <c r="I67" s="18"/>
      <c r="J67" s="18"/>
      <c r="K67" s="18"/>
      <c r="L67" s="18"/>
      <c r="M67" s="18"/>
      <c r="N67" s="19"/>
      <c r="O67" s="5"/>
    </row>
    <row r="68" spans="1:15" x14ac:dyDescent="0.25">
      <c r="A68" s="64"/>
      <c r="B68" s="43"/>
      <c r="C68" s="63" t="s">
        <v>227</v>
      </c>
      <c r="D68" s="44"/>
      <c r="E68" s="11"/>
      <c r="F68" s="9"/>
      <c r="G68" s="18">
        <f ca="1">SUMPRODUCT($E$2:$E$56)/G59:EI$600</f>
        <v>0</v>
      </c>
      <c r="H68" s="18">
        <f ca="1">SUMPRODUCT($E$2:$E$56)/H59:EJ$600</f>
        <v>0</v>
      </c>
      <c r="I68" s="18">
        <f ca="1">SUMPRODUCT($E$2:$E$56)/I59:EL$600</f>
        <v>0</v>
      </c>
      <c r="J68" s="18">
        <f ca="1">SUMPRODUCT($E$2:$E$56)/J59:EU$600</f>
        <v>0</v>
      </c>
      <c r="K68" s="18">
        <f ca="1">SUMPRODUCT($E$2:$E$56)/K59:FC$600</f>
        <v>0</v>
      </c>
      <c r="L68" s="18">
        <f ca="1">SUMPRODUCT($E$2:$E$56)/L59:FL$600</f>
        <v>0</v>
      </c>
      <c r="M68" s="18">
        <f ca="1">SUMPRODUCT($E$2:$E$56)/M59:FO$600</f>
        <v>0</v>
      </c>
      <c r="N68" s="19">
        <f ca="1">SUMPRODUCT($E$2:$E$56)/N59:FZ$600</f>
        <v>0</v>
      </c>
      <c r="O68" s="5"/>
    </row>
    <row r="69" spans="1:15" x14ac:dyDescent="0.25">
      <c r="A69" s="61"/>
      <c r="B69" s="43"/>
      <c r="C69" s="60" t="s">
        <v>65</v>
      </c>
      <c r="D69" s="44"/>
      <c r="E69" s="11"/>
      <c r="F69" s="9"/>
      <c r="G69" s="18">
        <f t="shared" ref="G69:N69" si="8">SUM(G8,G28:G29,G37,G41,G44:G45,G55)/G57*100</f>
        <v>0.24509803921568626</v>
      </c>
      <c r="H69" s="18">
        <f t="shared" si="8"/>
        <v>0</v>
      </c>
      <c r="I69" s="18">
        <f t="shared" si="8"/>
        <v>0.52083333333333326</v>
      </c>
      <c r="J69" s="18">
        <f t="shared" si="8"/>
        <v>0</v>
      </c>
      <c r="K69" s="18">
        <f t="shared" si="8"/>
        <v>6.8627450980392162</v>
      </c>
      <c r="L69" s="18">
        <f t="shared" si="8"/>
        <v>8.9430894308943092</v>
      </c>
      <c r="M69" s="18">
        <f t="shared" si="8"/>
        <v>9.6385542168674707</v>
      </c>
      <c r="N69" s="19">
        <f t="shared" si="8"/>
        <v>11.76470588235294</v>
      </c>
    </row>
    <row r="70" spans="1:15" x14ac:dyDescent="0.25">
      <c r="A70" s="64"/>
      <c r="B70" s="43"/>
      <c r="C70" s="60" t="s">
        <v>66</v>
      </c>
      <c r="D70" s="44"/>
      <c r="E70" s="11"/>
      <c r="F70" s="9"/>
      <c r="G70" s="18">
        <f t="shared" ref="G70:N70" si="9">SUM(G33,G35,G39:G40,G42:G43)/G57*100</f>
        <v>2.2058823529411766</v>
      </c>
      <c r="H70" s="18">
        <f t="shared" si="9"/>
        <v>2.9411764705882351</v>
      </c>
      <c r="I70" s="18">
        <f t="shared" si="9"/>
        <v>4.3402777777777777</v>
      </c>
      <c r="J70" s="18">
        <f t="shared" si="9"/>
        <v>4.4776119402985071</v>
      </c>
      <c r="K70" s="18">
        <f t="shared" si="9"/>
        <v>8.8235294117647065</v>
      </c>
      <c r="L70" s="18">
        <f t="shared" si="9"/>
        <v>7.3170731707317067</v>
      </c>
      <c r="M70" s="18">
        <f t="shared" si="9"/>
        <v>4.8192771084337354</v>
      </c>
      <c r="N70" s="19">
        <f t="shared" si="9"/>
        <v>9.5588235294117645</v>
      </c>
    </row>
    <row r="71" spans="1:15" x14ac:dyDescent="0.25">
      <c r="A71" s="61"/>
      <c r="B71" s="43"/>
      <c r="C71" s="60" t="s">
        <v>67</v>
      </c>
      <c r="D71" s="44"/>
      <c r="E71" s="11"/>
      <c r="F71" s="9"/>
      <c r="G71" s="18">
        <f>SUM(G46:G47)/G57*100</f>
        <v>15.686274509803921</v>
      </c>
      <c r="H71" s="18">
        <f>SUM(H46:H47)/H57*100</f>
        <v>14.25339366515837</v>
      </c>
      <c r="I71" s="18">
        <f>SUM(I46:I47)/I57*100</f>
        <v>15.104166666666666</v>
      </c>
      <c r="J71" s="18">
        <f>SUM(J46:J47)/J57*100</f>
        <v>30.447761194029848</v>
      </c>
      <c r="K71" s="18">
        <f t="shared" ref="K71:N71" si="10">SUM(K46:K47)/K57*100</f>
        <v>5.8823529411764701</v>
      </c>
      <c r="L71" s="18">
        <f t="shared" si="10"/>
        <v>4.0650406504065035</v>
      </c>
      <c r="M71" s="18">
        <f t="shared" si="10"/>
        <v>2.4096385542168677</v>
      </c>
      <c r="N71" s="19">
        <f t="shared" si="10"/>
        <v>5.8823529411764701</v>
      </c>
    </row>
    <row r="72" spans="1:15" x14ac:dyDescent="0.25">
      <c r="A72" s="61"/>
      <c r="B72" s="43"/>
      <c r="C72" s="60" t="s">
        <v>68</v>
      </c>
      <c r="D72" s="44"/>
      <c r="E72" s="11"/>
      <c r="F72" s="9"/>
      <c r="G72" s="18">
        <f t="shared" ref="G72:N72" si="11">SUM(G25:G27)/G57*100</f>
        <v>60.049019607843135</v>
      </c>
      <c r="H72" s="18">
        <f t="shared" si="11"/>
        <v>48.868778280542983</v>
      </c>
      <c r="I72" s="18">
        <f t="shared" si="11"/>
        <v>40.104166666666671</v>
      </c>
      <c r="J72" s="18">
        <f t="shared" si="11"/>
        <v>25.671641791044774</v>
      </c>
      <c r="K72" s="18">
        <f t="shared" si="11"/>
        <v>17.647058823529413</v>
      </c>
      <c r="L72" s="18">
        <f t="shared" si="11"/>
        <v>45.528455284552841</v>
      </c>
      <c r="M72" s="18">
        <f t="shared" si="11"/>
        <v>40.361445783132531</v>
      </c>
      <c r="N72" s="19">
        <f t="shared" si="11"/>
        <v>26.47058823529412</v>
      </c>
    </row>
    <row r="73" spans="1:15" x14ac:dyDescent="0.25">
      <c r="A73" s="61"/>
      <c r="B73" s="43"/>
      <c r="C73" s="60" t="s">
        <v>69</v>
      </c>
      <c r="D73" s="44"/>
      <c r="E73" s="11"/>
      <c r="F73" s="9"/>
      <c r="G73" s="18">
        <f t="shared" ref="G73:N73" si="12">MAX(G2:G56)/G57*100</f>
        <v>51.470588235294116</v>
      </c>
      <c r="H73" s="18">
        <f t="shared" si="12"/>
        <v>41.402714932126692</v>
      </c>
      <c r="I73" s="18">
        <f t="shared" si="12"/>
        <v>36.111111111111107</v>
      </c>
      <c r="J73" s="18">
        <f t="shared" si="12"/>
        <v>24.776119402985074</v>
      </c>
      <c r="K73" s="18">
        <f t="shared" si="12"/>
        <v>12.745098039215685</v>
      </c>
      <c r="L73" s="18">
        <f t="shared" si="12"/>
        <v>38.211382113821138</v>
      </c>
      <c r="M73" s="18">
        <f t="shared" si="12"/>
        <v>33.734939759036145</v>
      </c>
      <c r="N73" s="19">
        <f t="shared" si="12"/>
        <v>23.52941176470588</v>
      </c>
    </row>
    <row r="74" spans="1:15" x14ac:dyDescent="0.25">
      <c r="A74" s="61"/>
      <c r="B74" s="43"/>
      <c r="C74" s="60"/>
      <c r="D74" s="44"/>
      <c r="E74" s="11"/>
      <c r="F74" s="9"/>
      <c r="G74" s="18"/>
      <c r="H74" s="18"/>
      <c r="I74" s="18"/>
      <c r="J74" s="18"/>
      <c r="K74" s="18"/>
      <c r="L74" s="18"/>
      <c r="M74" s="18"/>
      <c r="N74" s="19"/>
    </row>
    <row r="75" spans="1:15" x14ac:dyDescent="0.25">
      <c r="A75" s="61"/>
      <c r="B75" s="43"/>
      <c r="C75" s="60" t="s">
        <v>70</v>
      </c>
      <c r="D75" s="44"/>
      <c r="E75" s="11"/>
      <c r="F75" s="9"/>
      <c r="G75" s="18" t="e">
        <v>#REF!</v>
      </c>
      <c r="H75" s="18" t="e">
        <v>#REF!</v>
      </c>
      <c r="I75" s="18" t="e">
        <v>#REF!</v>
      </c>
      <c r="J75" s="18" t="e">
        <v>#REF!</v>
      </c>
      <c r="K75" s="18">
        <f>SUM('[1]TA Working Sheet'!K12:K13,'[1]TA Working Sheet'!K15:K16,'[1]TA Working Sheet'!K18:K19,'[1]TA Working Sheet'!K22:K26,'[1]TA Working Sheet'!K28:K30,'[1]TA Working Sheet'!K32:K33,'[1]TA Working Sheet'!K46,'[1]TA Working Sheet'!K49:K50,'[1]TA Working Sheet'!G54:G56)/'[1]TA Working Sheet'!K60*100</f>
        <v>91.17647058823529</v>
      </c>
      <c r="L75" s="18">
        <f>SUM('[1]TA Working Sheet'!L12:L13,'[1]TA Working Sheet'!L15:L16,'[1]TA Working Sheet'!L18:L19,'[1]TA Working Sheet'!L22:L26,'[1]TA Working Sheet'!L28:L30,'[1]TA Working Sheet'!L32:L33,'[1]TA Working Sheet'!L46,'[1]TA Working Sheet'!L49:L50,'[1]TA Working Sheet'!H54:H56)/'[1]TA Working Sheet'!L60*100</f>
        <v>95.934959349593498</v>
      </c>
      <c r="M75" s="18">
        <f>SUM('[1]TA Working Sheet'!M12:M13,'[1]TA Working Sheet'!M15:M16,'[1]TA Working Sheet'!M18:M19,'[1]TA Working Sheet'!M22:M26,'[1]TA Working Sheet'!M28:M30,'[1]TA Working Sheet'!M32:M33,'[1]TA Working Sheet'!M46,'[1]TA Working Sheet'!M49:M50,'[1]TA Working Sheet'!I54:I56)/'[1]TA Working Sheet'!M60*100</f>
        <v>82.53012048192771</v>
      </c>
      <c r="N75" s="19">
        <f>SUM('[1]TA Working Sheet'!N12:N13,'[1]TA Working Sheet'!N15:N16,'[1]TA Working Sheet'!N18:N19,'[1]TA Working Sheet'!N22:N26,'[1]TA Working Sheet'!N28:N30,'[1]TA Working Sheet'!N32:N33,'[1]TA Working Sheet'!N46,'[1]TA Working Sheet'!N49:N50,'[1]TA Working Sheet'!J54:J56)/'[1]TA Working Sheet'!N60*100</f>
        <v>99.264705882352942</v>
      </c>
    </row>
    <row r="76" spans="1:15" x14ac:dyDescent="0.25">
      <c r="A76" s="61"/>
      <c r="B76" s="43"/>
      <c r="C76" s="60" t="s">
        <v>71</v>
      </c>
      <c r="D76" s="44"/>
      <c r="E76" s="11"/>
      <c r="F76" s="9"/>
      <c r="G76" s="18">
        <f>SUM(G15:G16,G19:G23,G46:G47,G51:G53)/G57*100</f>
        <v>30.392156862745097</v>
      </c>
      <c r="H76" s="18">
        <f>SUM(H15:H16,H19:H23,H46:H47,H51:H53)/H57*100</f>
        <v>34.841628959276015</v>
      </c>
      <c r="I76" s="18">
        <f>SUM(I15:I16,I19:I23,I46:I47,I51:I53)/I57*100</f>
        <v>27.604166666666668</v>
      </c>
      <c r="J76" s="18">
        <f>SUM(J15:J16,J19:J23,J46:J47,J51:J53)/J57*100</f>
        <v>54.029850746268657</v>
      </c>
      <c r="K76" s="18">
        <f>SUM(K15:K16,K19:K23,K46:K47,G51:G53)/K57*100</f>
        <v>57.843137254901968</v>
      </c>
      <c r="L76" s="18">
        <f>SUM(L15:L16,L19:L23,L46:L47,H51:H53)/L57*100</f>
        <v>47.154471544715449</v>
      </c>
      <c r="M76" s="18">
        <f>SUM(M15:M16,M19:M23,M46:M47,I51:I53)/M57*100</f>
        <v>29.518072289156628</v>
      </c>
      <c r="N76" s="19">
        <f>SUM(N15:N16,N19:N23,N46:N47,J51:J53)/N57*100</f>
        <v>64.705882352941174</v>
      </c>
    </row>
    <row r="77" spans="1:15" x14ac:dyDescent="0.25">
      <c r="A77" s="61"/>
      <c r="B77" s="43"/>
      <c r="C77" s="63" t="s">
        <v>72</v>
      </c>
      <c r="D77" s="44"/>
      <c r="E77" s="11"/>
      <c r="F77" s="9"/>
      <c r="G77" s="18">
        <f>SUM('[1]TA Working Sheet'!G5,'[1]TA Working Sheet'!G8:G11,'[1]TA Working Sheet'!G31,'[1]TA Working Sheet'!G34:G36,'[1]TA Working Sheet'!G39,'[1]TA Working Sheet'!G47:G48,'[1]TA Working Sheet'!G51:G53,'[1]TA Working Sheet'!G58:G59)/'[1]TA Working Sheet'!G60*100</f>
        <v>0.24509803921568626</v>
      </c>
      <c r="H77" s="18">
        <f>SUM('[1]TA Working Sheet'!H5,'[1]TA Working Sheet'!H8:H11,'[1]TA Working Sheet'!H31,'[1]TA Working Sheet'!H34:H36,'[1]TA Working Sheet'!H39,'[1]TA Working Sheet'!H47:H48,'[1]TA Working Sheet'!H51:H53,'[1]TA Working Sheet'!H58:H59)/'[1]TA Working Sheet'!H60*100</f>
        <v>0</v>
      </c>
      <c r="I77" s="18">
        <f>SUM('[1]TA Working Sheet'!I5,'[1]TA Working Sheet'!I8:I11,'[1]TA Working Sheet'!I31,'[1]TA Working Sheet'!I34:I36,'[1]TA Working Sheet'!I39,'[1]TA Working Sheet'!I47:I48,'[1]TA Working Sheet'!I51:I53,'[1]TA Working Sheet'!I58:I59)/'[1]TA Working Sheet'!I60*100</f>
        <v>0.52083333333333326</v>
      </c>
      <c r="J77" s="18">
        <f>SUM('[1]TA Working Sheet'!J5,'[1]TA Working Sheet'!J8:J11,'[1]TA Working Sheet'!J31,'[1]TA Working Sheet'!J34:J36,'[1]TA Working Sheet'!J39,'[1]TA Working Sheet'!J47:J48,'[1]TA Working Sheet'!J51:J53,'[1]TA Working Sheet'!J58:J59)/'[1]TA Working Sheet'!J60*100</f>
        <v>0</v>
      </c>
      <c r="K77" s="18">
        <f>SUM('[1]TA Working Sheet'!K5,'[1]TA Working Sheet'!K8:K11,'[1]TA Working Sheet'!K31,'[1]TA Working Sheet'!K34:K36,'[1]TA Working Sheet'!K39,'[1]TA Working Sheet'!K47:K48,'[1]TA Working Sheet'!K51:K53,'[1]TA Working Sheet'!K58:K59)/'[1]TA Working Sheet'!K60*100</f>
        <v>24.509803921568626</v>
      </c>
      <c r="L77" s="18">
        <f>SUM('[1]TA Working Sheet'!L5,'[1]TA Working Sheet'!L8:L11,'[1]TA Working Sheet'!L31,'[1]TA Working Sheet'!L34:L36,'[1]TA Working Sheet'!L39,'[1]TA Working Sheet'!L47:L48,'[1]TA Working Sheet'!L51:L53,'[1]TA Working Sheet'!L58:L59)/'[1]TA Working Sheet'!L60*100</f>
        <v>22.76422764227642</v>
      </c>
      <c r="M77" s="18">
        <f>SUM('[1]TA Working Sheet'!M5,'[1]TA Working Sheet'!M8:M11,'[1]TA Working Sheet'!M31,'[1]TA Working Sheet'!M34:M36,'[1]TA Working Sheet'!M39,'[1]TA Working Sheet'!M47:M48,'[1]TA Working Sheet'!M51:M53,'[1]TA Working Sheet'!M58:M59)/'[1]TA Working Sheet'!M60*100</f>
        <v>22.891566265060241</v>
      </c>
      <c r="N77" s="19">
        <f>SUM('[1]TA Working Sheet'!N5,'[1]TA Working Sheet'!N8:N11,'[1]TA Working Sheet'!N31,'[1]TA Working Sheet'!N34:N36,'[1]TA Working Sheet'!N39,'[1]TA Working Sheet'!N47:N48,'[1]TA Working Sheet'!N51:N53,'[1]TA Working Sheet'!N58:N59)/'[1]TA Working Sheet'!N60*100</f>
        <v>33.088235294117645</v>
      </c>
    </row>
    <row r="78" spans="1:15" x14ac:dyDescent="0.25">
      <c r="A78" s="61"/>
      <c r="B78" s="43"/>
      <c r="C78" s="60" t="s">
        <v>73</v>
      </c>
      <c r="D78" s="44"/>
      <c r="E78" s="11"/>
      <c r="F78" s="9"/>
      <c r="G78" s="18">
        <f t="shared" ref="G78:N78" si="13">SUM(G3,G4,G11,G14,G17:G18,G24,G34:G35,G37:G42,G54)/G57*100</f>
        <v>2.9411764705882351</v>
      </c>
      <c r="H78" s="18">
        <f t="shared" si="13"/>
        <v>4.0723981900452486</v>
      </c>
      <c r="I78" s="18">
        <f t="shared" si="13"/>
        <v>11.979166666666668</v>
      </c>
      <c r="J78" s="18">
        <f t="shared" si="13"/>
        <v>5.0746268656716413</v>
      </c>
      <c r="K78" s="18">
        <f t="shared" si="13"/>
        <v>17.647058823529413</v>
      </c>
      <c r="L78" s="18">
        <f t="shared" si="13"/>
        <v>16.260162601626014</v>
      </c>
      <c r="M78" s="18">
        <f t="shared" si="13"/>
        <v>13.855421686746988</v>
      </c>
      <c r="N78" s="19">
        <f t="shared" si="13"/>
        <v>14.705882352941178</v>
      </c>
    </row>
    <row r="79" spans="1:15" ht="16.5" thickBot="1" x14ac:dyDescent="0.3">
      <c r="A79" s="65"/>
      <c r="B79" s="55"/>
      <c r="C79" s="66" t="s">
        <v>74</v>
      </c>
      <c r="D79" s="56"/>
      <c r="E79" s="11"/>
      <c r="F79" s="9"/>
      <c r="G79" s="18"/>
      <c r="H79" s="18"/>
      <c r="I79" s="18"/>
      <c r="J79" s="18"/>
      <c r="K79" s="18"/>
      <c r="L79" s="18"/>
      <c r="M79" s="18"/>
      <c r="N79" s="19"/>
    </row>
    <row r="80" spans="1:15" ht="16.5" thickBot="1" x14ac:dyDescent="0.3">
      <c r="A80" s="67"/>
      <c r="B80" s="68"/>
      <c r="C80" s="68" t="s">
        <v>228</v>
      </c>
      <c r="D80" s="68"/>
      <c r="E80" s="29"/>
      <c r="F80" s="29"/>
      <c r="G80" s="69"/>
      <c r="H80" s="69"/>
      <c r="I80" s="69"/>
      <c r="J80" s="69"/>
      <c r="K80" s="69"/>
      <c r="L80" s="69"/>
      <c r="M80" s="69"/>
      <c r="N80" s="70"/>
    </row>
    <row r="81" spans="1:15" x14ac:dyDescent="0.25">
      <c r="A81" s="37"/>
      <c r="B81" s="38" t="s">
        <v>79</v>
      </c>
      <c r="C81" s="38" t="s">
        <v>80</v>
      </c>
      <c r="D81" s="39"/>
      <c r="E81" s="40"/>
      <c r="F81" s="7"/>
      <c r="G81" s="16">
        <f t="shared" ref="G81:N81" si="14">COUNT(G2:G7)</f>
        <v>0</v>
      </c>
      <c r="H81" s="16">
        <f t="shared" si="14"/>
        <v>0</v>
      </c>
      <c r="I81" s="16">
        <f t="shared" si="14"/>
        <v>0</v>
      </c>
      <c r="J81" s="16">
        <f t="shared" si="14"/>
        <v>0</v>
      </c>
      <c r="K81" s="16">
        <f t="shared" si="14"/>
        <v>5</v>
      </c>
      <c r="L81" s="16">
        <f t="shared" si="14"/>
        <v>5</v>
      </c>
      <c r="M81" s="16">
        <f t="shared" si="14"/>
        <v>5</v>
      </c>
      <c r="N81" s="17">
        <f t="shared" si="14"/>
        <v>5</v>
      </c>
    </row>
    <row r="82" spans="1:15" x14ac:dyDescent="0.25">
      <c r="A82" s="42"/>
      <c r="B82" s="43"/>
      <c r="C82" s="43" t="s">
        <v>132</v>
      </c>
      <c r="D82" s="44"/>
      <c r="E82" s="11"/>
      <c r="F82" s="9"/>
      <c r="G82" s="18">
        <f t="shared" ref="G82:N82" si="15">G59</f>
        <v>10</v>
      </c>
      <c r="H82" s="18">
        <f t="shared" si="15"/>
        <v>9</v>
      </c>
      <c r="I82" s="18">
        <f t="shared" si="15"/>
        <v>11</v>
      </c>
      <c r="J82" s="18">
        <f t="shared" si="15"/>
        <v>9</v>
      </c>
      <c r="K82" s="18">
        <f t="shared" si="15"/>
        <v>17</v>
      </c>
      <c r="L82" s="18">
        <f t="shared" si="15"/>
        <v>14</v>
      </c>
      <c r="M82" s="18">
        <f t="shared" si="15"/>
        <v>16</v>
      </c>
      <c r="N82" s="19">
        <f t="shared" si="15"/>
        <v>18</v>
      </c>
    </row>
    <row r="83" spans="1:15" x14ac:dyDescent="0.25">
      <c r="A83" s="42"/>
      <c r="B83" s="43"/>
      <c r="C83" s="43" t="s">
        <v>133</v>
      </c>
      <c r="D83" s="44"/>
      <c r="E83" s="11"/>
      <c r="F83" s="9"/>
      <c r="G83" s="18">
        <f t="shared" ref="G83:N83" si="16">COUNT(G3,G4,G11,G14,G17:G18,G24,G34:G35,G37:G42,G54)</f>
        <v>5</v>
      </c>
      <c r="H83" s="18">
        <f t="shared" si="16"/>
        <v>5</v>
      </c>
      <c r="I83" s="18">
        <f t="shared" si="16"/>
        <v>5</v>
      </c>
      <c r="J83" s="18">
        <f t="shared" si="16"/>
        <v>5</v>
      </c>
      <c r="K83" s="18">
        <f t="shared" si="16"/>
        <v>9</v>
      </c>
      <c r="L83" s="18">
        <f t="shared" si="16"/>
        <v>8</v>
      </c>
      <c r="M83" s="18">
        <f t="shared" si="16"/>
        <v>9</v>
      </c>
      <c r="N83" s="19">
        <f t="shared" si="16"/>
        <v>8</v>
      </c>
    </row>
    <row r="84" spans="1:15" x14ac:dyDescent="0.25">
      <c r="A84" s="42"/>
      <c r="B84" s="43"/>
      <c r="C84" s="43" t="s">
        <v>134</v>
      </c>
      <c r="D84" s="44"/>
      <c r="E84" s="11"/>
      <c r="F84" s="9"/>
      <c r="G84" s="18">
        <f t="shared" ref="G84:N84" si="17">SUM(G9:G10,G12:G13,G15:G16,G19:G23,G25:G27,G29:G30,G43,G46:G47,G51:G53)/G57*100</f>
        <v>96.813725490196077</v>
      </c>
      <c r="H84" s="18">
        <f>SUM(H9:H10,H12:H13,H15:H16,H19:H23,H25:H27,H29:H30,H43,H46:H47,H51:H53)/H57*100</f>
        <v>95.927601809954751</v>
      </c>
      <c r="I84" s="18">
        <f t="shared" si="17"/>
        <v>87.5</v>
      </c>
      <c r="J84" s="18">
        <f t="shared" si="17"/>
        <v>94.925373134328368</v>
      </c>
      <c r="K84" s="18">
        <f t="shared" si="17"/>
        <v>57.843137254901968</v>
      </c>
      <c r="L84" s="18">
        <f t="shared" si="17"/>
        <v>60.975609756097562</v>
      </c>
      <c r="M84" s="18">
        <f t="shared" si="17"/>
        <v>63.253012048192772</v>
      </c>
      <c r="N84" s="19">
        <f t="shared" si="17"/>
        <v>52.205882352941181</v>
      </c>
    </row>
    <row r="85" spans="1:15" x14ac:dyDescent="0.25">
      <c r="A85" s="42"/>
      <c r="B85" s="43"/>
      <c r="C85" s="43" t="s">
        <v>135</v>
      </c>
      <c r="D85" s="44"/>
      <c r="E85" s="11"/>
      <c r="F85" s="9"/>
      <c r="G85" s="18">
        <f t="shared" ref="G85:N85" si="18">G69</f>
        <v>0.24509803921568626</v>
      </c>
      <c r="H85" s="18">
        <f t="shared" si="18"/>
        <v>0</v>
      </c>
      <c r="I85" s="18">
        <f t="shared" si="18"/>
        <v>0.52083333333333326</v>
      </c>
      <c r="J85" s="18">
        <f t="shared" si="18"/>
        <v>0</v>
      </c>
      <c r="K85" s="18">
        <f t="shared" si="18"/>
        <v>6.8627450980392162</v>
      </c>
      <c r="L85" s="18">
        <f t="shared" si="18"/>
        <v>8.9430894308943092</v>
      </c>
      <c r="M85" s="18">
        <f t="shared" si="18"/>
        <v>9.6385542168674707</v>
      </c>
      <c r="N85" s="19">
        <f t="shared" si="18"/>
        <v>11.76470588235294</v>
      </c>
    </row>
    <row r="86" spans="1:15" x14ac:dyDescent="0.25">
      <c r="A86" s="42"/>
      <c r="B86" s="43"/>
      <c r="C86" s="43" t="s">
        <v>136</v>
      </c>
      <c r="D86" s="44"/>
      <c r="E86" s="11"/>
      <c r="F86" s="9"/>
      <c r="G86" s="18">
        <f t="shared" ref="G86:N86" si="19">COUNT(G43,G38,G33)/G58*100</f>
        <v>5</v>
      </c>
      <c r="H86" s="18">
        <f t="shared" si="19"/>
        <v>5.2631578947368416</v>
      </c>
      <c r="I86" s="18">
        <f t="shared" si="19"/>
        <v>4.5454545454545459</v>
      </c>
      <c r="J86" s="18">
        <f t="shared" si="19"/>
        <v>5.8823529411764701</v>
      </c>
      <c r="K86" s="18">
        <f t="shared" si="19"/>
        <v>5.5555555555555554</v>
      </c>
      <c r="L86" s="18">
        <f t="shared" si="19"/>
        <v>3.5714285714285712</v>
      </c>
      <c r="M86" s="18">
        <f t="shared" si="19"/>
        <v>6.4516129032258061</v>
      </c>
      <c r="N86" s="19">
        <f t="shared" si="19"/>
        <v>5.5555555555555554</v>
      </c>
    </row>
    <row r="87" spans="1:15" ht="16.5" thickBot="1" x14ac:dyDescent="0.3">
      <c r="A87" s="54"/>
      <c r="B87" s="55"/>
      <c r="C87" s="55" t="s">
        <v>137</v>
      </c>
      <c r="D87" s="56"/>
      <c r="E87" s="11"/>
      <c r="F87" s="9"/>
      <c r="G87" s="18">
        <f t="shared" ref="G87:N87" si="20">COUNT(G33,G35,G39,G40,G42:G43)/G58*100</f>
        <v>20</v>
      </c>
      <c r="H87" s="18">
        <f t="shared" si="20"/>
        <v>21.052631578947366</v>
      </c>
      <c r="I87" s="18">
        <f t="shared" si="20"/>
        <v>18.181818181818183</v>
      </c>
      <c r="J87" s="18">
        <f t="shared" si="20"/>
        <v>23.52941176470588</v>
      </c>
      <c r="K87" s="18">
        <f t="shared" si="20"/>
        <v>13.888888888888889</v>
      </c>
      <c r="L87" s="18">
        <f t="shared" si="20"/>
        <v>14.285714285714285</v>
      </c>
      <c r="M87" s="18">
        <f t="shared" si="20"/>
        <v>12.903225806451612</v>
      </c>
      <c r="N87" s="19">
        <f t="shared" si="20"/>
        <v>13.888888888888889</v>
      </c>
    </row>
    <row r="88" spans="1:15" ht="16.5" thickBot="1" x14ac:dyDescent="0.3">
      <c r="A88" s="67"/>
      <c r="B88" s="68"/>
      <c r="C88" s="91" t="s">
        <v>131</v>
      </c>
      <c r="D88" s="91"/>
      <c r="E88" s="29"/>
      <c r="F88" s="29"/>
      <c r="G88" s="69"/>
      <c r="H88" s="69"/>
      <c r="I88" s="69"/>
      <c r="J88" s="69"/>
      <c r="K88" s="69"/>
      <c r="L88" s="69"/>
      <c r="M88" s="69"/>
      <c r="N88" s="70"/>
    </row>
    <row r="89" spans="1:15" x14ac:dyDescent="0.25">
      <c r="A89" s="37"/>
      <c r="B89" s="92" t="s">
        <v>81</v>
      </c>
      <c r="C89" s="92" t="s">
        <v>82</v>
      </c>
      <c r="D89" s="93"/>
      <c r="E89" s="40"/>
      <c r="F89" s="7"/>
      <c r="G89" s="81"/>
      <c r="H89" s="81"/>
      <c r="I89" s="81"/>
      <c r="J89" s="81"/>
      <c r="K89" s="81"/>
      <c r="L89" s="81"/>
      <c r="M89" s="81"/>
      <c r="N89" s="82"/>
    </row>
    <row r="90" spans="1:15" x14ac:dyDescent="0.25">
      <c r="A90" s="42"/>
      <c r="B90" s="43"/>
      <c r="C90" s="6" t="s">
        <v>132</v>
      </c>
      <c r="D90" s="94"/>
      <c r="E90" s="11"/>
      <c r="F90" s="9"/>
      <c r="G90" s="83"/>
      <c r="H90" s="83"/>
      <c r="I90" s="83"/>
      <c r="J90" s="83"/>
      <c r="K90" s="83"/>
      <c r="L90" s="83"/>
      <c r="M90" s="83"/>
      <c r="N90" s="84"/>
    </row>
    <row r="91" spans="1:15" x14ac:dyDescent="0.25">
      <c r="A91" s="42"/>
      <c r="B91" s="43"/>
      <c r="C91" s="6" t="s">
        <v>133</v>
      </c>
      <c r="D91" s="94"/>
      <c r="E91" s="11"/>
      <c r="F91" s="9"/>
      <c r="G91" s="83"/>
      <c r="H91" s="83"/>
      <c r="I91" s="83"/>
      <c r="J91" s="83"/>
      <c r="K91" s="83"/>
      <c r="L91" s="83"/>
      <c r="M91" s="83"/>
      <c r="N91" s="84"/>
    </row>
    <row r="92" spans="1:15" x14ac:dyDescent="0.25">
      <c r="A92" s="42"/>
      <c r="B92" s="43"/>
      <c r="C92" s="6" t="s">
        <v>134</v>
      </c>
      <c r="D92" s="94"/>
      <c r="E92" s="11"/>
      <c r="F92" s="9"/>
      <c r="G92" s="83"/>
      <c r="H92" s="83"/>
      <c r="I92" s="83"/>
      <c r="J92" s="83"/>
      <c r="K92" s="83"/>
      <c r="L92" s="83"/>
      <c r="M92" s="83"/>
      <c r="N92" s="84"/>
    </row>
    <row r="93" spans="1:15" x14ac:dyDescent="0.25">
      <c r="A93" s="42"/>
      <c r="B93" s="43"/>
      <c r="C93" s="6" t="s">
        <v>135</v>
      </c>
      <c r="D93" s="94"/>
      <c r="E93" s="11"/>
      <c r="F93" s="9"/>
      <c r="G93" s="83"/>
      <c r="H93" s="83"/>
      <c r="I93" s="83"/>
      <c r="J93" s="83"/>
      <c r="K93" s="83"/>
      <c r="L93" s="83"/>
      <c r="M93" s="83"/>
      <c r="N93" s="84"/>
    </row>
    <row r="94" spans="1:15" x14ac:dyDescent="0.25">
      <c r="A94" s="42"/>
      <c r="B94" s="43"/>
      <c r="C94" s="6" t="s">
        <v>136</v>
      </c>
      <c r="D94" s="94"/>
      <c r="E94" s="11"/>
      <c r="F94" s="9"/>
      <c r="G94" s="83"/>
      <c r="H94" s="83"/>
      <c r="I94" s="83"/>
      <c r="J94" s="83"/>
      <c r="K94" s="83"/>
      <c r="L94" s="83"/>
      <c r="M94" s="83"/>
      <c r="N94" s="84"/>
      <c r="O94" s="5"/>
    </row>
    <row r="95" spans="1:15" ht="16.5" thickBot="1" x14ac:dyDescent="0.3">
      <c r="A95" s="54"/>
      <c r="B95" s="55"/>
      <c r="C95" s="95" t="s">
        <v>137</v>
      </c>
      <c r="D95" s="96"/>
      <c r="E95" s="57"/>
      <c r="F95" s="12"/>
      <c r="G95" s="85"/>
      <c r="H95" s="85"/>
      <c r="I95" s="85"/>
      <c r="J95" s="85"/>
      <c r="K95" s="85"/>
      <c r="L95" s="85"/>
      <c r="M95" s="85"/>
      <c r="N95" s="86"/>
      <c r="O95" s="5"/>
    </row>
    <row r="96" spans="1:15" ht="16.5" thickBot="1" x14ac:dyDescent="0.3">
      <c r="A96" s="20"/>
      <c r="B96" s="21"/>
      <c r="C96" s="97" t="s">
        <v>83</v>
      </c>
      <c r="D96" s="98"/>
      <c r="E96" s="26"/>
      <c r="F96" s="27"/>
      <c r="G96" s="87">
        <f t="shared" ref="G96:N96" si="21">SUM(G89:G95)*(1.43)</f>
        <v>0</v>
      </c>
      <c r="H96" s="87">
        <f t="shared" si="21"/>
        <v>0</v>
      </c>
      <c r="I96" s="87">
        <f t="shared" si="21"/>
        <v>0</v>
      </c>
      <c r="J96" s="87">
        <f t="shared" si="21"/>
        <v>0</v>
      </c>
      <c r="K96" s="87">
        <f t="shared" si="21"/>
        <v>0</v>
      </c>
      <c r="L96" s="87">
        <f t="shared" si="21"/>
        <v>0</v>
      </c>
      <c r="M96" s="87">
        <f t="shared" si="21"/>
        <v>0</v>
      </c>
      <c r="N96" s="88">
        <f t="shared" si="21"/>
        <v>0</v>
      </c>
      <c r="O96" s="5"/>
    </row>
    <row r="97" spans="1:15" ht="16.5" thickBot="1" x14ac:dyDescent="0.3">
      <c r="A97" s="22"/>
      <c r="B97" s="23"/>
      <c r="C97" s="143" t="s">
        <v>130</v>
      </c>
      <c r="D97" s="98"/>
      <c r="E97" s="26"/>
      <c r="F97" s="27"/>
      <c r="G97" s="144"/>
      <c r="H97" s="144"/>
      <c r="I97" s="144"/>
      <c r="J97" s="144"/>
      <c r="K97" s="144"/>
      <c r="L97" s="144"/>
      <c r="M97" s="144"/>
      <c r="N97" s="145"/>
      <c r="O97" s="5"/>
    </row>
    <row r="98" spans="1:15" ht="16.5" thickBot="1" x14ac:dyDescent="0.3">
      <c r="C98" s="146" t="s">
        <v>232</v>
      </c>
      <c r="D98" s="91"/>
      <c r="E98" s="29"/>
      <c r="F98" s="29"/>
      <c r="G98" s="89"/>
      <c r="H98" s="89"/>
      <c r="I98" s="89"/>
      <c r="J98" s="89"/>
      <c r="K98" s="89"/>
      <c r="L98" s="89"/>
      <c r="M98" s="89"/>
      <c r="N98" s="90"/>
      <c r="O98" s="5"/>
    </row>
    <row r="99" spans="1:15" x14ac:dyDescent="0.25">
      <c r="O99" s="5"/>
    </row>
    <row r="100" spans="1:15" x14ac:dyDescent="0.25">
      <c r="O100" s="5"/>
    </row>
    <row r="101" spans="1:15" x14ac:dyDescent="0.25">
      <c r="A101" s="5"/>
      <c r="B101" s="5"/>
      <c r="C101" s="5"/>
      <c r="D101" s="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5"/>
    </row>
    <row r="102" spans="1:15" x14ac:dyDescent="0.25">
      <c r="A102" s="5"/>
      <c r="B102" s="5"/>
      <c r="C102" s="5"/>
      <c r="D102" s="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5"/>
    </row>
    <row r="103" spans="1:15" x14ac:dyDescent="0.25">
      <c r="A103" s="5"/>
      <c r="B103" s="5"/>
      <c r="C103" s="5"/>
      <c r="D103" s="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5"/>
    </row>
    <row r="104" spans="1:15" x14ac:dyDescent="0.25">
      <c r="A104" s="5"/>
      <c r="B104" s="5"/>
      <c r="C104" s="5"/>
      <c r="D104" s="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5"/>
    </row>
    <row r="105" spans="1:15" x14ac:dyDescent="0.25">
      <c r="A105" s="5"/>
      <c r="B105" s="5"/>
      <c r="C105" s="5"/>
      <c r="D105" s="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5"/>
    </row>
    <row r="106" spans="1:15" x14ac:dyDescent="0.25">
      <c r="A106" s="5"/>
      <c r="B106" s="5"/>
      <c r="C106" s="5"/>
      <c r="D106" s="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5"/>
    </row>
    <row r="107" spans="1:15" x14ac:dyDescent="0.25">
      <c r="A107" s="5"/>
      <c r="B107" s="5"/>
      <c r="C107" s="5"/>
      <c r="D107" s="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5"/>
    </row>
    <row r="108" spans="1:15" x14ac:dyDescent="0.25">
      <c r="A108" s="5"/>
      <c r="B108" s="5"/>
      <c r="C108" s="5"/>
      <c r="D108" s="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5"/>
    </row>
    <row r="109" spans="1:15" x14ac:dyDescent="0.25">
      <c r="A109" s="5"/>
      <c r="B109" s="5"/>
      <c r="C109" s="5"/>
      <c r="D109" s="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5"/>
    </row>
    <row r="110" spans="1:15" x14ac:dyDescent="0.25">
      <c r="A110" s="5"/>
      <c r="B110" s="5"/>
      <c r="C110" s="5"/>
      <c r="D110" s="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5"/>
    </row>
    <row r="111" spans="1:15" x14ac:dyDescent="0.25">
      <c r="A111" s="5"/>
      <c r="B111" s="5"/>
      <c r="C111" s="5"/>
      <c r="D111" s="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5"/>
    </row>
    <row r="112" spans="1:15" x14ac:dyDescent="0.25">
      <c r="A112" s="5"/>
      <c r="B112" s="5"/>
      <c r="C112" s="5"/>
      <c r="D112" s="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5"/>
    </row>
    <row r="113" spans="1:15" x14ac:dyDescent="0.25">
      <c r="A113" s="5"/>
      <c r="B113" s="5"/>
      <c r="C113" s="5"/>
      <c r="D113" s="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5"/>
    </row>
    <row r="114" spans="1:15" x14ac:dyDescent="0.25">
      <c r="A114" s="5"/>
      <c r="B114" s="5"/>
      <c r="C114" s="5"/>
      <c r="D114" s="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5"/>
    </row>
    <row r="115" spans="1:15" x14ac:dyDescent="0.25">
      <c r="A115" s="5"/>
      <c r="B115" s="5"/>
      <c r="C115" s="5"/>
      <c r="D115" s="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5"/>
    </row>
    <row r="116" spans="1:15" x14ac:dyDescent="0.25">
      <c r="A116" s="5"/>
      <c r="B116" s="5"/>
      <c r="C116" s="5"/>
      <c r="D116" s="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5"/>
    </row>
    <row r="117" spans="1:15" x14ac:dyDescent="0.25">
      <c r="C117" s="5"/>
      <c r="D117" s="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5"/>
    </row>
    <row r="118" spans="1:15" x14ac:dyDescent="0.25">
      <c r="C118" s="5"/>
      <c r="D118" s="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5"/>
    </row>
    <row r="119" spans="1:15" x14ac:dyDescent="0.25">
      <c r="C119" s="5"/>
      <c r="D119" s="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5"/>
    </row>
    <row r="120" spans="1:15" x14ac:dyDescent="0.25">
      <c r="C120" s="5"/>
      <c r="D120" s="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5"/>
    </row>
    <row r="121" spans="1:15" x14ac:dyDescent="0.25">
      <c r="C121" s="5"/>
      <c r="D121" s="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5"/>
    </row>
    <row r="122" spans="1:15" x14ac:dyDescent="0.25">
      <c r="C122" s="5"/>
      <c r="D122" s="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5"/>
    </row>
    <row r="123" spans="1:15" x14ac:dyDescent="0.25">
      <c r="C123" s="5"/>
      <c r="D123" s="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5"/>
    </row>
    <row r="124" spans="1:15" x14ac:dyDescent="0.25">
      <c r="C124" s="5"/>
      <c r="D124" s="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5"/>
    </row>
    <row r="125" spans="1:15" x14ac:dyDescent="0.25">
      <c r="E125" s="25"/>
      <c r="F125" s="25"/>
    </row>
    <row r="126" spans="1:15" x14ac:dyDescent="0.25">
      <c r="E126" s="25"/>
      <c r="F126" s="25"/>
    </row>
    <row r="127" spans="1:15" x14ac:dyDescent="0.25">
      <c r="E127" s="25"/>
      <c r="F127" s="25"/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11" defaultRowHeight="12.75" x14ac:dyDescent="0.2"/>
  <sheetData>
    <row r="1" spans="1:13" ht="16.5" thickBot="1" x14ac:dyDescent="0.3">
      <c r="A1" s="34" t="s">
        <v>3</v>
      </c>
      <c r="B1" s="35"/>
      <c r="C1" s="35"/>
      <c r="D1" s="35"/>
      <c r="E1" s="31"/>
      <c r="F1" s="31"/>
      <c r="G1" s="31"/>
      <c r="H1" s="31"/>
      <c r="I1" s="31"/>
      <c r="J1" s="31"/>
      <c r="K1" s="31"/>
      <c r="L1" s="31"/>
      <c r="M1" s="23"/>
    </row>
    <row r="2" spans="1:13" ht="15.75" x14ac:dyDescent="0.25">
      <c r="A2" s="156" t="s">
        <v>4</v>
      </c>
      <c r="B2" s="157"/>
      <c r="C2" s="157"/>
      <c r="D2" s="157"/>
      <c r="E2" s="157"/>
      <c r="F2" s="157"/>
      <c r="G2" s="5"/>
      <c r="H2" s="5"/>
      <c r="I2" s="5"/>
      <c r="J2" s="5"/>
      <c r="K2" s="5"/>
      <c r="L2" s="5"/>
      <c r="M2" s="41"/>
    </row>
    <row r="3" spans="1:13" ht="15.75" x14ac:dyDescent="0.25">
      <c r="A3" s="150" t="s">
        <v>5</v>
      </c>
      <c r="B3" s="151"/>
      <c r="C3" s="151"/>
      <c r="D3" s="151"/>
      <c r="E3" s="151"/>
      <c r="F3" s="151"/>
      <c r="G3" s="5"/>
      <c r="H3" s="5"/>
      <c r="I3" s="5"/>
      <c r="J3" s="5"/>
      <c r="K3" s="5"/>
      <c r="L3" s="5"/>
      <c r="M3" s="41"/>
    </row>
    <row r="4" spans="1:13" ht="15.75" x14ac:dyDescent="0.25">
      <c r="A4" s="150" t="s">
        <v>6</v>
      </c>
      <c r="B4" s="151"/>
      <c r="C4" s="151"/>
      <c r="D4" s="151"/>
      <c r="E4" s="151"/>
      <c r="F4" s="151"/>
      <c r="G4" s="5"/>
      <c r="H4" s="5"/>
      <c r="I4" s="5"/>
      <c r="J4" s="5"/>
      <c r="K4" s="5"/>
      <c r="L4" s="5"/>
      <c r="M4" s="41"/>
    </row>
    <row r="5" spans="1:13" ht="15.75" x14ac:dyDescent="0.25">
      <c r="A5" s="150" t="s">
        <v>7</v>
      </c>
      <c r="B5" s="151"/>
      <c r="C5" s="151"/>
      <c r="D5" s="151"/>
      <c r="E5" s="151"/>
      <c r="F5" s="151"/>
      <c r="G5" s="151"/>
      <c r="H5" s="5"/>
      <c r="I5" s="5"/>
      <c r="J5" s="5"/>
      <c r="K5" s="5"/>
      <c r="L5" s="5"/>
      <c r="M5" s="41"/>
    </row>
    <row r="6" spans="1:13" ht="15.75" x14ac:dyDescent="0.25">
      <c r="A6" s="45" t="s">
        <v>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71"/>
    </row>
    <row r="7" spans="1:13" ht="15.75" x14ac:dyDescent="0.25">
      <c r="A7" s="150" t="s">
        <v>124</v>
      </c>
      <c r="B7" s="151"/>
      <c r="C7" s="5"/>
      <c r="D7" s="5"/>
      <c r="E7" s="5"/>
      <c r="F7" s="5"/>
      <c r="G7" s="5"/>
      <c r="H7" s="5"/>
      <c r="I7" s="5"/>
      <c r="J7" s="5"/>
      <c r="K7" s="5"/>
      <c r="L7" s="5"/>
      <c r="M7" s="41"/>
    </row>
    <row r="8" spans="1:13" ht="15.75" x14ac:dyDescent="0.25">
      <c r="A8" s="150" t="s">
        <v>126</v>
      </c>
      <c r="B8" s="151"/>
      <c r="C8" s="5"/>
      <c r="D8" s="5"/>
      <c r="E8" s="5"/>
      <c r="F8" s="5"/>
      <c r="G8" s="5"/>
      <c r="H8" s="5"/>
      <c r="I8" s="5"/>
      <c r="J8" s="5"/>
      <c r="K8" s="5"/>
      <c r="L8" s="5"/>
      <c r="M8" s="41"/>
    </row>
    <row r="9" spans="1:13" ht="15.75" x14ac:dyDescent="0.25">
      <c r="A9" s="150" t="s">
        <v>128</v>
      </c>
      <c r="B9" s="151"/>
      <c r="C9" s="5"/>
      <c r="D9" s="5"/>
      <c r="E9" s="5"/>
      <c r="F9" s="5"/>
      <c r="G9" s="5"/>
      <c r="H9" s="5"/>
      <c r="I9" s="5"/>
      <c r="J9" s="5"/>
      <c r="K9" s="5"/>
      <c r="L9" s="5"/>
      <c r="M9" s="41"/>
    </row>
    <row r="10" spans="1:13" ht="15.75" x14ac:dyDescent="0.25">
      <c r="A10" s="150" t="s">
        <v>23</v>
      </c>
      <c r="B10" s="151"/>
      <c r="C10" s="5"/>
      <c r="D10" s="5"/>
      <c r="E10" s="5"/>
      <c r="F10" s="5"/>
      <c r="G10" s="5"/>
      <c r="H10" s="5"/>
      <c r="I10" s="5"/>
      <c r="J10" s="5"/>
      <c r="K10" s="5"/>
      <c r="L10" s="5"/>
      <c r="M10" s="41"/>
    </row>
    <row r="11" spans="1:13" ht="15.75" x14ac:dyDescent="0.25">
      <c r="A11" s="47" t="s">
        <v>25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1"/>
    </row>
    <row r="12" spans="1:13" ht="15.75" x14ac:dyDescent="0.25">
      <c r="A12" s="47" t="s">
        <v>28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1"/>
    </row>
    <row r="13" spans="1:13" ht="16.5" thickBot="1" x14ac:dyDescent="0.3">
      <c r="A13" s="4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1"/>
    </row>
    <row r="14" spans="1:13" ht="16.5" thickBot="1" x14ac:dyDescent="0.3">
      <c r="A14" s="34" t="s">
        <v>56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48"/>
    </row>
    <row r="15" spans="1:13" ht="15.75" x14ac:dyDescent="0.25">
      <c r="A15" s="49" t="s">
        <v>57</v>
      </c>
      <c r="B15" s="50"/>
      <c r="C15" s="50"/>
      <c r="D15" s="50"/>
      <c r="E15" s="50"/>
      <c r="F15" s="50"/>
      <c r="G15" s="50"/>
      <c r="H15" s="50"/>
      <c r="I15" s="50"/>
      <c r="J15" s="5"/>
      <c r="K15" s="5"/>
      <c r="L15" s="5"/>
      <c r="M15" s="41"/>
    </row>
    <row r="16" spans="1:13" ht="15.75" x14ac:dyDescent="0.25">
      <c r="A16" s="45" t="s">
        <v>58</v>
      </c>
      <c r="B16" s="46"/>
      <c r="C16" s="46"/>
      <c r="D16" s="46"/>
      <c r="E16" s="46"/>
      <c r="F16" s="46"/>
      <c r="G16" s="46"/>
      <c r="H16" s="46"/>
      <c r="I16" s="5"/>
      <c r="J16" s="5"/>
      <c r="K16" s="5"/>
      <c r="L16" s="5"/>
      <c r="M16" s="41"/>
    </row>
    <row r="17" spans="1:13" ht="15.75" x14ac:dyDescent="0.25">
      <c r="A17" s="45" t="s">
        <v>59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1"/>
    </row>
    <row r="18" spans="1:13" ht="15.75" x14ac:dyDescent="0.25">
      <c r="A18" s="45" t="s">
        <v>53</v>
      </c>
      <c r="B18" s="46"/>
      <c r="C18" s="46"/>
      <c r="D18" s="46"/>
      <c r="E18" s="46"/>
      <c r="F18" s="46"/>
      <c r="G18" s="5"/>
      <c r="H18" s="5"/>
      <c r="I18" s="5"/>
      <c r="J18" s="5"/>
      <c r="K18" s="5"/>
      <c r="L18" s="5"/>
      <c r="M18" s="41"/>
    </row>
    <row r="19" spans="1:13" ht="15.75" x14ac:dyDescent="0.25">
      <c r="A19" s="45" t="s">
        <v>60</v>
      </c>
      <c r="B19" s="46"/>
      <c r="C19" s="46"/>
      <c r="D19" s="46"/>
      <c r="E19" s="46"/>
      <c r="F19" s="46"/>
      <c r="G19" s="5"/>
      <c r="H19" s="5"/>
      <c r="I19" s="5"/>
      <c r="J19" s="5"/>
      <c r="K19" s="5"/>
      <c r="L19" s="5"/>
      <c r="M19" s="41"/>
    </row>
    <row r="20" spans="1:13" ht="15.75" x14ac:dyDescent="0.25">
      <c r="A20" s="4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1"/>
    </row>
    <row r="21" spans="1:13" ht="15.75" x14ac:dyDescent="0.25">
      <c r="A21" s="152" t="s">
        <v>160</v>
      </c>
      <c r="B21" s="153"/>
      <c r="C21" s="153"/>
      <c r="D21" s="153"/>
      <c r="E21" s="153"/>
      <c r="F21" s="153"/>
      <c r="G21" s="153"/>
      <c r="H21" s="153"/>
      <c r="I21" s="5"/>
      <c r="J21" s="5"/>
      <c r="K21" s="5"/>
      <c r="L21" s="5"/>
      <c r="M21" s="41"/>
    </row>
    <row r="22" spans="1:13" ht="15.75" x14ac:dyDescent="0.25">
      <c r="A22" s="47" t="s">
        <v>161</v>
      </c>
      <c r="B22" s="5"/>
      <c r="C22" s="5" t="s">
        <v>162</v>
      </c>
      <c r="D22" s="5"/>
      <c r="E22" s="5"/>
      <c r="F22" s="5"/>
      <c r="G22" s="5"/>
      <c r="H22" s="5"/>
      <c r="I22" s="5"/>
      <c r="J22" s="5"/>
      <c r="K22" s="5"/>
      <c r="L22" s="5"/>
      <c r="M22" s="41"/>
    </row>
    <row r="23" spans="1:13" ht="15.75" x14ac:dyDescent="0.25">
      <c r="A23" s="47" t="s">
        <v>165</v>
      </c>
      <c r="B23" s="5"/>
      <c r="C23" s="5" t="s">
        <v>166</v>
      </c>
      <c r="D23" s="5"/>
      <c r="E23" s="5"/>
      <c r="F23" s="5"/>
      <c r="G23" s="5"/>
      <c r="H23" s="5"/>
      <c r="I23" s="5"/>
      <c r="J23" s="5"/>
      <c r="K23" s="5"/>
      <c r="L23" s="5"/>
      <c r="M23" s="41"/>
    </row>
    <row r="24" spans="1:13" ht="15.75" x14ac:dyDescent="0.25">
      <c r="A24" s="47" t="s">
        <v>167</v>
      </c>
      <c r="B24" s="5"/>
      <c r="C24" s="5" t="s">
        <v>168</v>
      </c>
      <c r="D24" s="5"/>
      <c r="E24" s="5"/>
      <c r="F24" s="5"/>
      <c r="G24" s="5"/>
      <c r="H24" s="5"/>
      <c r="I24" s="5"/>
      <c r="J24" s="5"/>
      <c r="K24" s="5"/>
      <c r="L24" s="5"/>
      <c r="M24" s="41"/>
    </row>
    <row r="25" spans="1:13" ht="15.75" x14ac:dyDescent="0.25">
      <c r="A25" s="47" t="s">
        <v>171</v>
      </c>
      <c r="B25" s="5"/>
      <c r="C25" s="5" t="s">
        <v>172</v>
      </c>
      <c r="D25" s="5"/>
      <c r="E25" s="5"/>
      <c r="F25" s="5"/>
      <c r="G25" s="5"/>
      <c r="H25" s="5"/>
      <c r="I25" s="5"/>
      <c r="J25" s="5"/>
      <c r="K25" s="5"/>
      <c r="L25" s="5"/>
      <c r="M25" s="41"/>
    </row>
    <row r="26" spans="1:13" ht="16.5" thickBot="1" x14ac:dyDescent="0.3">
      <c r="A26" s="51" t="s">
        <v>176</v>
      </c>
      <c r="B26" s="52"/>
      <c r="C26" s="52" t="s">
        <v>177</v>
      </c>
      <c r="D26" s="52"/>
      <c r="E26" s="52"/>
      <c r="F26" s="52"/>
      <c r="G26" s="52"/>
      <c r="H26" s="52"/>
      <c r="I26" s="52"/>
      <c r="J26" s="52"/>
      <c r="K26" s="52"/>
      <c r="L26" s="52"/>
      <c r="M26" s="53"/>
    </row>
    <row r="27" spans="1:13" ht="16.5" thickBot="1" x14ac:dyDescent="0.3">
      <c r="A27" s="154" t="s">
        <v>61</v>
      </c>
      <c r="B27" s="155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3"/>
    </row>
    <row r="28" spans="1:13" ht="15.75" x14ac:dyDescent="0.25">
      <c r="A28" s="74" t="s">
        <v>234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6"/>
    </row>
    <row r="29" spans="1:13" ht="16.5" thickBot="1" x14ac:dyDescent="0.3">
      <c r="A29" s="77" t="s">
        <v>62</v>
      </c>
      <c r="B29" s="78"/>
      <c r="C29" s="78"/>
      <c r="D29" s="78"/>
      <c r="E29" s="78"/>
      <c r="F29" s="78"/>
      <c r="G29" s="78"/>
      <c r="H29" s="78"/>
      <c r="I29" s="79"/>
      <c r="J29" s="79"/>
      <c r="K29" s="79"/>
      <c r="L29" s="79"/>
      <c r="M29" s="80"/>
    </row>
  </sheetData>
  <mergeCells count="10">
    <mergeCell ref="A9:B9"/>
    <mergeCell ref="A10:B10"/>
    <mergeCell ref="A21:H21"/>
    <mergeCell ref="A27:B27"/>
    <mergeCell ref="A2:F2"/>
    <mergeCell ref="A3:F3"/>
    <mergeCell ref="A4:F4"/>
    <mergeCell ref="A5:G5"/>
    <mergeCell ref="A7:B7"/>
    <mergeCell ref="A8:B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workbookViewId="0"/>
  </sheetViews>
  <sheetFormatPr defaultColWidth="10.625" defaultRowHeight="15.75" x14ac:dyDescent="0.25"/>
  <cols>
    <col min="1" max="1" width="12" style="5" bestFit="1" customWidth="1"/>
    <col min="2" max="8" width="10.875" style="5" bestFit="1" customWidth="1"/>
    <col min="9" max="9" width="11.625" style="5" bestFit="1" customWidth="1"/>
    <col min="10" max="16384" width="10.625" style="5"/>
  </cols>
  <sheetData>
    <row r="1" spans="1:9" x14ac:dyDescent="0.25">
      <c r="A1" s="124" t="s">
        <v>139</v>
      </c>
      <c r="B1" s="119" t="s">
        <v>140</v>
      </c>
      <c r="C1" s="59" t="s">
        <v>141</v>
      </c>
      <c r="D1" s="59" t="s">
        <v>142</v>
      </c>
      <c r="E1" s="59" t="s">
        <v>143</v>
      </c>
      <c r="F1" s="59" t="s">
        <v>144</v>
      </c>
      <c r="G1" s="59" t="s">
        <v>145</v>
      </c>
      <c r="H1" s="59" t="s">
        <v>146</v>
      </c>
      <c r="I1" s="120" t="s">
        <v>147</v>
      </c>
    </row>
    <row r="2" spans="1:9" ht="16.5" thickBot="1" x14ac:dyDescent="0.3">
      <c r="A2" s="125" t="s">
        <v>148</v>
      </c>
      <c r="B2" s="128" t="s">
        <v>149</v>
      </c>
      <c r="C2" s="13" t="s">
        <v>149</v>
      </c>
      <c r="D2" s="13" t="s">
        <v>149</v>
      </c>
      <c r="E2" s="13" t="s">
        <v>149</v>
      </c>
      <c r="F2" s="13" t="s">
        <v>149</v>
      </c>
      <c r="G2" s="13" t="s">
        <v>149</v>
      </c>
      <c r="H2" s="13" t="s">
        <v>149</v>
      </c>
      <c r="I2" s="14" t="s">
        <v>149</v>
      </c>
    </row>
    <row r="3" spans="1:9" ht="16.5" thickBot="1" x14ac:dyDescent="0.3">
      <c r="A3" s="126" t="s">
        <v>77</v>
      </c>
      <c r="B3" s="127">
        <v>1.7715659889484439</v>
      </c>
      <c r="C3" s="104">
        <v>1.9478531875226091</v>
      </c>
      <c r="D3" s="104">
        <v>1.4339704135622504</v>
      </c>
      <c r="E3" s="104">
        <v>1.6323731138545954</v>
      </c>
      <c r="F3" s="104">
        <v>1.8206645425580334</v>
      </c>
      <c r="G3" s="104">
        <v>1.9663177059626766</v>
      </c>
      <c r="H3" s="104">
        <v>2.5872000000000002</v>
      </c>
      <c r="I3" s="105">
        <v>2.6495266082046598</v>
      </c>
    </row>
    <row r="4" spans="1:9" x14ac:dyDescent="0.25">
      <c r="A4" s="130"/>
      <c r="B4" s="123">
        <v>1.7949999202992313</v>
      </c>
      <c r="C4" s="43">
        <v>2.07453808349003</v>
      </c>
      <c r="D4" s="43">
        <v>1.6385980883022302</v>
      </c>
      <c r="E4" s="43">
        <v>1.5265621819662123</v>
      </c>
      <c r="F4" s="43">
        <v>2.0140310832130504</v>
      </c>
      <c r="G4" s="43">
        <v>1.92</v>
      </c>
      <c r="H4" s="43">
        <v>1.6022012431267834</v>
      </c>
      <c r="I4" s="44">
        <v>1.6909119901713066</v>
      </c>
    </row>
    <row r="5" spans="1:9" x14ac:dyDescent="0.25">
      <c r="A5" s="131"/>
      <c r="B5" s="123">
        <v>1.4723032069970845</v>
      </c>
      <c r="C5" s="43">
        <v>1.9464038704953062</v>
      </c>
      <c r="D5" s="43">
        <v>1.5093010678305057</v>
      </c>
      <c r="E5" s="43">
        <v>1.8070095584888486</v>
      </c>
      <c r="F5" s="43">
        <v>1.812792591084877</v>
      </c>
      <c r="G5" s="43">
        <v>1.8206645425580334</v>
      </c>
      <c r="H5" s="43">
        <v>2.46763221813982</v>
      </c>
      <c r="I5" s="44">
        <v>1.8989574446408852</v>
      </c>
    </row>
    <row r="6" spans="1:9" x14ac:dyDescent="0.25">
      <c r="A6" s="131"/>
      <c r="B6" s="123">
        <v>1.2366561826809399</v>
      </c>
      <c r="C6" s="43">
        <v>1.8543805526054051</v>
      </c>
      <c r="D6" s="43">
        <v>1.2577508898587548</v>
      </c>
      <c r="E6" s="43">
        <v>1.6766663927015697</v>
      </c>
      <c r="F6" s="43">
        <v>1.8015473831306996</v>
      </c>
      <c r="G6" s="43">
        <v>2.0140310832130504</v>
      </c>
      <c r="H6" s="43">
        <v>1.9967999999999999</v>
      </c>
      <c r="I6" s="44">
        <v>1.772448140368861</v>
      </c>
    </row>
    <row r="7" spans="1:9" x14ac:dyDescent="0.25">
      <c r="A7" s="131"/>
      <c r="B7" s="123">
        <v>1.06528948358753</v>
      </c>
      <c r="C7" s="43">
        <v>1.8543805526054051</v>
      </c>
      <c r="D7" s="43">
        <v>1.6358508578539261</v>
      </c>
      <c r="E7" s="43">
        <v>1.7819248027733228</v>
      </c>
      <c r="F7" s="43">
        <v>1.9196391078477248</v>
      </c>
      <c r="G7" s="43">
        <v>1.7490180212073707</v>
      </c>
      <c r="H7" s="43">
        <v>1.7348052191837431</v>
      </c>
      <c r="I7" s="44">
        <v>1.7896635432538683</v>
      </c>
    </row>
    <row r="8" spans="1:9" x14ac:dyDescent="0.25">
      <c r="A8" s="131"/>
      <c r="B8" s="123">
        <v>1.6215853081282352</v>
      </c>
      <c r="C8" s="43">
        <v>1.7767950565613093</v>
      </c>
      <c r="D8" s="43">
        <v>1.09375</v>
      </c>
      <c r="E8" s="43">
        <v>1.7430503380916604</v>
      </c>
      <c r="F8" s="43">
        <v>2.63859808830223</v>
      </c>
      <c r="G8" s="43">
        <v>1.7954336138421283</v>
      </c>
      <c r="H8" s="43">
        <v>1.9492464110782852</v>
      </c>
      <c r="I8" s="44">
        <v>1.8407212622088653</v>
      </c>
    </row>
    <row r="9" spans="1:9" x14ac:dyDescent="0.25">
      <c r="A9" s="131"/>
      <c r="B9" s="123">
        <v>1.0718408146265599</v>
      </c>
      <c r="C9" s="43">
        <v>1.6374021170646191</v>
      </c>
      <c r="D9" s="43">
        <v>1.6695884464479505</v>
      </c>
      <c r="E9" s="43">
        <v>2.2776967930029159</v>
      </c>
      <c r="F9" s="43">
        <v>2.3349972024090131</v>
      </c>
      <c r="G9" s="43">
        <v>1.9786368105592231</v>
      </c>
      <c r="H9" s="43">
        <v>1.8866263347881322</v>
      </c>
      <c r="I9" s="44">
        <v>2.6999719504628201</v>
      </c>
    </row>
    <row r="10" spans="1:9" x14ac:dyDescent="0.25">
      <c r="A10" s="131"/>
      <c r="B10" s="123">
        <v>2.0360631104432758</v>
      </c>
      <c r="C10" s="43">
        <v>1.8981481481481481</v>
      </c>
      <c r="D10" s="43">
        <v>1.8543805526054051</v>
      </c>
      <c r="E10" s="43">
        <v>2.0519134092541291</v>
      </c>
      <c r="F10" s="43">
        <v>1.9916799999999999</v>
      </c>
      <c r="G10" s="43">
        <v>1.73828125</v>
      </c>
      <c r="H10" s="43">
        <v>1.7608940646130722</v>
      </c>
      <c r="I10" s="44">
        <v>2.1861878161491437</v>
      </c>
    </row>
    <row r="11" spans="1:9" x14ac:dyDescent="0.25">
      <c r="A11" s="131"/>
      <c r="B11" s="123">
        <v>1.1202252527308501</v>
      </c>
      <c r="C11" s="43">
        <v>1.7146776406035662</v>
      </c>
      <c r="D11" s="43">
        <v>3.4293552812071324</v>
      </c>
      <c r="E11" s="43">
        <v>2.1595939963286908</v>
      </c>
      <c r="F11" s="43">
        <v>2.6021728515625</v>
      </c>
      <c r="G11" s="43">
        <v>1.8962962962962964</v>
      </c>
      <c r="H11" s="43">
        <v>1.6694748089093454</v>
      </c>
      <c r="I11" s="44">
        <v>1.9336099527547703</v>
      </c>
    </row>
    <row r="12" spans="1:9" x14ac:dyDescent="0.25">
      <c r="A12" s="131"/>
      <c r="B12" s="123">
        <v>2.0116796100546002</v>
      </c>
      <c r="C12" s="43">
        <v>1.8655692729766804</v>
      </c>
      <c r="D12" s="43">
        <v>1.7558299039780523</v>
      </c>
      <c r="E12" s="43">
        <v>1.8719737588394885</v>
      </c>
      <c r="F12" s="43">
        <v>2.5959409900818899</v>
      </c>
      <c r="G12" s="43">
        <v>1.7491858335029518</v>
      </c>
      <c r="H12" s="43">
        <v>2.61634932726386</v>
      </c>
      <c r="I12" s="44">
        <v>2.47705078125</v>
      </c>
    </row>
    <row r="13" spans="1:9" x14ac:dyDescent="0.25">
      <c r="A13" s="131"/>
      <c r="B13" s="123">
        <v>1.3197548074951824</v>
      </c>
      <c r="C13" s="43">
        <v>1.5265621819662123</v>
      </c>
      <c r="D13" s="43">
        <v>1.5625</v>
      </c>
      <c r="E13" s="43">
        <v>2.0036128638306536</v>
      </c>
      <c r="F13" s="43">
        <v>1.8503751415316707</v>
      </c>
      <c r="G13" s="43">
        <v>1.749271137026239</v>
      </c>
      <c r="H13" s="43">
        <v>2.0438451960204764</v>
      </c>
      <c r="I13" s="44">
        <v>2.7045316190615298</v>
      </c>
    </row>
    <row r="14" spans="1:9" x14ac:dyDescent="0.25">
      <c r="A14" s="131"/>
      <c r="B14" s="123">
        <v>1.1590163598343499</v>
      </c>
      <c r="C14" s="43">
        <v>1.5509950620848221</v>
      </c>
      <c r="D14" s="43">
        <v>1.8300376602486921</v>
      </c>
      <c r="E14" s="43">
        <v>2.0281750082290704</v>
      </c>
      <c r="F14" s="43">
        <v>2.67501137915339</v>
      </c>
      <c r="G14" s="43">
        <v>2.2448979591836737</v>
      </c>
      <c r="H14" s="43">
        <v>1.7294074735557878</v>
      </c>
      <c r="I14" s="44">
        <v>1.9360422740524785</v>
      </c>
    </row>
    <row r="15" spans="1:9" x14ac:dyDescent="0.25">
      <c r="A15" s="131"/>
      <c r="B15" s="123">
        <v>1.8410454508095668</v>
      </c>
      <c r="C15" s="43">
        <v>1.5947969518093696</v>
      </c>
      <c r="D15" s="43">
        <v>1.4087152516904577</v>
      </c>
      <c r="E15" s="43">
        <v>2.1108020293853795</v>
      </c>
      <c r="F15" s="43">
        <v>1.7521173474424019</v>
      </c>
      <c r="G15" s="43">
        <v>2.2448979591836737</v>
      </c>
      <c r="H15" s="43">
        <v>1.7503325631870053</v>
      </c>
      <c r="I15" s="44">
        <v>1.9479167366349404</v>
      </c>
    </row>
    <row r="16" spans="1:9" x14ac:dyDescent="0.25">
      <c r="A16" s="131"/>
      <c r="B16" s="123">
        <v>1.9128184478864396</v>
      </c>
      <c r="C16" s="43">
        <v>1.6464543149852844</v>
      </c>
      <c r="D16" s="43">
        <v>1.9478531875226091</v>
      </c>
      <c r="E16" s="43">
        <v>1.9718094850396908</v>
      </c>
      <c r="F16" s="43">
        <v>1.8261504747991233</v>
      </c>
      <c r="G16" s="43">
        <v>2.1865889212827989</v>
      </c>
      <c r="H16" s="43">
        <v>2.5450825141659901</v>
      </c>
      <c r="I16" s="44">
        <v>1.8862175534307399</v>
      </c>
    </row>
    <row r="17" spans="1:9" x14ac:dyDescent="0.25">
      <c r="A17" s="131"/>
      <c r="B17" s="123">
        <v>1.0244187346893101</v>
      </c>
      <c r="C17" s="43">
        <v>1.7919999999999998</v>
      </c>
      <c r="D17" s="43">
        <v>1.5625</v>
      </c>
      <c r="E17" s="43">
        <v>1.6196954972465174</v>
      </c>
      <c r="F17" s="43">
        <v>1.7313019390581719</v>
      </c>
      <c r="G17" s="43">
        <v>1.875</v>
      </c>
      <c r="H17" s="43">
        <v>1.7826334975095306</v>
      </c>
      <c r="I17" s="44">
        <v>1.6326530612244896</v>
      </c>
    </row>
    <row r="18" spans="1:9" x14ac:dyDescent="0.25">
      <c r="A18" s="131"/>
      <c r="B18" s="123">
        <v>1.5641813427857765</v>
      </c>
      <c r="C18" s="43">
        <v>1.8841600000000001</v>
      </c>
      <c r="D18" s="43">
        <v>1.4087152516904577</v>
      </c>
      <c r="E18" s="43">
        <v>1.9533527696793003</v>
      </c>
      <c r="F18" s="43">
        <v>1.7182054885651226</v>
      </c>
      <c r="G18" s="43">
        <v>2.0408163265306123</v>
      </c>
      <c r="H18" s="43">
        <v>1.6704555636041145</v>
      </c>
      <c r="I18" s="44">
        <v>2.2602120489849602</v>
      </c>
    </row>
    <row r="19" spans="1:9" x14ac:dyDescent="0.25">
      <c r="A19" s="131"/>
      <c r="B19" s="123">
        <v>1.0165697959306801</v>
      </c>
      <c r="C19" s="43">
        <v>1.8115612198452435</v>
      </c>
      <c r="D19" s="43">
        <v>1.5093010678305057</v>
      </c>
      <c r="E19" s="43">
        <v>1.7954336138421283</v>
      </c>
      <c r="F19" s="43">
        <v>1.7114246700045517</v>
      </c>
      <c r="G19" s="43">
        <v>2.1611700907358951</v>
      </c>
      <c r="H19" s="43">
        <v>2.3703703703703702</v>
      </c>
      <c r="I19" s="44">
        <v>2.0246193715581469</v>
      </c>
    </row>
    <row r="20" spans="1:9" x14ac:dyDescent="0.25">
      <c r="A20" s="131"/>
      <c r="B20" s="123">
        <v>1.0107762985776101</v>
      </c>
      <c r="C20" s="43">
        <v>2.5078293862667267</v>
      </c>
      <c r="D20" s="43">
        <v>1.0716735253772289</v>
      </c>
      <c r="E20" s="43">
        <v>1.619931638884839</v>
      </c>
      <c r="F20" s="43">
        <v>2.6460905349794199</v>
      </c>
      <c r="G20" s="43">
        <v>4.1002091106646441</v>
      </c>
      <c r="H20" s="43">
        <v>1.7911662935070221</v>
      </c>
      <c r="I20" s="44">
        <v>1.8310546875</v>
      </c>
    </row>
    <row r="21" spans="1:9" x14ac:dyDescent="0.25">
      <c r="A21" s="131"/>
      <c r="B21" s="123">
        <v>1.7837438389410585</v>
      </c>
      <c r="C21" s="43">
        <v>1.9175980714442253</v>
      </c>
      <c r="D21" s="43">
        <v>1.5127901325441235</v>
      </c>
      <c r="E21" s="43">
        <v>1.712962962962963</v>
      </c>
      <c r="F21" s="43">
        <v>1.6695884464479505</v>
      </c>
      <c r="G21" s="43">
        <v>2.9565628739182461</v>
      </c>
      <c r="H21" s="43">
        <v>1.9237933006521653</v>
      </c>
      <c r="I21" s="44">
        <v>1.7767950565613095</v>
      </c>
    </row>
    <row r="22" spans="1:9" x14ac:dyDescent="0.25">
      <c r="A22" s="131"/>
      <c r="B22" s="123">
        <v>1.8899202453656454</v>
      </c>
      <c r="C22" s="43">
        <v>2.1217686506942708</v>
      </c>
      <c r="D22" s="43">
        <v>1.8492644037149675</v>
      </c>
      <c r="E22" s="43">
        <v>1.9454956054687493</v>
      </c>
      <c r="F22" s="43">
        <v>1.9929846938775517</v>
      </c>
      <c r="G22" s="43">
        <v>2.1335912608101952</v>
      </c>
      <c r="H22" s="43">
        <v>1.6460905349794239</v>
      </c>
      <c r="I22" s="44">
        <v>1.7169625650908196</v>
      </c>
    </row>
    <row r="23" spans="1:9" x14ac:dyDescent="0.25">
      <c r="A23" s="131"/>
      <c r="B23" s="123">
        <v>1.8712354381497776</v>
      </c>
      <c r="C23" s="43">
        <v>1.920232134729176</v>
      </c>
      <c r="D23" s="43">
        <v>1.8896447467876036</v>
      </c>
      <c r="E23" s="43">
        <v>2.0370370370370372</v>
      </c>
      <c r="F23" s="43">
        <v>1.7279455149277634</v>
      </c>
      <c r="G23" s="43">
        <v>2.1279213201091887</v>
      </c>
      <c r="H23" s="43">
        <v>2.1739293764087102</v>
      </c>
      <c r="I23" s="44">
        <v>2.6763944109010298</v>
      </c>
    </row>
    <row r="24" spans="1:9" x14ac:dyDescent="0.25">
      <c r="A24" s="131"/>
      <c r="B24" s="123">
        <v>1.795461074403907</v>
      </c>
      <c r="C24" s="43">
        <v>1.998851941449014</v>
      </c>
      <c r="D24" s="43">
        <v>2.3601207033159697</v>
      </c>
      <c r="E24" s="43">
        <v>1.6326530612244896</v>
      </c>
      <c r="F24" s="43">
        <v>1.8645380223174235</v>
      </c>
      <c r="G24" s="43">
        <v>1.7540740740740741</v>
      </c>
      <c r="H24" s="43">
        <v>2.4704841346730899</v>
      </c>
      <c r="I24" s="44">
        <v>1.8402777777777779</v>
      </c>
    </row>
    <row r="25" spans="1:9" x14ac:dyDescent="0.25">
      <c r="A25" s="131"/>
      <c r="B25" s="123">
        <v>1.00239557111487</v>
      </c>
      <c r="C25" s="43">
        <v>1.9263554318407285</v>
      </c>
      <c r="D25" s="43">
        <v>1.5626922194551855</v>
      </c>
      <c r="E25" s="43">
        <v>1.7842512517068734</v>
      </c>
      <c r="F25" s="43">
        <v>1.8218449931412892</v>
      </c>
      <c r="G25" s="43">
        <v>2.130826378994505</v>
      </c>
      <c r="H25" s="43">
        <v>2.5872000000000002</v>
      </c>
      <c r="I25" s="44">
        <v>1.6855790759210261</v>
      </c>
    </row>
    <row r="26" spans="1:9" x14ac:dyDescent="0.25">
      <c r="A26" s="131"/>
      <c r="B26" s="123">
        <v>1.7998356589848552</v>
      </c>
      <c r="C26" s="43">
        <v>0.26956896791607537</v>
      </c>
      <c r="D26" s="43">
        <v>1.6326530612244896</v>
      </c>
      <c r="E26" s="43">
        <v>1.6792385660646039</v>
      </c>
      <c r="F26" s="43">
        <v>1.7037191784017085</v>
      </c>
      <c r="G26" s="43">
        <v>2.0093878600823043</v>
      </c>
      <c r="H26" s="43">
        <v>2.4654996946875598</v>
      </c>
      <c r="I26" s="44">
        <v>1.9046400000000001</v>
      </c>
    </row>
    <row r="27" spans="1:9" x14ac:dyDescent="0.25">
      <c r="A27" s="131"/>
      <c r="B27" s="123">
        <v>1.5057121722692528</v>
      </c>
      <c r="C27" s="43">
        <v>1.6098268199076133</v>
      </c>
      <c r="D27" s="43">
        <v>1.6460905349794239</v>
      </c>
      <c r="E27" s="43">
        <v>1.9956799398948153</v>
      </c>
      <c r="F27" s="43">
        <v>1.7954336138421283</v>
      </c>
      <c r="G27" s="43">
        <v>2.0408163265306123</v>
      </c>
      <c r="H27" s="43">
        <v>1.8254134054304019</v>
      </c>
      <c r="I27" s="44">
        <v>2.5077157352752701</v>
      </c>
    </row>
    <row r="28" spans="1:9" x14ac:dyDescent="0.25">
      <c r="A28" s="131"/>
      <c r="B28" s="123">
        <v>1.8579072532699168</v>
      </c>
      <c r="C28" s="43">
        <v>1.6021728515625</v>
      </c>
      <c r="D28" s="43">
        <v>1.6460905349794239</v>
      </c>
      <c r="E28" s="43">
        <v>1.920232134729176</v>
      </c>
      <c r="F28" s="43">
        <v>1.7540740740740741</v>
      </c>
      <c r="G28" s="43">
        <v>1.7777777777777777</v>
      </c>
      <c r="H28" s="43">
        <v>2.5390625</v>
      </c>
      <c r="I28" s="44">
        <v>2.75467012201706</v>
      </c>
    </row>
    <row r="29" spans="1:9" x14ac:dyDescent="0.25">
      <c r="A29" s="131"/>
      <c r="B29" s="123">
        <v>1.7605783345392267</v>
      </c>
      <c r="C29" s="43">
        <v>1.7622771978114193</v>
      </c>
      <c r="D29" s="43">
        <v>1.8492644037149675</v>
      </c>
      <c r="E29" s="43">
        <v>1.6437905810799711</v>
      </c>
      <c r="F29" s="43">
        <v>2.6728853171511702</v>
      </c>
      <c r="G29" s="43">
        <v>1.7085216503863538</v>
      </c>
      <c r="H29" s="43">
        <v>1.6763944109010342</v>
      </c>
      <c r="I29" s="44">
        <v>2.0991253644314871</v>
      </c>
    </row>
    <row r="30" spans="1:9" x14ac:dyDescent="0.25">
      <c r="A30" s="131"/>
      <c r="B30" s="123">
        <v>1.0285737062682201</v>
      </c>
      <c r="C30" s="43">
        <v>2.3308899176954725</v>
      </c>
      <c r="D30" s="43">
        <v>1.875</v>
      </c>
      <c r="E30" s="43">
        <v>1.8160939451427871</v>
      </c>
      <c r="F30" s="43">
        <v>2.5000335671847198</v>
      </c>
      <c r="G30" s="43">
        <v>1.7578125</v>
      </c>
      <c r="H30" s="43">
        <v>2.5089163237311398</v>
      </c>
      <c r="I30" s="44">
        <v>2.1433470507544579</v>
      </c>
    </row>
    <row r="31" spans="1:9" x14ac:dyDescent="0.25">
      <c r="A31" s="131"/>
      <c r="B31" s="123">
        <v>1.08155958607167</v>
      </c>
      <c r="C31" s="43">
        <v>2.0559900641133226</v>
      </c>
      <c r="D31" s="43">
        <v>1.8658892128279883</v>
      </c>
      <c r="E31" s="43">
        <v>1.6792385660646039</v>
      </c>
      <c r="F31" s="43">
        <v>2.64008364426586</v>
      </c>
      <c r="G31" s="43">
        <v>1.92</v>
      </c>
      <c r="H31" s="43">
        <v>2.72743963832349</v>
      </c>
      <c r="I31" s="44">
        <v>1.8543805526054051</v>
      </c>
    </row>
    <row r="32" spans="1:9" x14ac:dyDescent="0.25">
      <c r="A32" s="131"/>
      <c r="B32" s="123">
        <v>1.7043715390822829</v>
      </c>
      <c r="C32" s="43">
        <v>1.7114246700045517</v>
      </c>
      <c r="D32" s="43">
        <v>1.7180266203703702</v>
      </c>
      <c r="E32" s="43">
        <v>1.7779927173418295</v>
      </c>
      <c r="F32" s="43">
        <v>1.749271137026239</v>
      </c>
      <c r="G32" s="43">
        <v>1.3971082895598048</v>
      </c>
      <c r="H32" s="43">
        <v>1.6225896937159128</v>
      </c>
      <c r="I32" s="44">
        <v>1.8092588823303255</v>
      </c>
    </row>
    <row r="33" spans="1:9" x14ac:dyDescent="0.25">
      <c r="A33" s="131"/>
      <c r="B33" s="123">
        <v>1.7387083355339168</v>
      </c>
      <c r="C33" s="43">
        <v>1.8944316925205196</v>
      </c>
      <c r="D33" s="43">
        <v>1.7279455149277634</v>
      </c>
      <c r="E33" s="43">
        <v>1.9263554318407285</v>
      </c>
      <c r="F33" s="43">
        <v>2.5234375</v>
      </c>
      <c r="G33" s="43">
        <v>1.8934911242603552</v>
      </c>
      <c r="H33" s="43">
        <v>1.8754286694101507</v>
      </c>
      <c r="I33" s="44">
        <v>1.9520013150324655</v>
      </c>
    </row>
    <row r="34" spans="1:9" x14ac:dyDescent="0.25">
      <c r="A34" s="131"/>
      <c r="B34" s="123">
        <v>1.9146888666180761</v>
      </c>
      <c r="C34" s="43">
        <v>1.9290123456790123</v>
      </c>
      <c r="D34" s="43">
        <v>2</v>
      </c>
      <c r="E34" s="43">
        <v>1.7849705479859579</v>
      </c>
      <c r="F34" s="43">
        <v>2.2038623969822462</v>
      </c>
      <c r="G34" s="43">
        <v>1.7996428050736262</v>
      </c>
      <c r="H34" s="43">
        <v>1.749271137026239</v>
      </c>
      <c r="I34" s="44">
        <v>1.76</v>
      </c>
    </row>
    <row r="35" spans="1:9" x14ac:dyDescent="0.25">
      <c r="A35" s="131"/>
      <c r="B35" s="123">
        <v>1.8146588441373024</v>
      </c>
      <c r="C35" s="43">
        <v>1.7961461712515849</v>
      </c>
      <c r="D35" s="43">
        <v>1.6437905810799711</v>
      </c>
      <c r="E35" s="43">
        <v>1.806318590542821</v>
      </c>
      <c r="F35" s="43">
        <v>2.7499590735377999</v>
      </c>
      <c r="G35" s="43">
        <v>1.8014814814814812</v>
      </c>
      <c r="H35" s="43">
        <v>2.0986836007114533</v>
      </c>
      <c r="I35" s="44">
        <v>1.7250796540737368</v>
      </c>
    </row>
    <row r="36" spans="1:9" x14ac:dyDescent="0.25">
      <c r="A36" s="131"/>
      <c r="B36" s="123">
        <v>1.2055057255546999</v>
      </c>
      <c r="C36" s="43">
        <v>2.0522024654256064</v>
      </c>
      <c r="D36" s="43">
        <v>2.8577960676726106</v>
      </c>
      <c r="E36" s="43">
        <v>1.8963467136823979</v>
      </c>
      <c r="F36" s="43">
        <v>2.7621848432154201</v>
      </c>
      <c r="G36" s="43">
        <v>1.8488888888888888</v>
      </c>
      <c r="H36" s="43">
        <v>1.6935087808430289</v>
      </c>
      <c r="I36" s="44">
        <v>1.4916809047456496</v>
      </c>
    </row>
    <row r="37" spans="1:9" x14ac:dyDescent="0.25">
      <c r="A37" s="131"/>
      <c r="B37" s="123">
        <v>1.01199967124188</v>
      </c>
      <c r="C37" s="43">
        <v>2.0449997322024158</v>
      </c>
      <c r="D37" s="43">
        <v>1.4307066168658999</v>
      </c>
      <c r="E37" s="43">
        <v>1.76521501457726</v>
      </c>
      <c r="F37" s="43">
        <v>1.8310546875</v>
      </c>
      <c r="G37" s="43">
        <v>1.8782870022539446</v>
      </c>
      <c r="H37" s="43">
        <v>1.7523377280503269</v>
      </c>
      <c r="I37" s="44">
        <v>1.7672779138081234</v>
      </c>
    </row>
    <row r="38" spans="1:9" x14ac:dyDescent="0.25">
      <c r="A38" s="131"/>
      <c r="B38" s="123">
        <v>1.0619596952686801</v>
      </c>
      <c r="C38" s="43">
        <v>1.8224230937454442</v>
      </c>
      <c r="D38" s="43">
        <v>2.0449997322024158</v>
      </c>
      <c r="E38" s="43">
        <v>1.9720721023127787</v>
      </c>
      <c r="F38" s="43">
        <v>1.6021728515625</v>
      </c>
      <c r="G38" s="43">
        <v>1.9558041838134428</v>
      </c>
      <c r="H38" s="43">
        <v>1.8224230937454442</v>
      </c>
      <c r="I38" s="44">
        <v>2.0246193715581469</v>
      </c>
    </row>
    <row r="39" spans="1:9" x14ac:dyDescent="0.25">
      <c r="A39" s="131"/>
      <c r="B39" s="123">
        <v>1.00410322859302</v>
      </c>
      <c r="C39" s="43">
        <v>1.9135442484327165</v>
      </c>
      <c r="D39" s="43">
        <v>1.5309651468625132</v>
      </c>
      <c r="E39" s="43">
        <v>1.7954336138421283</v>
      </c>
      <c r="F39" s="43">
        <v>1.9290123456790123</v>
      </c>
      <c r="G39" s="43">
        <v>1.9596315892612193</v>
      </c>
      <c r="H39" s="43">
        <v>1.8866263347881322</v>
      </c>
      <c r="I39" s="44">
        <v>1.733873095566562</v>
      </c>
    </row>
    <row r="40" spans="1:9" x14ac:dyDescent="0.25">
      <c r="A40" s="131"/>
      <c r="B40" s="123">
        <v>1.1505828994799201</v>
      </c>
      <c r="C40" s="43">
        <v>1.8031555221637865</v>
      </c>
      <c r="D40" s="43">
        <v>1.9742167295125659</v>
      </c>
      <c r="E40" s="43">
        <v>1.7068730086481563</v>
      </c>
      <c r="F40" s="43">
        <v>2.6348053538136198</v>
      </c>
      <c r="G40" s="43">
        <v>2.1423806718311025</v>
      </c>
      <c r="H40" s="43">
        <v>1.8264339789777446</v>
      </c>
      <c r="I40" s="44">
        <v>2.1595939963286899</v>
      </c>
    </row>
    <row r="41" spans="1:9" x14ac:dyDescent="0.25">
      <c r="A41" s="131"/>
      <c r="B41" s="123">
        <v>1.08114199849737</v>
      </c>
      <c r="C41" s="43">
        <v>1.3964483663216551</v>
      </c>
      <c r="D41" s="43">
        <v>1.8699691455090988</v>
      </c>
      <c r="E41" s="43">
        <v>1.5831015220390348</v>
      </c>
      <c r="F41" s="43">
        <v>1.7391546317166151</v>
      </c>
      <c r="G41" s="43">
        <v>1.8491124260355027</v>
      </c>
      <c r="H41" s="43">
        <v>1.749271137026239</v>
      </c>
      <c r="I41" s="44">
        <v>1.7849705479859579</v>
      </c>
    </row>
    <row r="42" spans="1:9" x14ac:dyDescent="0.25">
      <c r="A42" s="131"/>
      <c r="B42" s="123">
        <v>1.11588652248227</v>
      </c>
      <c r="C42" s="43">
        <v>1.9172785689090532</v>
      </c>
      <c r="D42" s="43">
        <v>1.9913518434228488</v>
      </c>
      <c r="E42" s="43">
        <v>1.6826321061858254</v>
      </c>
      <c r="F42" s="43">
        <v>2.6021728515625</v>
      </c>
      <c r="G42" s="43">
        <v>1.7521173474424019</v>
      </c>
      <c r="H42" s="43">
        <v>1.7523377280503269</v>
      </c>
      <c r="I42" s="44">
        <v>2.5363511659808</v>
      </c>
    </row>
    <row r="43" spans="1:9" x14ac:dyDescent="0.25">
      <c r="A43" s="131"/>
      <c r="B43" s="123">
        <v>1.8486124608573586</v>
      </c>
      <c r="C43" s="43">
        <v>1.783735622801746</v>
      </c>
      <c r="D43" s="43">
        <v>1.3484488022885099</v>
      </c>
      <c r="E43" s="43">
        <v>1.9949262376023644</v>
      </c>
      <c r="F43" s="43">
        <v>1.9520013150324655</v>
      </c>
      <c r="G43" s="43">
        <v>2.1217686506942708</v>
      </c>
      <c r="H43" s="43">
        <v>1.8816764231589209</v>
      </c>
      <c r="I43" s="121">
        <v>2.68</v>
      </c>
    </row>
    <row r="44" spans="1:9" x14ac:dyDescent="0.25">
      <c r="A44" s="131"/>
      <c r="B44" s="123">
        <v>1.7273789564598894</v>
      </c>
      <c r="C44" s="43">
        <v>1.8518518518518516</v>
      </c>
      <c r="D44" s="43">
        <v>1.5299747554165353</v>
      </c>
      <c r="E44" s="43">
        <v>2.0281750082290704</v>
      </c>
      <c r="F44" s="43">
        <v>1.6141669447628446</v>
      </c>
      <c r="G44" s="43">
        <v>2.1716384024638224</v>
      </c>
      <c r="H44" s="43">
        <v>1.9073486328125</v>
      </c>
      <c r="I44" s="122">
        <v>2.64379058107997</v>
      </c>
    </row>
    <row r="45" spans="1:9" x14ac:dyDescent="0.25">
      <c r="A45" s="131"/>
      <c r="B45" s="123">
        <v>1.7160007473634835</v>
      </c>
      <c r="C45" s="43">
        <v>2.5</v>
      </c>
      <c r="D45" s="43">
        <v>1.7608512458022565</v>
      </c>
      <c r="E45" s="43">
        <v>1.6385980883022302</v>
      </c>
      <c r="F45" s="43">
        <v>1.9520013150324655</v>
      </c>
      <c r="G45" s="43">
        <v>2.0699708454810497</v>
      </c>
      <c r="H45" s="43">
        <v>1.6841147018661813</v>
      </c>
      <c r="I45" s="44">
        <v>2.7595291137695299</v>
      </c>
    </row>
    <row r="46" spans="1:9" x14ac:dyDescent="0.25">
      <c r="A46" s="131"/>
      <c r="B46" s="123">
        <v>1.0652336285338599</v>
      </c>
      <c r="C46" s="43">
        <v>1.7954336138421283</v>
      </c>
      <c r="D46" s="43">
        <v>1.40625</v>
      </c>
      <c r="E46" s="43">
        <v>1.8084490740740742</v>
      </c>
      <c r="F46" s="43">
        <v>1.6829451540195342</v>
      </c>
      <c r="G46" s="43">
        <v>2.0991253644314871</v>
      </c>
      <c r="H46" s="43">
        <v>1.7070568510897728</v>
      </c>
      <c r="I46" s="44">
        <v>2.6060706289436202</v>
      </c>
    </row>
    <row r="47" spans="1:9" x14ac:dyDescent="0.25">
      <c r="A47" s="131"/>
      <c r="B47" s="123">
        <v>1.8181818181818181</v>
      </c>
      <c r="C47" s="43">
        <v>1.7146776406035662</v>
      </c>
      <c r="D47" s="43">
        <v>1.7146776406035662</v>
      </c>
      <c r="E47" s="43">
        <v>1.7592592592592591</v>
      </c>
      <c r="F47" s="43">
        <v>1.6264797905513761</v>
      </c>
      <c r="G47" s="43">
        <v>2.0036128638306536</v>
      </c>
      <c r="H47" s="43">
        <v>1.5946202070272637</v>
      </c>
      <c r="I47" s="44">
        <v>1.8579072532699168</v>
      </c>
    </row>
    <row r="48" spans="1:9" x14ac:dyDescent="0.25">
      <c r="A48" s="131"/>
      <c r="B48" s="123">
        <v>1.9197489495092164</v>
      </c>
      <c r="C48" s="43">
        <v>1.7465274923974692</v>
      </c>
      <c r="D48" s="43">
        <v>1.7068730086481563</v>
      </c>
      <c r="E48" s="43">
        <v>1.6855790759210261</v>
      </c>
      <c r="F48" s="43">
        <v>2.58290944844738</v>
      </c>
      <c r="G48" s="43">
        <v>2.3915816326530619</v>
      </c>
      <c r="H48" s="43">
        <v>2.6763848396501499</v>
      </c>
      <c r="I48" s="44">
        <v>2.0313112113869507</v>
      </c>
    </row>
    <row r="49" spans="1:9" x14ac:dyDescent="0.25">
      <c r="A49" s="131"/>
      <c r="B49" s="123">
        <v>1.8893207336280038</v>
      </c>
      <c r="C49" s="43">
        <v>1.8015473831306996</v>
      </c>
      <c r="D49" s="43">
        <v>1.4509365795621076</v>
      </c>
      <c r="E49" s="43">
        <v>1.7313019390581719</v>
      </c>
      <c r="F49" s="43">
        <v>2.2758306781975417</v>
      </c>
      <c r="G49" s="43">
        <v>1.9596315892612193</v>
      </c>
      <c r="H49" s="43">
        <v>1.7911662935070221</v>
      </c>
      <c r="I49" s="44">
        <v>1.7767950565613093</v>
      </c>
    </row>
    <row r="50" spans="1:9" x14ac:dyDescent="0.25">
      <c r="A50" s="131"/>
      <c r="B50" s="123">
        <v>1.7874349091803681</v>
      </c>
      <c r="C50" s="43">
        <v>1.9444444444444444</v>
      </c>
      <c r="D50" s="43">
        <v>1.9929846938775517</v>
      </c>
      <c r="E50" s="43">
        <v>1.6666666666666667</v>
      </c>
      <c r="F50" s="43">
        <v>1.7779927173418295</v>
      </c>
      <c r="G50" s="43">
        <v>1.998851941449014</v>
      </c>
      <c r="H50" s="43">
        <v>1.8224230937454442</v>
      </c>
      <c r="I50" s="44">
        <v>1.8492644037149675</v>
      </c>
    </row>
    <row r="51" spans="1:9" x14ac:dyDescent="0.25">
      <c r="A51" s="131"/>
      <c r="B51" s="123">
        <v>1.875</v>
      </c>
      <c r="C51" s="43">
        <v>1.6513301749271139</v>
      </c>
      <c r="D51" s="43">
        <v>1.5930814747382795</v>
      </c>
      <c r="E51" s="43">
        <v>1.8092588823303255</v>
      </c>
      <c r="F51" s="43">
        <v>1.8807471939923561</v>
      </c>
      <c r="G51" s="43">
        <v>2.1279213201091887</v>
      </c>
      <c r="H51" s="43">
        <v>1.8224230937454442</v>
      </c>
      <c r="I51" s="44">
        <v>1.8514744905763898</v>
      </c>
    </row>
    <row r="52" spans="1:9" x14ac:dyDescent="0.25">
      <c r="A52" s="131"/>
      <c r="B52" s="123">
        <v>1.640758732550613</v>
      </c>
      <c r="C52" s="43">
        <v>1.9549677430322394</v>
      </c>
      <c r="D52" s="43">
        <v>1.8866263347881322</v>
      </c>
      <c r="E52" s="43">
        <v>1.7622620395539721</v>
      </c>
      <c r="F52" s="43">
        <v>2.1483841602184799</v>
      </c>
      <c r="G52" s="43">
        <v>2.0408163265306123</v>
      </c>
      <c r="H52" s="43">
        <v>1.6225896937159128</v>
      </c>
      <c r="I52" s="44">
        <v>1.7517874525863513</v>
      </c>
    </row>
    <row r="53" spans="1:9" x14ac:dyDescent="0.25">
      <c r="A53" s="131"/>
      <c r="B53" s="123">
        <v>1.13529832544082</v>
      </c>
      <c r="C53" s="43">
        <v>2.2602120489849602</v>
      </c>
      <c r="D53" s="43">
        <v>2.3790537533978622</v>
      </c>
      <c r="E53" s="43">
        <v>1.9299044151115157</v>
      </c>
      <c r="F53" s="43">
        <v>1.7478379608557124</v>
      </c>
      <c r="G53" s="43">
        <v>2.0699708454810497</v>
      </c>
      <c r="H53" s="43">
        <v>1.8224230937454442</v>
      </c>
      <c r="I53" s="44">
        <v>1.8106746136551091</v>
      </c>
    </row>
    <row r="54" spans="1:9" x14ac:dyDescent="0.25">
      <c r="A54" s="131"/>
      <c r="B54" s="123">
        <v>1.6584873088027987</v>
      </c>
      <c r="C54" s="43">
        <v>1.8843612612481107</v>
      </c>
      <c r="D54" s="43">
        <v>1.7465274923974692</v>
      </c>
      <c r="E54" s="43">
        <v>1.9241982507288629</v>
      </c>
      <c r="F54" s="43">
        <v>2.1296296296296298</v>
      </c>
      <c r="G54" s="43">
        <v>2.0729275659881941</v>
      </c>
      <c r="H54" s="43">
        <v>1.5740127005335898</v>
      </c>
      <c r="I54" s="44">
        <v>1.863260706235913</v>
      </c>
    </row>
    <row r="55" spans="1:9" x14ac:dyDescent="0.25">
      <c r="A55" s="131"/>
      <c r="B55" s="123">
        <v>1.9506072325123822</v>
      </c>
      <c r="C55" s="43">
        <v>1.8455231820854887</v>
      </c>
      <c r="D55" s="43">
        <v>1.40625</v>
      </c>
      <c r="E55" s="43">
        <v>1.4863258026159334</v>
      </c>
      <c r="F55" s="43">
        <v>2.0150862792775248</v>
      </c>
      <c r="G55" s="43">
        <v>2.0990230002035419</v>
      </c>
      <c r="H55" s="43">
        <v>1.6323036520073708</v>
      </c>
      <c r="I55" s="44">
        <v>1.6513301749271139</v>
      </c>
    </row>
    <row r="56" spans="1:9" x14ac:dyDescent="0.25">
      <c r="A56" s="131"/>
      <c r="B56" s="123">
        <v>1.8606242581697328</v>
      </c>
      <c r="C56" s="43">
        <v>1.2497941932106271</v>
      </c>
      <c r="D56" s="43">
        <v>1.4425244177310292</v>
      </c>
      <c r="E56" s="43">
        <v>1.6750113791533909</v>
      </c>
      <c r="F56" s="43">
        <v>2.6487233926228302</v>
      </c>
      <c r="G56" s="43">
        <v>2.1234329204746434</v>
      </c>
      <c r="H56" s="43">
        <v>2.2776967930029159</v>
      </c>
      <c r="I56" s="44">
        <v>2.0313112113869507</v>
      </c>
    </row>
    <row r="57" spans="1:9" x14ac:dyDescent="0.25">
      <c r="A57" s="131"/>
      <c r="B57" s="123">
        <v>1.11080202938538</v>
      </c>
      <c r="C57" s="43">
        <v>1.6842314694400136</v>
      </c>
      <c r="D57" s="43">
        <v>1.9597430840034391</v>
      </c>
      <c r="E57" s="43">
        <v>1.4425244177310292</v>
      </c>
      <c r="F57" s="43">
        <v>1.8407212622088653</v>
      </c>
      <c r="G57" s="43">
        <v>2.0408163265306123</v>
      </c>
      <c r="H57" s="43">
        <v>1.7489030005928778</v>
      </c>
      <c r="I57" s="44">
        <v>2.44018890119498</v>
      </c>
    </row>
    <row r="58" spans="1:9" x14ac:dyDescent="0.25">
      <c r="A58" s="131"/>
      <c r="B58" s="123">
        <v>1.0510894064613101</v>
      </c>
      <c r="C58" s="43">
        <v>2.2096880011663509</v>
      </c>
      <c r="D58" s="43">
        <v>1.5407407407407407</v>
      </c>
      <c r="E58" s="43">
        <v>1.7322742245977356</v>
      </c>
      <c r="F58" s="43">
        <v>2.5937606839803902</v>
      </c>
      <c r="G58" s="43">
        <v>1.92</v>
      </c>
      <c r="H58" s="43">
        <v>1.9557934793845402</v>
      </c>
      <c r="I58" s="44">
        <v>2.5625</v>
      </c>
    </row>
    <row r="59" spans="1:9" x14ac:dyDescent="0.25">
      <c r="A59" s="131"/>
      <c r="B59" s="123">
        <v>1.9034946514545716</v>
      </c>
      <c r="C59" s="43">
        <v>1.6783592360108754</v>
      </c>
      <c r="D59" s="43">
        <v>2.2605613425925926</v>
      </c>
      <c r="E59" s="43">
        <v>1.7784256559766762</v>
      </c>
      <c r="F59" s="43">
        <v>2.66315443605881</v>
      </c>
      <c r="G59" s="43">
        <v>1.9818851144481702</v>
      </c>
      <c r="H59" s="43">
        <v>1.7523377280503269</v>
      </c>
      <c r="I59" s="44">
        <v>2.51193619629252</v>
      </c>
    </row>
    <row r="60" spans="1:9" x14ac:dyDescent="0.25">
      <c r="A60" s="131"/>
      <c r="B60" s="123">
        <v>1.7743132843844407</v>
      </c>
      <c r="C60" s="43">
        <v>1.5077157352752713</v>
      </c>
      <c r="D60" s="43">
        <v>1.1980298495223256</v>
      </c>
      <c r="E60" s="43">
        <v>1.7784256559766762</v>
      </c>
      <c r="F60" s="43">
        <v>1.9384882435093693</v>
      </c>
      <c r="G60" s="43">
        <v>1.9825072886297375</v>
      </c>
      <c r="H60" s="43">
        <v>1.6763944109010342</v>
      </c>
      <c r="I60" s="44">
        <v>2.0629177088031492</v>
      </c>
    </row>
    <row r="61" spans="1:9" x14ac:dyDescent="0.25">
      <c r="A61" s="131"/>
      <c r="B61" s="123">
        <v>2.0559334845049131</v>
      </c>
      <c r="C61" s="43">
        <v>1.8830589989719111</v>
      </c>
      <c r="D61" s="43">
        <v>1.7779927173418295</v>
      </c>
      <c r="E61" s="43">
        <v>1.7279455149277634</v>
      </c>
      <c r="F61" s="43">
        <v>2.5374453352769701</v>
      </c>
      <c r="G61" s="43">
        <v>2.0629715363511658</v>
      </c>
      <c r="H61" s="43">
        <v>1.749271137026239</v>
      </c>
      <c r="I61" s="44">
        <v>1.9956799398948153</v>
      </c>
    </row>
    <row r="62" spans="1:9" x14ac:dyDescent="0.25">
      <c r="A62" s="131"/>
      <c r="B62" s="123">
        <v>1.9004532616618079</v>
      </c>
      <c r="C62" s="43">
        <v>1.6148937350546091</v>
      </c>
      <c r="D62" s="43">
        <v>1.6021728515625</v>
      </c>
      <c r="E62" s="43">
        <v>1.7279270814771617</v>
      </c>
      <c r="F62" s="43">
        <v>1.9892939814814818</v>
      </c>
      <c r="G62" s="43">
        <v>1.7621848432154217</v>
      </c>
      <c r="H62" s="43">
        <v>2.6592592592592599</v>
      </c>
      <c r="I62" s="44">
        <v>1.8896447467876036</v>
      </c>
    </row>
    <row r="63" spans="1:9" x14ac:dyDescent="0.25">
      <c r="A63" s="131"/>
      <c r="B63" s="123">
        <v>1.9605165190037939</v>
      </c>
      <c r="C63" s="43">
        <v>1.5866404870986297</v>
      </c>
      <c r="D63" s="43">
        <v>1.5293582157487484</v>
      </c>
      <c r="E63" s="43">
        <v>1.9299044151115157</v>
      </c>
      <c r="F63" s="43">
        <v>1.7881540382944368</v>
      </c>
      <c r="G63" s="43">
        <v>2.0499271137026245</v>
      </c>
      <c r="H63" s="43">
        <v>1.8224230937454442</v>
      </c>
      <c r="I63" s="44">
        <v>1.988840557138585</v>
      </c>
    </row>
    <row r="64" spans="1:9" x14ac:dyDescent="0.25">
      <c r="A64" s="131"/>
      <c r="B64" s="123">
        <v>1.8532403521465544</v>
      </c>
      <c r="C64" s="43">
        <v>1.6810446107884933</v>
      </c>
      <c r="D64" s="43">
        <v>1.7114246700045517</v>
      </c>
      <c r="E64" s="43">
        <v>1.6666666666666667</v>
      </c>
      <c r="F64" s="43">
        <v>2.0093878600823043</v>
      </c>
      <c r="G64" s="43">
        <v>2.5006195101382338</v>
      </c>
      <c r="H64" s="43">
        <v>1.8264339789777446</v>
      </c>
      <c r="I64" s="44">
        <v>1.724537037037037</v>
      </c>
    </row>
    <row r="65" spans="1:9" x14ac:dyDescent="0.25">
      <c r="A65" s="131"/>
      <c r="B65" s="123">
        <v>1.6120690234220196</v>
      </c>
      <c r="C65" s="43">
        <v>1.517220452131695</v>
      </c>
      <c r="D65" s="43">
        <v>1.5829094484473787</v>
      </c>
      <c r="E65" s="43">
        <v>2.1599088518464522</v>
      </c>
      <c r="F65" s="43">
        <v>1.6685770664964235</v>
      </c>
      <c r="G65" s="43">
        <v>1.8989574446408852</v>
      </c>
      <c r="H65" s="43">
        <v>1.8224230937454442</v>
      </c>
      <c r="I65" s="44">
        <v>2.6994943906962598</v>
      </c>
    </row>
    <row r="66" spans="1:9" x14ac:dyDescent="0.25">
      <c r="A66" s="131"/>
      <c r="B66" s="123">
        <v>1.00525851818443</v>
      </c>
      <c r="C66" s="43">
        <v>1.5299747554165353</v>
      </c>
      <c r="D66" s="43">
        <v>1.6592592592592592</v>
      </c>
      <c r="E66" s="43">
        <v>1.7337198886566558</v>
      </c>
      <c r="F66" s="43">
        <v>1.7742419496509558</v>
      </c>
      <c r="G66" s="43">
        <v>2.1119708693673189</v>
      </c>
      <c r="H66" s="43">
        <v>1.8965255651646185</v>
      </c>
      <c r="I66" s="44">
        <v>2.63367706753044</v>
      </c>
    </row>
    <row r="67" spans="1:9" x14ac:dyDescent="0.25">
      <c r="A67" s="131"/>
      <c r="B67" s="123">
        <v>1.8719820517492718</v>
      </c>
      <c r="C67" s="43">
        <v>1.6783592360108754</v>
      </c>
      <c r="D67" s="43">
        <v>1.8692016601562496</v>
      </c>
      <c r="E67" s="43">
        <v>2.1147144474647659</v>
      </c>
      <c r="F67" s="43">
        <v>1.7777777777777777</v>
      </c>
      <c r="G67" s="43">
        <v>2.0018880965626531</v>
      </c>
      <c r="H67" s="43">
        <v>1.5981297316055263</v>
      </c>
      <c r="I67" s="44">
        <v>1.9858668913994171</v>
      </c>
    </row>
    <row r="68" spans="1:9" x14ac:dyDescent="0.25">
      <c r="A68" s="131"/>
      <c r="B68" s="123">
        <v>1.967277883306954</v>
      </c>
      <c r="C68" s="43">
        <v>1.6196954972465174</v>
      </c>
      <c r="D68" s="43">
        <v>1.7742419496509558</v>
      </c>
      <c r="E68" s="43">
        <v>1.7043715390822829</v>
      </c>
      <c r="F68" s="43">
        <v>1.9400061062487279</v>
      </c>
      <c r="G68" s="43">
        <v>2.0093878600823043</v>
      </c>
      <c r="H68" s="43">
        <v>1.572703311220558</v>
      </c>
      <c r="I68" s="44">
        <v>2.086522983325203</v>
      </c>
    </row>
    <row r="69" spans="1:9" x14ac:dyDescent="0.25">
      <c r="A69" s="131"/>
      <c r="B69" s="123">
        <v>1.8332081141998495</v>
      </c>
      <c r="C69" s="43">
        <v>2.0140310832130504</v>
      </c>
      <c r="D69" s="43">
        <v>1.8396541450207364</v>
      </c>
      <c r="E69" s="43">
        <v>1.920232134729176</v>
      </c>
      <c r="F69" s="43">
        <v>2.1078770336514854</v>
      </c>
      <c r="G69" s="43">
        <v>1.9825072886297375</v>
      </c>
      <c r="H69" s="43">
        <v>1.8684485039690619</v>
      </c>
      <c r="I69" s="44">
        <v>1.8224230937454442</v>
      </c>
    </row>
    <row r="70" spans="1:9" x14ac:dyDescent="0.25">
      <c r="A70" s="131"/>
      <c r="B70" s="123">
        <v>1.9754408620758623</v>
      </c>
      <c r="C70" s="43">
        <v>2.2222222222222223</v>
      </c>
      <c r="D70" s="43">
        <v>1.8981481481481481</v>
      </c>
      <c r="E70" s="43">
        <v>1.6435011269722009</v>
      </c>
      <c r="F70" s="43">
        <v>1.8251851851851852</v>
      </c>
      <c r="G70" s="43">
        <v>2.1743774414062496</v>
      </c>
      <c r="H70" s="43">
        <v>1.7911662935070221</v>
      </c>
      <c r="I70" s="44">
        <v>1.7558299039780523</v>
      </c>
    </row>
    <row r="71" spans="1:9" x14ac:dyDescent="0.25">
      <c r="A71" s="131"/>
      <c r="B71" s="123">
        <v>1.1337340345604801</v>
      </c>
      <c r="C71" s="43">
        <v>2.8125</v>
      </c>
      <c r="D71" s="43">
        <v>1.7819248027733228</v>
      </c>
      <c r="E71" s="43">
        <v>1.6385980883022302</v>
      </c>
      <c r="F71" s="43">
        <v>1.6909620991253644</v>
      </c>
      <c r="G71" s="43">
        <v>1.9130700948882768</v>
      </c>
      <c r="H71" s="43">
        <v>1.9082027274577653</v>
      </c>
      <c r="I71" s="44">
        <v>2.08</v>
      </c>
    </row>
    <row r="72" spans="1:9" x14ac:dyDescent="0.25">
      <c r="A72" s="131"/>
      <c r="B72" s="123">
        <v>1.8002480626511954</v>
      </c>
      <c r="C72" s="43">
        <v>0.9110787172011664</v>
      </c>
      <c r="D72" s="43">
        <v>2.083333333333333</v>
      </c>
      <c r="E72" s="43">
        <v>1.7465274923974692</v>
      </c>
      <c r="F72" s="43">
        <v>1.8862176567055398</v>
      </c>
      <c r="G72" s="43">
        <v>1.9284286963489521</v>
      </c>
      <c r="H72" s="43">
        <v>1.8962962962962964</v>
      </c>
      <c r="I72" s="44">
        <v>2.875</v>
      </c>
    </row>
    <row r="73" spans="1:9" x14ac:dyDescent="0.25">
      <c r="A73" s="131"/>
      <c r="B73" s="123">
        <v>1.8739212624311663</v>
      </c>
      <c r="C73" s="43">
        <v>1.699971950462817</v>
      </c>
      <c r="D73" s="43">
        <v>1.7622771978114193</v>
      </c>
      <c r="E73" s="43">
        <v>1.5119361962925162</v>
      </c>
      <c r="F73" s="43">
        <v>1.9169096209912535</v>
      </c>
      <c r="G73" s="43">
        <v>1.9536421287501573</v>
      </c>
      <c r="H73" s="43">
        <v>1.7608940646130722</v>
      </c>
      <c r="I73" s="44">
        <v>1.7592592592592591</v>
      </c>
    </row>
    <row r="74" spans="1:9" x14ac:dyDescent="0.25">
      <c r="A74" s="131"/>
      <c r="B74" s="123">
        <v>1.8356494359124211</v>
      </c>
      <c r="C74" s="43">
        <v>1.9233658903080393</v>
      </c>
      <c r="D74" s="43">
        <v>1.863260706235913</v>
      </c>
      <c r="E74" s="43">
        <v>1.8846446690940895</v>
      </c>
      <c r="F74" s="43">
        <v>2.536</v>
      </c>
      <c r="G74" s="43">
        <v>1.9478531875226091</v>
      </c>
      <c r="H74" s="43">
        <v>1.7911662935070221</v>
      </c>
      <c r="I74" s="44">
        <v>2.0957171162932475</v>
      </c>
    </row>
    <row r="75" spans="1:9" x14ac:dyDescent="0.25">
      <c r="A75" s="131"/>
      <c r="B75" s="123">
        <v>1.9721989803677529</v>
      </c>
      <c r="C75" s="43">
        <v>1.7512088160671642</v>
      </c>
      <c r="D75" s="43">
        <v>1.9932841656572466</v>
      </c>
      <c r="E75" s="43">
        <v>1.8416907991667932</v>
      </c>
      <c r="F75" s="43">
        <v>1.6940369897959191</v>
      </c>
      <c r="G75" s="43">
        <v>2.1335828511350403</v>
      </c>
      <c r="H75" s="43">
        <v>1.628332994097293</v>
      </c>
      <c r="I75" s="44">
        <v>1.7608940646130722</v>
      </c>
    </row>
    <row r="76" spans="1:9" x14ac:dyDescent="0.25">
      <c r="A76" s="131"/>
      <c r="B76" s="123">
        <v>1.8054205809307851</v>
      </c>
      <c r="C76" s="43">
        <v>1.6532661640433672</v>
      </c>
      <c r="D76" s="43">
        <v>2.0629715363511658</v>
      </c>
      <c r="E76" s="43">
        <v>1.7146776406035662</v>
      </c>
      <c r="F76" s="43">
        <v>1.8894362006197076</v>
      </c>
      <c r="G76" s="43">
        <v>1.9290123456790123</v>
      </c>
      <c r="H76" s="43">
        <v>1.8224230937454442</v>
      </c>
      <c r="I76" s="44">
        <v>2.0399663405553805</v>
      </c>
    </row>
    <row r="77" spans="1:9" x14ac:dyDescent="0.25">
      <c r="A77" s="131"/>
      <c r="B77" s="123">
        <v>1.9669048156995563</v>
      </c>
      <c r="C77" s="43">
        <v>1.698928008941726</v>
      </c>
      <c r="D77" s="43">
        <v>1.795993412661449</v>
      </c>
      <c r="E77" s="43">
        <v>1.6437905810799711</v>
      </c>
      <c r="F77" s="43">
        <v>1.6742311473962657</v>
      </c>
      <c r="G77" s="43">
        <v>2.1592886686185953</v>
      </c>
      <c r="H77" s="43">
        <v>1.8816764231589209</v>
      </c>
      <c r="I77" s="44">
        <v>1.7464081087071881</v>
      </c>
    </row>
    <row r="78" spans="1:9" x14ac:dyDescent="0.25">
      <c r="A78" s="131"/>
      <c r="B78" s="123">
        <v>1.00466540311999</v>
      </c>
      <c r="C78" s="43">
        <v>1.7411238954745283</v>
      </c>
      <c r="D78" s="43">
        <v>2.1279213201091887</v>
      </c>
      <c r="E78" s="43">
        <v>2.022673203432765</v>
      </c>
      <c r="F78" s="43">
        <v>2.1587709984536159</v>
      </c>
      <c r="G78" s="43">
        <v>2.1995864777421845</v>
      </c>
      <c r="H78" s="43">
        <v>1.8254134054304019</v>
      </c>
      <c r="I78" s="44">
        <v>1.9233658903080393</v>
      </c>
    </row>
    <row r="79" spans="1:9" x14ac:dyDescent="0.25">
      <c r="A79" s="131"/>
      <c r="B79" s="123">
        <v>1.8940678924395598</v>
      </c>
      <c r="C79" s="43">
        <v>2.2391949435591161</v>
      </c>
      <c r="D79" s="43">
        <v>1.8310546875</v>
      </c>
      <c r="E79" s="43">
        <v>1.878287002253944</v>
      </c>
      <c r="F79" s="43">
        <v>1.7695473251028808</v>
      </c>
      <c r="G79" s="43">
        <v>1.9826362801569415</v>
      </c>
      <c r="H79" s="43">
        <v>1.7294074735557878</v>
      </c>
      <c r="I79" s="44">
        <v>2.0322105370116339</v>
      </c>
    </row>
    <row r="80" spans="1:9" x14ac:dyDescent="0.25">
      <c r="A80" s="131"/>
      <c r="B80" s="123">
        <v>1.880787037037037</v>
      </c>
      <c r="C80" s="43">
        <v>1.8543805526054047</v>
      </c>
      <c r="D80" s="43">
        <v>1.9591048257763526</v>
      </c>
      <c r="E80" s="43">
        <v>1.7279270814771617</v>
      </c>
      <c r="F80" s="43">
        <v>1.8950437317784257</v>
      </c>
      <c r="G80" s="43">
        <v>1.9663177059626766</v>
      </c>
      <c r="H80" s="43">
        <v>2.4509365795621099</v>
      </c>
      <c r="I80" s="44">
        <v>2.34375</v>
      </c>
    </row>
    <row r="81" spans="1:9" x14ac:dyDescent="0.25">
      <c r="A81" s="131"/>
      <c r="B81" s="123">
        <v>1.06368591265803</v>
      </c>
      <c r="C81" s="43">
        <v>1.6537756971300634</v>
      </c>
      <c r="D81" s="43"/>
      <c r="E81" s="43">
        <v>1.635753299954483</v>
      </c>
      <c r="F81" s="43">
        <v>2.0599365234375</v>
      </c>
      <c r="G81" s="43">
        <v>2.0116732930812411</v>
      </c>
      <c r="H81" s="43">
        <v>1.7489030005928778</v>
      </c>
      <c r="I81" s="44">
        <v>1.8084490740740742</v>
      </c>
    </row>
    <row r="82" spans="1:9" x14ac:dyDescent="0.25">
      <c r="A82" s="131"/>
      <c r="B82" s="123">
        <v>1.8441212810625247</v>
      </c>
      <c r="C82" s="43">
        <v>1.9454956054687493</v>
      </c>
      <c r="D82" s="43"/>
      <c r="E82" s="43">
        <v>2.16</v>
      </c>
      <c r="F82" s="43">
        <v>1.7777777777777777</v>
      </c>
      <c r="G82" s="43">
        <v>2.0564653986843764</v>
      </c>
      <c r="H82" s="43">
        <v>1.9557934793845402</v>
      </c>
      <c r="I82" s="44">
        <v>2</v>
      </c>
    </row>
    <row r="83" spans="1:9" x14ac:dyDescent="0.25">
      <c r="A83" s="131"/>
      <c r="B83" s="123">
        <v>1.9788769025487936</v>
      </c>
      <c r="C83" s="43">
        <v>1.8755058930369373</v>
      </c>
      <c r="D83" s="43"/>
      <c r="E83" s="43">
        <v>1.8988715277777779</v>
      </c>
      <c r="F83" s="43">
        <v>1.8999136656878388</v>
      </c>
      <c r="G83" s="43">
        <v>1.804236178711691</v>
      </c>
      <c r="H83" s="43">
        <v>2.6935087808430298</v>
      </c>
      <c r="I83" s="44">
        <v>1.878287002253944</v>
      </c>
    </row>
    <row r="84" spans="1:9" x14ac:dyDescent="0.25">
      <c r="A84" s="131"/>
      <c r="B84" s="123">
        <v>1.7526019304007112</v>
      </c>
      <c r="C84" s="43">
        <v>1.7809892122939142</v>
      </c>
      <c r="D84" s="43"/>
      <c r="E84" s="43">
        <v>1.8950437317784257</v>
      </c>
      <c r="F84" s="43">
        <v>2.0027309968138374</v>
      </c>
      <c r="G84" s="43">
        <v>1.8963467136823979</v>
      </c>
      <c r="H84" s="43">
        <v>1.9949262376023644</v>
      </c>
      <c r="I84" s="44">
        <v>1.6829451540195342</v>
      </c>
    </row>
    <row r="85" spans="1:9" x14ac:dyDescent="0.25">
      <c r="A85" s="131"/>
      <c r="B85" s="123">
        <v>1.8648642492711376</v>
      </c>
      <c r="C85" s="43">
        <v>1.8583722585840063</v>
      </c>
      <c r="D85" s="43"/>
      <c r="E85" s="43">
        <v>1.7043343177493848</v>
      </c>
      <c r="F85" s="43">
        <v>1.7085216503863538</v>
      </c>
      <c r="G85" s="43">
        <v>2.0499271137026245</v>
      </c>
      <c r="H85" s="43">
        <v>1.8224230937454442</v>
      </c>
      <c r="I85" s="44">
        <v>2.0991253644314871</v>
      </c>
    </row>
    <row r="86" spans="1:9" x14ac:dyDescent="0.25">
      <c r="A86" s="131"/>
      <c r="B86" s="123">
        <v>1.6754320060105183</v>
      </c>
      <c r="C86" s="43">
        <v>1.8846446690940895</v>
      </c>
      <c r="D86" s="43"/>
      <c r="E86" s="43">
        <v>1.8570778334091942</v>
      </c>
      <c r="F86" s="43">
        <v>1.7592606027190552</v>
      </c>
      <c r="G86" s="43">
        <v>2.0869855580599386</v>
      </c>
      <c r="H86" s="43">
        <v>2.6598458393767199</v>
      </c>
      <c r="I86" s="44">
        <v>1.8846446690940895</v>
      </c>
    </row>
    <row r="87" spans="1:9" x14ac:dyDescent="0.25">
      <c r="A87" s="131"/>
      <c r="B87" s="123">
        <v>1.7632004943678341</v>
      </c>
      <c r="C87" s="43">
        <v>1.4808492406813725</v>
      </c>
      <c r="D87" s="43"/>
      <c r="E87" s="43">
        <v>1.7954336138421283</v>
      </c>
      <c r="F87" s="43">
        <v>1.9301131214125067</v>
      </c>
      <c r="G87" s="43">
        <v>2.0699585095081101</v>
      </c>
      <c r="H87" s="43">
        <v>2.5716197602197202</v>
      </c>
      <c r="I87" s="44">
        <v>2.2945686210992333</v>
      </c>
    </row>
    <row r="88" spans="1:9" x14ac:dyDescent="0.25">
      <c r="A88" s="131"/>
      <c r="B88" s="123">
        <v>1.7948622873101621</v>
      </c>
      <c r="C88" s="43">
        <v>1.6906701441970917</v>
      </c>
      <c r="D88" s="43"/>
      <c r="E88" s="43">
        <v>2.0370370370370372</v>
      </c>
      <c r="F88" s="43">
        <v>1.9022304937830481</v>
      </c>
      <c r="G88" s="43">
        <v>1.9742167295125659</v>
      </c>
      <c r="H88" s="43">
        <v>2.4362868292155802</v>
      </c>
      <c r="I88" s="44">
        <v>2.311626518208874</v>
      </c>
    </row>
    <row r="89" spans="1:9" x14ac:dyDescent="0.25">
      <c r="A89" s="131"/>
      <c r="B89" s="123">
        <v>1.11870773854245</v>
      </c>
      <c r="C89" s="43">
        <v>1.7954336138421283</v>
      </c>
      <c r="D89" s="43"/>
      <c r="E89" s="43">
        <v>1.9720721023127787</v>
      </c>
      <c r="F89" s="43">
        <v>1.927083333333333</v>
      </c>
      <c r="G89" s="43">
        <v>1.7784256559766762</v>
      </c>
      <c r="H89" s="43">
        <v>1.9859029262279615</v>
      </c>
      <c r="I89" s="44">
        <v>2.0150862792775248</v>
      </c>
    </row>
    <row r="90" spans="1:9" x14ac:dyDescent="0.25">
      <c r="A90" s="131"/>
      <c r="B90" s="123">
        <v>1.98</v>
      </c>
      <c r="C90" s="43">
        <v>1.699971950462817</v>
      </c>
      <c r="D90" s="43"/>
      <c r="E90" s="43">
        <v>1.8725925925925928</v>
      </c>
      <c r="F90" s="43">
        <v>2.6796842193667598</v>
      </c>
      <c r="G90" s="43">
        <v>2.1626297577854672</v>
      </c>
      <c r="H90" s="43">
        <v>1.7578125</v>
      </c>
      <c r="I90" s="44">
        <v>2.5</v>
      </c>
    </row>
    <row r="91" spans="1:9" x14ac:dyDescent="0.25">
      <c r="A91" s="131"/>
      <c r="B91" s="123">
        <v>1.6802031178880288</v>
      </c>
      <c r="C91" s="43">
        <v>1.8300376602486921</v>
      </c>
      <c r="D91" s="43"/>
      <c r="E91" s="43">
        <v>1.9248613112747515</v>
      </c>
      <c r="F91" s="43">
        <v>1.8655692729766804</v>
      </c>
      <c r="G91" s="43">
        <v>1.7146776406035662</v>
      </c>
      <c r="H91" s="43">
        <v>1.9742167295125659</v>
      </c>
      <c r="I91" s="44">
        <v>1.8699691455090988</v>
      </c>
    </row>
    <row r="92" spans="1:9" x14ac:dyDescent="0.25">
      <c r="A92" s="131"/>
      <c r="B92" s="123">
        <v>1.873678743257035</v>
      </c>
      <c r="C92" s="43">
        <v>1.5867132984074921</v>
      </c>
      <c r="D92" s="43"/>
      <c r="E92" s="43">
        <v>1.9825072886297375</v>
      </c>
      <c r="F92" s="43">
        <v>1.875</v>
      </c>
      <c r="G92" s="43">
        <v>1.8079019028271428</v>
      </c>
      <c r="H92" s="43">
        <v>1.6935087808430289</v>
      </c>
      <c r="I92" s="44">
        <v>1.6326530612244896</v>
      </c>
    </row>
    <row r="93" spans="1:9" x14ac:dyDescent="0.25">
      <c r="A93" s="131"/>
      <c r="B93" s="123">
        <v>1.02427221460143</v>
      </c>
      <c r="C93" s="43">
        <v>1.6685770664964235</v>
      </c>
      <c r="D93" s="43"/>
      <c r="E93" s="43">
        <v>1.9299044151115157</v>
      </c>
      <c r="F93" s="43">
        <v>1.6043701477585777</v>
      </c>
      <c r="G93" s="43">
        <v>2.0408163265306123</v>
      </c>
      <c r="H93" s="43">
        <v>1.7391546317166151</v>
      </c>
      <c r="I93" s="44">
        <v>2.0246193715581469</v>
      </c>
    </row>
    <row r="94" spans="1:9" x14ac:dyDescent="0.25">
      <c r="A94" s="131"/>
      <c r="B94" s="123">
        <v>1.8394347352998504</v>
      </c>
      <c r="C94" s="43">
        <v>1.6112881201638598</v>
      </c>
      <c r="D94" s="43"/>
      <c r="E94" s="43">
        <v>1.86193115509554</v>
      </c>
      <c r="F94" s="43">
        <v>1.7994072238488292</v>
      </c>
      <c r="G94" s="43">
        <v>2.0729275659881941</v>
      </c>
      <c r="H94" s="43">
        <v>1.7056869900364919</v>
      </c>
      <c r="I94" s="44">
        <v>2.1381765127598831</v>
      </c>
    </row>
    <row r="95" spans="1:9" x14ac:dyDescent="0.25">
      <c r="A95" s="131"/>
      <c r="B95" s="123">
        <v>1.9308790383170547</v>
      </c>
      <c r="C95" s="43">
        <v>2.0093878600823043</v>
      </c>
      <c r="D95" s="43"/>
      <c r="E95" s="43">
        <v>1.7954336138421283</v>
      </c>
      <c r="F95" s="43">
        <v>1.7085292848490685</v>
      </c>
      <c r="G95" s="43">
        <v>2.0116618075801749</v>
      </c>
      <c r="H95" s="43">
        <v>2.4750754395724801</v>
      </c>
      <c r="I95" s="44">
        <v>1.9956799398948153</v>
      </c>
    </row>
    <row r="96" spans="1:9" x14ac:dyDescent="0.25">
      <c r="A96" s="131"/>
      <c r="B96" s="123">
        <v>1.2013523666416199</v>
      </c>
      <c r="C96" s="43">
        <v>1.6326530612244896</v>
      </c>
      <c r="D96" s="43"/>
      <c r="E96" s="43">
        <v>1.9439179666618067</v>
      </c>
      <c r="F96" s="43">
        <v>1.6947712525871954</v>
      </c>
      <c r="G96" s="43">
        <v>2.0522024654256064</v>
      </c>
      <c r="H96" s="43">
        <v>1.7489030005928778</v>
      </c>
      <c r="I96" s="44">
        <v>2.0399663405553805</v>
      </c>
    </row>
    <row r="97" spans="1:9" x14ac:dyDescent="0.25">
      <c r="A97" s="131"/>
      <c r="B97" s="123">
        <v>1.8008040269679306</v>
      </c>
      <c r="C97" s="43">
        <v>1.9301131214125067</v>
      </c>
      <c r="D97" s="43"/>
      <c r="E97" s="43">
        <v>1.9892939814814818</v>
      </c>
      <c r="F97" s="43">
        <v>2.77664</v>
      </c>
      <c r="G97" s="43">
        <v>2.0699708454810497</v>
      </c>
      <c r="H97" s="43">
        <v>1.6323036520073708</v>
      </c>
      <c r="I97" s="44">
        <v>1.3426873888087005</v>
      </c>
    </row>
    <row r="98" spans="1:9" x14ac:dyDescent="0.25">
      <c r="A98" s="131"/>
      <c r="B98" s="123">
        <v>1.668097476391639</v>
      </c>
      <c r="C98" s="43">
        <v>1.5944412742103318</v>
      </c>
      <c r="D98" s="43"/>
      <c r="E98" s="43">
        <v>1.9263554318407285</v>
      </c>
      <c r="F98" s="43">
        <v>1.7888012655768954</v>
      </c>
      <c r="G98" s="43">
        <v>1.8618588360534722</v>
      </c>
      <c r="H98" s="43">
        <v>1.628332994097293</v>
      </c>
      <c r="I98" s="44">
        <v>2.0354162426216167</v>
      </c>
    </row>
    <row r="99" spans="1:9" x14ac:dyDescent="0.25">
      <c r="A99" s="131"/>
      <c r="B99" s="123">
        <v>1.8278400000000001</v>
      </c>
      <c r="C99" s="43">
        <v>1.6564844807085162</v>
      </c>
      <c r="D99" s="43"/>
      <c r="E99" s="43">
        <v>1.9753086419753085</v>
      </c>
      <c r="F99" s="43">
        <v>2.6355555555555599</v>
      </c>
      <c r="G99" s="43">
        <v>1.9299044151115157</v>
      </c>
      <c r="H99" s="43">
        <v>1.7578125</v>
      </c>
      <c r="I99" s="44">
        <v>1.7430503380916604</v>
      </c>
    </row>
    <row r="100" spans="1:9" x14ac:dyDescent="0.25">
      <c r="A100" s="131"/>
      <c r="B100" s="123">
        <v>1.7567681677490368</v>
      </c>
      <c r="C100" s="43">
        <v>1.9101741535191699</v>
      </c>
      <c r="D100" s="43"/>
      <c r="E100" s="43">
        <v>1.68</v>
      </c>
      <c r="F100" s="43">
        <v>2.6592592592592599</v>
      </c>
      <c r="G100" s="43">
        <v>1.6909620991253644</v>
      </c>
      <c r="H100" s="43">
        <v>1.6580252276892784</v>
      </c>
      <c r="I100" s="44">
        <v>1.863260706235913</v>
      </c>
    </row>
    <row r="101" spans="1:9" x14ac:dyDescent="0.25">
      <c r="A101" s="131"/>
      <c r="B101" s="123">
        <v>1.6754320060105183</v>
      </c>
      <c r="C101" s="43">
        <v>1.8704884269337558</v>
      </c>
      <c r="D101" s="43"/>
      <c r="E101" s="43">
        <v>1.5241579027587255</v>
      </c>
      <c r="F101" s="43">
        <v>1.7784256559766762</v>
      </c>
      <c r="G101" s="43">
        <v>2.1641274238227148</v>
      </c>
      <c r="H101" s="43">
        <v>2.52860464949811</v>
      </c>
      <c r="I101" s="44">
        <v>1.9479167366349404</v>
      </c>
    </row>
    <row r="102" spans="1:9" x14ac:dyDescent="0.25">
      <c r="A102" s="131"/>
      <c r="B102" s="123">
        <v>1.0877787938830501</v>
      </c>
      <c r="C102" s="43">
        <v>1.6580838432659486</v>
      </c>
      <c r="D102" s="43"/>
      <c r="E102" s="43">
        <v>1.7682613168724277</v>
      </c>
      <c r="F102" s="43">
        <v>2.6021728515625</v>
      </c>
      <c r="G102" s="43">
        <v>2.0093878600823043</v>
      </c>
      <c r="H102" s="43">
        <v>1.6179968959902302</v>
      </c>
      <c r="I102" s="44">
        <v>1.7781842198851796</v>
      </c>
    </row>
    <row r="103" spans="1:9" x14ac:dyDescent="0.25">
      <c r="A103" s="131"/>
      <c r="B103" s="123">
        <v>1.6305567803011196</v>
      </c>
      <c r="C103" s="43">
        <v>1.760204081632653</v>
      </c>
      <c r="D103" s="43"/>
      <c r="E103" s="43">
        <v>1.7114246700045517</v>
      </c>
      <c r="F103" s="43">
        <v>2.7016842819443001</v>
      </c>
      <c r="G103" s="43">
        <v>1.812792591084877</v>
      </c>
      <c r="H103" s="43">
        <v>1.9337919931578356</v>
      </c>
      <c r="I103" s="44">
        <v>1.8031555221637865</v>
      </c>
    </row>
    <row r="104" spans="1:9" x14ac:dyDescent="0.25">
      <c r="A104" s="131"/>
      <c r="B104" s="123">
        <v>1.9865540390857515</v>
      </c>
      <c r="C104" s="43">
        <v>1.9921875</v>
      </c>
      <c r="D104" s="43"/>
      <c r="E104" s="43">
        <v>1.8359225240694843</v>
      </c>
      <c r="F104" s="43">
        <v>2.6610939643346998</v>
      </c>
      <c r="G104" s="43">
        <v>1.7950531550068587</v>
      </c>
      <c r="H104" s="43">
        <v>2.5390346405217299</v>
      </c>
      <c r="I104" s="44">
        <v>1.8807471939923561</v>
      </c>
    </row>
    <row r="105" spans="1:9" x14ac:dyDescent="0.25">
      <c r="A105" s="131"/>
      <c r="B105" s="123">
        <v>1.7767950565613095</v>
      </c>
      <c r="C105" s="43">
        <v>1.6907991667936799</v>
      </c>
      <c r="D105" s="43"/>
      <c r="E105" s="43">
        <v>1.8359225240694843</v>
      </c>
      <c r="F105" s="43">
        <v>1.812792591084877</v>
      </c>
      <c r="G105" s="43"/>
      <c r="H105" s="43">
        <v>1.2766518811465466</v>
      </c>
      <c r="I105" s="44">
        <v>1.8658892128279883</v>
      </c>
    </row>
    <row r="106" spans="1:9" x14ac:dyDescent="0.25">
      <c r="A106" s="131"/>
      <c r="B106" s="123">
        <v>1.9684653905651761</v>
      </c>
      <c r="C106" s="43">
        <v>1.7768625164018079</v>
      </c>
      <c r="D106" s="43"/>
      <c r="E106" s="43">
        <v>1.1198808057298943</v>
      </c>
      <c r="F106" s="43">
        <v>1.8261504747991233</v>
      </c>
      <c r="G106" s="43"/>
      <c r="H106" s="43">
        <v>2.45598483801552</v>
      </c>
      <c r="I106" s="44">
        <v>1.9956799398948153</v>
      </c>
    </row>
    <row r="107" spans="1:9" x14ac:dyDescent="0.25">
      <c r="A107" s="131"/>
      <c r="B107" s="123">
        <v>1.7244498722210917</v>
      </c>
      <c r="C107" s="43">
        <v>1.9384882435093693</v>
      </c>
      <c r="D107" s="43"/>
      <c r="E107" s="43">
        <v>1.875</v>
      </c>
      <c r="F107" s="43">
        <v>1.9753086419753085</v>
      </c>
      <c r="G107" s="43"/>
      <c r="H107" s="43">
        <v>1.880466472303207</v>
      </c>
      <c r="I107" s="44">
        <v>2</v>
      </c>
    </row>
    <row r="108" spans="1:9" x14ac:dyDescent="0.25">
      <c r="A108" s="131"/>
      <c r="B108" s="123">
        <v>1.7009282208290808</v>
      </c>
      <c r="C108" s="43">
        <v>1.5077157352752713</v>
      </c>
      <c r="D108" s="43"/>
      <c r="E108" s="43">
        <v>1.8031555221637865</v>
      </c>
      <c r="F108" s="43">
        <v>2.7037191784017098</v>
      </c>
      <c r="G108" s="43"/>
      <c r="H108" s="43">
        <v>1.6956873019620098</v>
      </c>
      <c r="I108" s="44">
        <v>1.920232134729176</v>
      </c>
    </row>
    <row r="109" spans="1:9" x14ac:dyDescent="0.25">
      <c r="A109" s="131"/>
      <c r="B109" s="123">
        <v>1.5917808599371617</v>
      </c>
      <c r="C109" s="43">
        <v>1.3975009887319496</v>
      </c>
      <c r="D109" s="43"/>
      <c r="E109" s="43">
        <v>2.0499271137026245</v>
      </c>
      <c r="F109" s="43">
        <v>1.8866263347881322</v>
      </c>
      <c r="G109" s="43"/>
      <c r="H109" s="43">
        <v>1.7711370262390673</v>
      </c>
      <c r="I109" s="44">
        <v>1.7430503380916604</v>
      </c>
    </row>
    <row r="110" spans="1:9" x14ac:dyDescent="0.25">
      <c r="A110" s="131"/>
      <c r="B110" s="123">
        <v>1.6203703703703702</v>
      </c>
      <c r="C110" s="43">
        <v>1.8352409122085043</v>
      </c>
      <c r="D110" s="43"/>
      <c r="E110" s="43">
        <v>1.8593553374841143</v>
      </c>
      <c r="F110" s="43"/>
      <c r="G110" s="43"/>
      <c r="H110" s="43">
        <v>2.4296971369483602</v>
      </c>
      <c r="I110" s="44">
        <v>1.8790998542274056</v>
      </c>
    </row>
    <row r="111" spans="1:9" x14ac:dyDescent="0.25">
      <c r="A111" s="131"/>
      <c r="B111" s="123">
        <v>1.6829243509627594</v>
      </c>
      <c r="C111" s="43">
        <v>1.7152000000000001</v>
      </c>
      <c r="D111" s="43"/>
      <c r="E111" s="43">
        <v>1.7071759259259258</v>
      </c>
      <c r="F111" s="43"/>
      <c r="G111" s="43"/>
      <c r="H111" s="43">
        <v>1.8056177281567272</v>
      </c>
      <c r="I111" s="44">
        <v>1.8790998542274056</v>
      </c>
    </row>
    <row r="112" spans="1:9" x14ac:dyDescent="0.25">
      <c r="A112" s="131"/>
      <c r="B112" s="123">
        <v>1.9230932689610618</v>
      </c>
      <c r="C112" s="43">
        <v>1.8862605189447486</v>
      </c>
      <c r="D112" s="43"/>
      <c r="E112" s="43">
        <v>1.7589432220431491</v>
      </c>
      <c r="F112" s="43"/>
      <c r="G112" s="43"/>
      <c r="H112" s="43">
        <v>1.8965255651646185</v>
      </c>
      <c r="I112" s="44">
        <v>1.863260706235913</v>
      </c>
    </row>
    <row r="113" spans="1:9" x14ac:dyDescent="0.25">
      <c r="A113" s="131"/>
      <c r="B113" s="123">
        <v>1.7299736423426137</v>
      </c>
      <c r="C113" s="43">
        <v>1.8951799257222464</v>
      </c>
      <c r="D113" s="43"/>
      <c r="E113" s="43">
        <v>1.8508188588159387</v>
      </c>
      <c r="F113" s="43"/>
      <c r="G113" s="43"/>
      <c r="H113" s="43">
        <v>1.4089633552114</v>
      </c>
      <c r="I113" s="44">
        <v>1.8963467136823979</v>
      </c>
    </row>
    <row r="114" spans="1:9" x14ac:dyDescent="0.25">
      <c r="A114" s="131"/>
      <c r="B114" s="123">
        <v>1.613863473327624</v>
      </c>
      <c r="C114" s="43">
        <v>1.7842512517068734</v>
      </c>
      <c r="D114" s="43"/>
      <c r="E114" s="43">
        <v>1.8570778334091942</v>
      </c>
      <c r="F114" s="43"/>
      <c r="G114" s="43"/>
      <c r="H114" s="43">
        <v>2.5833352426828902</v>
      </c>
      <c r="I114" s="44">
        <v>1.9290123456790123</v>
      </c>
    </row>
    <row r="115" spans="1:9" x14ac:dyDescent="0.25">
      <c r="A115" s="131"/>
      <c r="B115" s="123">
        <v>1.6378686941141287</v>
      </c>
      <c r="C115" s="43">
        <v>1.8261504747991233</v>
      </c>
      <c r="D115" s="43"/>
      <c r="E115" s="43">
        <v>1.9558041838134428</v>
      </c>
      <c r="F115" s="43"/>
      <c r="G115" s="43"/>
      <c r="H115" s="43">
        <v>1.9596114566115386</v>
      </c>
      <c r="I115" s="44">
        <v>1.7809892122939142</v>
      </c>
    </row>
    <row r="116" spans="1:9" x14ac:dyDescent="0.25">
      <c r="A116" s="131"/>
      <c r="B116" s="123">
        <v>1.6749411314502904</v>
      </c>
      <c r="C116" s="43">
        <v>1.6909620991253644</v>
      </c>
      <c r="D116" s="43"/>
      <c r="E116" s="43">
        <v>1.9826362801569415</v>
      </c>
      <c r="F116" s="43"/>
      <c r="G116" s="43"/>
      <c r="H116" s="43">
        <v>1.643303356234084</v>
      </c>
      <c r="I116" s="44">
        <v>1.8135776513497723</v>
      </c>
    </row>
    <row r="117" spans="1:9" x14ac:dyDescent="0.25">
      <c r="A117" s="131"/>
      <c r="B117" s="123">
        <v>1.9148800000000001</v>
      </c>
      <c r="C117" s="43">
        <v>1.6829451540195342</v>
      </c>
      <c r="D117" s="43"/>
      <c r="E117" s="43">
        <v>1.9834710743801651</v>
      </c>
      <c r="F117" s="43"/>
      <c r="G117" s="43"/>
      <c r="H117" s="43">
        <v>1.6383873632394346</v>
      </c>
      <c r="I117" s="44">
        <v>1.9051973784484069</v>
      </c>
    </row>
    <row r="118" spans="1:9" x14ac:dyDescent="0.25">
      <c r="A118" s="131"/>
      <c r="B118" s="123">
        <v>1.6902006494905177</v>
      </c>
      <c r="C118" s="43">
        <v>1.5695084994276682</v>
      </c>
      <c r="D118" s="43"/>
      <c r="E118" s="43">
        <v>1.9687039577300205</v>
      </c>
      <c r="F118" s="43"/>
      <c r="G118" s="43"/>
      <c r="H118" s="43">
        <v>2.55098717687767</v>
      </c>
      <c r="I118" s="44">
        <v>1.8359225240694843</v>
      </c>
    </row>
    <row r="119" spans="1:9" x14ac:dyDescent="0.25">
      <c r="A119" s="131"/>
      <c r="B119" s="123">
        <v>1.7732761773011845</v>
      </c>
      <c r="C119" s="43">
        <v>2.1335828511350403</v>
      </c>
      <c r="D119" s="43"/>
      <c r="E119" s="43">
        <v>1.8570778334091942</v>
      </c>
      <c r="F119" s="43"/>
      <c r="G119" s="43"/>
      <c r="H119" s="43">
        <v>1.7934596022060021</v>
      </c>
      <c r="I119" s="44">
        <v>1.8790998542274056</v>
      </c>
    </row>
    <row r="120" spans="1:9" x14ac:dyDescent="0.25">
      <c r="A120" s="131"/>
      <c r="B120" s="123">
        <v>1.6956018518518519</v>
      </c>
      <c r="C120" s="43">
        <v>1.7146776406035662</v>
      </c>
      <c r="D120" s="43"/>
      <c r="E120" s="43">
        <v>1.7425888720324738</v>
      </c>
      <c r="F120" s="43"/>
      <c r="G120" s="43"/>
      <c r="H120" s="43">
        <v>1.7850524607084288</v>
      </c>
      <c r="I120" s="44">
        <v>1.8055555555555554</v>
      </c>
    </row>
    <row r="121" spans="1:9" x14ac:dyDescent="0.25">
      <c r="A121" s="131"/>
      <c r="B121" s="123">
        <v>1.9386574074074074</v>
      </c>
      <c r="C121" s="43">
        <v>1.799661663607242</v>
      </c>
      <c r="D121" s="43"/>
      <c r="E121" s="43">
        <v>1.7223885202396982</v>
      </c>
      <c r="F121" s="43"/>
      <c r="G121" s="43"/>
      <c r="H121" s="43">
        <v>1.8405914306640621</v>
      </c>
      <c r="I121" s="44">
        <v>1.8031555221637865</v>
      </c>
    </row>
    <row r="122" spans="1:9" x14ac:dyDescent="0.25">
      <c r="A122" s="131"/>
      <c r="B122" s="123">
        <v>1.8762659143518521</v>
      </c>
      <c r="C122" s="43">
        <v>1.6685770664964235</v>
      </c>
      <c r="D122" s="43"/>
      <c r="E122" s="43">
        <v>1.7043343177493848</v>
      </c>
      <c r="F122" s="43"/>
      <c r="G122" s="43"/>
      <c r="H122" s="43">
        <v>1.9208010923987255</v>
      </c>
      <c r="I122" s="44">
        <v>1.8450940997990897</v>
      </c>
    </row>
    <row r="123" spans="1:9" x14ac:dyDescent="0.25">
      <c r="A123" s="131"/>
      <c r="B123" s="123">
        <v>1.1487603305785099</v>
      </c>
      <c r="C123" s="43">
        <v>1.7272902259645591</v>
      </c>
      <c r="D123" s="43"/>
      <c r="E123" s="43">
        <v>2.1399080259138663</v>
      </c>
      <c r="F123" s="43"/>
      <c r="G123" s="43"/>
      <c r="H123" s="43">
        <v>1.9536421287501573</v>
      </c>
      <c r="I123" s="44">
        <v>1.8790998542274056</v>
      </c>
    </row>
    <row r="124" spans="1:9" x14ac:dyDescent="0.25">
      <c r="A124" s="131"/>
      <c r="B124" s="123">
        <v>1.4924046131179189</v>
      </c>
      <c r="C124" s="43">
        <v>1.5410536697624728</v>
      </c>
      <c r="D124" s="43"/>
      <c r="E124" s="43">
        <v>1.7622620395539721</v>
      </c>
      <c r="F124" s="43"/>
      <c r="G124" s="43"/>
      <c r="H124" s="43">
        <v>1.7919432409571414</v>
      </c>
      <c r="I124" s="44">
        <v>1.7430503380916604</v>
      </c>
    </row>
    <row r="125" spans="1:9" x14ac:dyDescent="0.25">
      <c r="A125" s="131"/>
      <c r="B125" s="123">
        <v>1.0501045553323201</v>
      </c>
      <c r="C125" s="43">
        <v>2.03125</v>
      </c>
      <c r="D125" s="43"/>
      <c r="E125" s="43">
        <v>1.76521501457726</v>
      </c>
      <c r="F125" s="43"/>
      <c r="G125" s="43"/>
      <c r="H125" s="43">
        <v>1.8866077799165639</v>
      </c>
      <c r="I125" s="44">
        <v>1.76521501457726</v>
      </c>
    </row>
    <row r="126" spans="1:9" x14ac:dyDescent="0.25">
      <c r="A126" s="131"/>
      <c r="B126" s="123">
        <v>1.8928420140325932</v>
      </c>
      <c r="C126" s="43">
        <v>1.6829451540195342</v>
      </c>
      <c r="D126" s="43"/>
      <c r="E126" s="43">
        <v>1.7954336138421283</v>
      </c>
      <c r="F126" s="43"/>
      <c r="G126" s="43"/>
      <c r="H126" s="43">
        <v>1.7329012260276178</v>
      </c>
      <c r="I126" s="44">
        <v>2.230465815176558</v>
      </c>
    </row>
    <row r="127" spans="1:9" x14ac:dyDescent="0.25">
      <c r="A127" s="131"/>
      <c r="B127" s="123">
        <v>1.9091598671532248</v>
      </c>
      <c r="C127" s="43">
        <v>1.4662347779736766</v>
      </c>
      <c r="D127" s="43"/>
      <c r="E127" s="43">
        <v>1.9284286963489521</v>
      </c>
      <c r="F127" s="43"/>
      <c r="G127" s="43"/>
      <c r="H127" s="43">
        <v>1.5937606839803917</v>
      </c>
      <c r="I127" s="44">
        <v>1.9892939814814818</v>
      </c>
    </row>
    <row r="128" spans="1:9" x14ac:dyDescent="0.25">
      <c r="A128" s="131"/>
      <c r="B128" s="123">
        <v>1.8791618499434424</v>
      </c>
      <c r="C128" s="43">
        <v>1.9826362801569415</v>
      </c>
      <c r="D128" s="43"/>
      <c r="E128" s="43">
        <v>1.6554759736876701</v>
      </c>
      <c r="F128" s="43"/>
      <c r="G128" s="43"/>
      <c r="H128" s="43">
        <v>1.8496522653741096</v>
      </c>
      <c r="I128" s="44">
        <v>2.1335912608101952</v>
      </c>
    </row>
    <row r="129" spans="1:9" x14ac:dyDescent="0.25">
      <c r="A129" s="131"/>
      <c r="B129" s="123">
        <v>1.5376309253860274</v>
      </c>
      <c r="C129" s="43">
        <v>1.7592606027190552</v>
      </c>
      <c r="D129" s="43"/>
      <c r="E129" s="43">
        <v>1.7929077148437496</v>
      </c>
      <c r="F129" s="43"/>
      <c r="G129" s="43"/>
      <c r="H129" s="43">
        <v>1.6577143010162638</v>
      </c>
      <c r="I129" s="44">
        <v>1.8450940997990897</v>
      </c>
    </row>
    <row r="130" spans="1:9" x14ac:dyDescent="0.25">
      <c r="A130" s="131"/>
      <c r="B130" s="123">
        <v>1.6245853177138181</v>
      </c>
      <c r="C130" s="43">
        <v>1.6227838857560146</v>
      </c>
      <c r="D130" s="43"/>
      <c r="E130" s="43">
        <v>1.8568745452940401</v>
      </c>
      <c r="F130" s="43"/>
      <c r="G130" s="43"/>
      <c r="H130" s="43">
        <v>2.6445235401150402</v>
      </c>
      <c r="I130" s="44">
        <v>1.8221574344023328</v>
      </c>
    </row>
    <row r="131" spans="1:9" x14ac:dyDescent="0.25">
      <c r="A131" s="131"/>
      <c r="B131" s="123">
        <v>1.6708423732342808</v>
      </c>
      <c r="C131" s="43">
        <v>1.7690658569335933</v>
      </c>
      <c r="D131" s="43"/>
      <c r="E131" s="43">
        <v>1.5996992565397705</v>
      </c>
      <c r="F131" s="43"/>
      <c r="G131" s="43"/>
      <c r="H131" s="43">
        <v>1.7192501143118426</v>
      </c>
      <c r="I131" s="44">
        <v>1.8031555221637865</v>
      </c>
    </row>
    <row r="132" spans="1:9" x14ac:dyDescent="0.25">
      <c r="A132" s="131"/>
      <c r="B132" s="123">
        <v>1.0428093112244901</v>
      </c>
      <c r="C132" s="43">
        <v>1.6171550855532113</v>
      </c>
      <c r="D132" s="43"/>
      <c r="E132" s="43">
        <v>2.261573602912907</v>
      </c>
      <c r="F132" s="43"/>
      <c r="G132" s="43"/>
      <c r="H132" s="43">
        <v>2.2505144032921809</v>
      </c>
      <c r="I132" s="44">
        <v>1.6829451540195342</v>
      </c>
    </row>
    <row r="133" spans="1:9" x14ac:dyDescent="0.25">
      <c r="A133" s="131"/>
      <c r="B133" s="123">
        <v>1.07321023647554</v>
      </c>
      <c r="C133" s="43">
        <v>1.6796842193667592</v>
      </c>
      <c r="D133" s="43"/>
      <c r="E133" s="43">
        <v>1.6624385313353036</v>
      </c>
      <c r="F133" s="43"/>
      <c r="G133" s="43"/>
      <c r="H133" s="43">
        <v>1.791163033766584</v>
      </c>
      <c r="I133" s="44">
        <v>2.4295432458697763</v>
      </c>
    </row>
    <row r="134" spans="1:9" x14ac:dyDescent="0.25">
      <c r="A134" s="131"/>
      <c r="B134" s="123">
        <v>1.9075710641399422</v>
      </c>
      <c r="C134" s="43">
        <v>1.8435039096196122</v>
      </c>
      <c r="D134" s="43"/>
      <c r="E134" s="43">
        <v>1.7146776406035662</v>
      </c>
      <c r="F134" s="43"/>
      <c r="G134" s="43"/>
      <c r="H134" s="43">
        <v>1.7459200000000001</v>
      </c>
      <c r="I134" s="44">
        <v>1.9560185185185184</v>
      </c>
    </row>
    <row r="135" spans="1:9" x14ac:dyDescent="0.25">
      <c r="A135" s="131"/>
      <c r="B135" s="123">
        <v>1.9309489012351664</v>
      </c>
      <c r="C135" s="43">
        <v>2.1423806718311025</v>
      </c>
      <c r="D135" s="43"/>
      <c r="E135" s="43">
        <v>1.7201166180758021</v>
      </c>
      <c r="F135" s="43"/>
      <c r="G135" s="43"/>
      <c r="H135" s="43">
        <v>2.5921449189036299</v>
      </c>
      <c r="I135" s="44">
        <v>1.9354461751201435</v>
      </c>
    </row>
    <row r="136" spans="1:9" x14ac:dyDescent="0.25">
      <c r="A136" s="131"/>
      <c r="B136" s="123">
        <v>1.9404697123535524</v>
      </c>
      <c r="C136" s="43">
        <v>1.8264339789777446</v>
      </c>
      <c r="D136" s="43"/>
      <c r="E136" s="43">
        <v>1.7043715390822829</v>
      </c>
      <c r="F136" s="43"/>
      <c r="G136" s="43"/>
      <c r="H136" s="43">
        <v>1.7419825072886297</v>
      </c>
      <c r="I136" s="44">
        <v>1.6940369897959191</v>
      </c>
    </row>
    <row r="137" spans="1:9" x14ac:dyDescent="0.25">
      <c r="A137" s="131"/>
      <c r="B137" s="123">
        <v>1.9371682514997866</v>
      </c>
      <c r="C137" s="43">
        <v>1.8951799257222464</v>
      </c>
      <c r="D137" s="43"/>
      <c r="E137" s="43">
        <v>1.8055555555555554</v>
      </c>
      <c r="F137" s="43"/>
      <c r="G137" s="43"/>
      <c r="H137" s="43">
        <v>1.9268252612876464</v>
      </c>
      <c r="I137" s="44">
        <v>1.7102527522288062</v>
      </c>
    </row>
    <row r="138" spans="1:9" x14ac:dyDescent="0.25">
      <c r="A138" s="131"/>
      <c r="B138" s="123">
        <v>1.730324074074074</v>
      </c>
      <c r="C138" s="43">
        <v>2.0980834960937496</v>
      </c>
      <c r="D138" s="43"/>
      <c r="E138" s="43">
        <v>1.6</v>
      </c>
      <c r="F138" s="43"/>
      <c r="G138" s="43"/>
      <c r="H138" s="43">
        <v>1.6793148990977498</v>
      </c>
      <c r="I138" s="44">
        <v>1.6067855038733265</v>
      </c>
    </row>
    <row r="139" spans="1:9" x14ac:dyDescent="0.25">
      <c r="A139" s="131"/>
      <c r="B139" s="123">
        <v>1.6802031178880288</v>
      </c>
      <c r="C139" s="43">
        <v>1.9834710743801651</v>
      </c>
      <c r="D139" s="43"/>
      <c r="E139" s="43">
        <v>1.7849705479859579</v>
      </c>
      <c r="F139" s="43"/>
      <c r="G139" s="43"/>
      <c r="H139" s="43">
        <v>2.0595670821437109</v>
      </c>
      <c r="I139" s="44">
        <v>1.9845115437569352</v>
      </c>
    </row>
    <row r="140" spans="1:9" x14ac:dyDescent="0.25">
      <c r="A140" s="131"/>
      <c r="B140" s="123">
        <v>1.8577375684869133</v>
      </c>
      <c r="C140" s="43">
        <v>2.0449997322024158</v>
      </c>
      <c r="D140" s="43"/>
      <c r="E140" s="43">
        <v>1.6783592360108754</v>
      </c>
      <c r="F140" s="43"/>
      <c r="G140" s="43"/>
      <c r="H140" s="43">
        <v>2.0142729680312184</v>
      </c>
      <c r="I140" s="44">
        <v>1.9834710743801651</v>
      </c>
    </row>
    <row r="141" spans="1:9" x14ac:dyDescent="0.25">
      <c r="A141" s="131"/>
      <c r="B141" s="123">
        <v>1.9735719162494305</v>
      </c>
      <c r="C141" s="43">
        <v>1.6139354982330187</v>
      </c>
      <c r="D141" s="43"/>
      <c r="E141" s="43">
        <v>1.6913362581491656</v>
      </c>
      <c r="F141" s="43"/>
      <c r="G141" s="43"/>
      <c r="H141" s="43">
        <v>1.8147448015122876</v>
      </c>
      <c r="I141" s="44">
        <v>2.0499271137026245</v>
      </c>
    </row>
    <row r="142" spans="1:9" x14ac:dyDescent="0.25">
      <c r="A142" s="131"/>
      <c r="B142" s="123">
        <v>1.7938414859157819</v>
      </c>
      <c r="C142" s="43">
        <v>1.5479346771566238</v>
      </c>
      <c r="D142" s="43"/>
      <c r="E142" s="43">
        <v>1.8692016601562496</v>
      </c>
      <c r="F142" s="43"/>
      <c r="G142" s="43"/>
      <c r="H142" s="43">
        <v>1.665808609126695</v>
      </c>
      <c r="I142" s="44">
        <v>1.8221574344023328</v>
      </c>
    </row>
    <row r="143" spans="1:9" x14ac:dyDescent="0.25">
      <c r="A143" s="131"/>
      <c r="B143" s="123">
        <v>1.7732123802691413</v>
      </c>
      <c r="C143" s="43">
        <v>1.8834175547733076</v>
      </c>
      <c r="D143" s="43"/>
      <c r="E143" s="43">
        <v>1.7655528463451531</v>
      </c>
      <c r="F143" s="43"/>
      <c r="G143" s="43"/>
      <c r="H143" s="43">
        <v>2.5003429355281201</v>
      </c>
      <c r="I143" s="44">
        <v>1.9913518434228488</v>
      </c>
    </row>
    <row r="144" spans="1:9" x14ac:dyDescent="0.25">
      <c r="A144" s="131"/>
      <c r="B144" s="123">
        <v>1.8377966825453329</v>
      </c>
      <c r="C144" s="43">
        <v>1.63559945546103</v>
      </c>
      <c r="D144" s="43"/>
      <c r="E144" s="43">
        <v>1.863260706235913</v>
      </c>
      <c r="F144" s="43"/>
      <c r="G144" s="43"/>
      <c r="H144" s="43">
        <v>2.5446516703463602</v>
      </c>
      <c r="I144" s="44">
        <v>1.7849705479859579</v>
      </c>
    </row>
    <row r="145" spans="1:9" x14ac:dyDescent="0.25">
      <c r="A145" s="131"/>
      <c r="B145" s="123">
        <v>1.0029149689825401</v>
      </c>
      <c r="C145" s="43">
        <v>1.7767296867302516</v>
      </c>
      <c r="D145" s="43"/>
      <c r="E145" s="43">
        <v>1.8899202453656454</v>
      </c>
      <c r="F145" s="43"/>
      <c r="G145" s="43"/>
      <c r="H145" s="43">
        <v>1.6688285063266721</v>
      </c>
      <c r="I145" s="44">
        <v>2.0354162426216167</v>
      </c>
    </row>
    <row r="146" spans="1:9" x14ac:dyDescent="0.25">
      <c r="A146" s="131"/>
      <c r="B146" s="123">
        <v>1.7276504633112071</v>
      </c>
      <c r="C146" s="43">
        <v>1.6961863506926835</v>
      </c>
      <c r="D146" s="43"/>
      <c r="E146" s="43">
        <v>1.4397293308857937</v>
      </c>
      <c r="F146" s="43"/>
      <c r="G146" s="43"/>
      <c r="H146" s="43">
        <v>1.8499441389416869</v>
      </c>
      <c r="I146" s="44">
        <v>1.7779927173418295</v>
      </c>
    </row>
    <row r="147" spans="1:9" x14ac:dyDescent="0.25">
      <c r="A147" s="131"/>
      <c r="B147" s="123">
        <v>1.5824135184342281</v>
      </c>
      <c r="C147" s="43">
        <v>1.6588060663072941</v>
      </c>
      <c r="D147" s="43"/>
      <c r="E147" s="43">
        <v>1.6584873088027987</v>
      </c>
      <c r="F147" s="43"/>
      <c r="G147" s="43"/>
      <c r="H147" s="43">
        <v>2.1247094952610213</v>
      </c>
      <c r="I147" s="44">
        <v>1.7411238954745289</v>
      </c>
    </row>
    <row r="148" spans="1:9" x14ac:dyDescent="0.25">
      <c r="A148" s="131"/>
      <c r="B148" s="123">
        <v>1.620465216252343</v>
      </c>
      <c r="C148" s="43">
        <v>1.6867619718210214</v>
      </c>
      <c r="D148" s="43"/>
      <c r="E148" s="43">
        <v>1.7546701220170606</v>
      </c>
      <c r="F148" s="43"/>
      <c r="G148" s="43"/>
      <c r="H148" s="43">
        <v>1.7442839207446061</v>
      </c>
      <c r="I148" s="44">
        <v>2.6067855038733301</v>
      </c>
    </row>
    <row r="149" spans="1:9" x14ac:dyDescent="0.25">
      <c r="A149" s="131"/>
      <c r="B149" s="123">
        <v>1.6846832795434461</v>
      </c>
      <c r="C149" s="43">
        <v>1.8768221574344022</v>
      </c>
      <c r="D149" s="43"/>
      <c r="E149" s="43">
        <v>1.8055555555555554</v>
      </c>
      <c r="F149" s="43"/>
      <c r="G149" s="43"/>
      <c r="H149" s="43">
        <v>1.8000250438266967</v>
      </c>
      <c r="I149" s="44">
        <v>1.8699691455090988</v>
      </c>
    </row>
    <row r="150" spans="1:9" x14ac:dyDescent="0.25">
      <c r="A150" s="131"/>
      <c r="B150" s="123">
        <v>1.7956423741547707</v>
      </c>
      <c r="C150" s="43">
        <v>1.7765277871420053</v>
      </c>
      <c r="D150" s="43"/>
      <c r="E150" s="43">
        <v>1.8014727656802163</v>
      </c>
      <c r="F150" s="43"/>
      <c r="G150" s="43"/>
      <c r="H150" s="43">
        <v>1.8285429526748969</v>
      </c>
      <c r="I150" s="44">
        <v>2.1189909750248015</v>
      </c>
    </row>
    <row r="151" spans="1:9" x14ac:dyDescent="0.25">
      <c r="A151" s="131"/>
      <c r="B151" s="123">
        <v>1.9157214190084901</v>
      </c>
      <c r="C151" s="43">
        <v>1.9188978637910532</v>
      </c>
      <c r="D151" s="43"/>
      <c r="E151" s="43">
        <v>1.8015473831306996</v>
      </c>
      <c r="F151" s="43"/>
      <c r="G151" s="43"/>
      <c r="H151" s="43">
        <v>1.9481110605370957</v>
      </c>
      <c r="I151" s="44">
        <v>1.7809892122939142</v>
      </c>
    </row>
    <row r="152" spans="1:9" x14ac:dyDescent="0.25">
      <c r="A152" s="131"/>
      <c r="B152" s="123">
        <v>1.967277883306954</v>
      </c>
      <c r="C152" s="43">
        <v>1.7046717137125615</v>
      </c>
      <c r="D152" s="43"/>
      <c r="E152" s="43">
        <v>1.4313071288966102</v>
      </c>
      <c r="F152" s="43"/>
      <c r="G152" s="43"/>
      <c r="H152" s="43">
        <v>1.7129977460555974</v>
      </c>
      <c r="I152" s="44">
        <v>2.0354162426216167</v>
      </c>
    </row>
    <row r="153" spans="1:9" x14ac:dyDescent="0.25">
      <c r="A153" s="131"/>
      <c r="B153" s="123">
        <v>1.6303531179564239</v>
      </c>
      <c r="C153" s="43">
        <v>1.8508281839180303</v>
      </c>
      <c r="D153" s="43"/>
      <c r="E153" s="43">
        <v>1.8934911242603552</v>
      </c>
      <c r="F153" s="43"/>
      <c r="G153" s="43"/>
      <c r="H153" s="43">
        <v>2.0322105370116348</v>
      </c>
      <c r="I153" s="44">
        <v>1.8300376602486921</v>
      </c>
    </row>
    <row r="154" spans="1:9" x14ac:dyDescent="0.25">
      <c r="A154" s="131"/>
      <c r="B154" s="123">
        <v>1.7753748191451288</v>
      </c>
      <c r="C154" s="43">
        <v>2.0281750082290704</v>
      </c>
      <c r="D154" s="43"/>
      <c r="E154" s="43">
        <v>1.6878858024691357</v>
      </c>
      <c r="F154" s="43"/>
      <c r="G154" s="43"/>
      <c r="H154" s="43">
        <v>1.7777777777777777</v>
      </c>
      <c r="I154" s="44">
        <v>2.0435762584522914</v>
      </c>
    </row>
    <row r="155" spans="1:9" x14ac:dyDescent="0.25">
      <c r="A155" s="131"/>
      <c r="B155" s="123">
        <v>1.01625575592041</v>
      </c>
      <c r="C155" s="43">
        <v>1.6537756971300634</v>
      </c>
      <c r="D155" s="43"/>
      <c r="E155" s="43">
        <v>1.8570778334091942</v>
      </c>
      <c r="F155" s="43"/>
      <c r="G155" s="43"/>
      <c r="H155" s="43">
        <v>1.9201289945043762</v>
      </c>
      <c r="I155" s="44">
        <v>2.02296060284226</v>
      </c>
    </row>
    <row r="156" spans="1:9" x14ac:dyDescent="0.25">
      <c r="A156" s="131"/>
      <c r="B156" s="123">
        <v>1.7881292261457551</v>
      </c>
      <c r="C156" s="43">
        <v>1.8989283227593861</v>
      </c>
      <c r="D156" s="43"/>
      <c r="E156" s="43">
        <v>1.8160939451427871</v>
      </c>
      <c r="F156" s="43"/>
      <c r="G156" s="43"/>
      <c r="H156" s="43">
        <v>1.7146776406035662</v>
      </c>
      <c r="I156" s="44">
        <v>1.7430503380916604</v>
      </c>
    </row>
    <row r="157" spans="1:9" x14ac:dyDescent="0.25">
      <c r="A157" s="131"/>
      <c r="B157" s="123">
        <v>1.855882210405277</v>
      </c>
      <c r="C157" s="43">
        <v>1.7114246700045517</v>
      </c>
      <c r="D157" s="43"/>
      <c r="E157" s="43">
        <v>1.7592592592592591</v>
      </c>
      <c r="F157" s="43"/>
      <c r="G157" s="43"/>
      <c r="H157" s="43">
        <v>1.7884137782096965</v>
      </c>
      <c r="I157" s="44">
        <v>1.8807471939923561</v>
      </c>
    </row>
    <row r="158" spans="1:9" x14ac:dyDescent="0.25">
      <c r="A158" s="131"/>
      <c r="B158" s="123">
        <v>1.07321023647554</v>
      </c>
      <c r="C158" s="43">
        <v>1.6750113791533909</v>
      </c>
      <c r="D158" s="43"/>
      <c r="E158" s="43">
        <v>1.7196767007802534</v>
      </c>
      <c r="F158" s="43"/>
      <c r="G158" s="43"/>
      <c r="H158" s="43">
        <v>1.766081970758594</v>
      </c>
      <c r="I158" s="44">
        <v>2.4935138825671399</v>
      </c>
    </row>
    <row r="159" spans="1:9" x14ac:dyDescent="0.25">
      <c r="A159" s="131"/>
      <c r="B159" s="123">
        <v>1.68</v>
      </c>
      <c r="C159" s="43">
        <v>1.7849705479859579</v>
      </c>
      <c r="D159" s="43"/>
      <c r="E159" s="43">
        <v>1.7621848432154217</v>
      </c>
      <c r="F159" s="43"/>
      <c r="G159" s="43"/>
      <c r="H159" s="43">
        <v>1.9156164266117968</v>
      </c>
      <c r="I159" s="44">
        <v>1.8106686701728028</v>
      </c>
    </row>
    <row r="160" spans="1:9" x14ac:dyDescent="0.25">
      <c r="A160" s="131"/>
      <c r="B160" s="123">
        <v>1.7385797045656344</v>
      </c>
      <c r="C160" s="43">
        <v>1.795993412661449</v>
      </c>
      <c r="D160" s="43"/>
      <c r="E160" s="43">
        <v>1.9384882435093693</v>
      </c>
      <c r="F160" s="43"/>
      <c r="G160" s="43"/>
      <c r="H160" s="43">
        <v>1.8352409122085043</v>
      </c>
      <c r="I160" s="44">
        <v>1.8195996062361268</v>
      </c>
    </row>
    <row r="161" spans="1:9" x14ac:dyDescent="0.25">
      <c r="A161" s="131"/>
      <c r="B161" s="123">
        <v>1.7939814814814814</v>
      </c>
      <c r="C161" s="43">
        <v>1.5524822933100599</v>
      </c>
      <c r="D161" s="43"/>
      <c r="E161" s="43">
        <v>1.6750113791533909</v>
      </c>
      <c r="F161" s="43"/>
      <c r="G161" s="43"/>
      <c r="H161" s="43">
        <v>2.0730062691354427</v>
      </c>
      <c r="I161" s="44">
        <v>1.9684447783621335</v>
      </c>
    </row>
    <row r="162" spans="1:9" x14ac:dyDescent="0.25">
      <c r="A162" s="131"/>
      <c r="B162" s="123">
        <v>1.8745275888133031</v>
      </c>
      <c r="C162" s="43">
        <v>1.7491858335029518</v>
      </c>
      <c r="D162" s="43"/>
      <c r="E162" s="43">
        <v>1.7391546317166151</v>
      </c>
      <c r="F162" s="43"/>
      <c r="G162" s="43"/>
      <c r="H162" s="43">
        <v>1.9407892200083801</v>
      </c>
      <c r="I162" s="44">
        <v>1.8209485237868115</v>
      </c>
    </row>
    <row r="163" spans="1:9" x14ac:dyDescent="0.25">
      <c r="A163" s="131"/>
      <c r="B163" s="123">
        <v>1.7425888720324738</v>
      </c>
      <c r="C163" s="43">
        <v>1.6956873019620098</v>
      </c>
      <c r="D163" s="43"/>
      <c r="E163" s="43">
        <v>1.6742311473962657</v>
      </c>
      <c r="F163" s="43"/>
      <c r="G163" s="43"/>
      <c r="H163" s="43">
        <v>1.8124571892482302</v>
      </c>
      <c r="I163" s="44">
        <v>1.8494219543935244</v>
      </c>
    </row>
    <row r="164" spans="1:9" x14ac:dyDescent="0.25">
      <c r="A164" s="131"/>
      <c r="B164" s="123">
        <v>1.03729140186149</v>
      </c>
      <c r="C164" s="43">
        <v>1.5660556195890369</v>
      </c>
      <c r="D164" s="43"/>
      <c r="E164" s="43">
        <v>1.8518518518518516</v>
      </c>
      <c r="F164" s="43"/>
      <c r="G164" s="43"/>
      <c r="H164" s="43">
        <v>1.6834368072302597</v>
      </c>
      <c r="I164" s="44">
        <v>1.6350761568163814</v>
      </c>
    </row>
    <row r="165" spans="1:9" x14ac:dyDescent="0.25">
      <c r="A165" s="131"/>
      <c r="B165" s="123">
        <v>1.993558932245431</v>
      </c>
      <c r="C165" s="43">
        <v>1.6649323621227889</v>
      </c>
      <c r="D165" s="43"/>
      <c r="E165" s="43">
        <v>1.6763944109010342</v>
      </c>
      <c r="F165" s="43"/>
      <c r="G165" s="43"/>
      <c r="H165" s="43">
        <v>2.5778935302737902</v>
      </c>
      <c r="I165" s="44">
        <v>1.829656024667363</v>
      </c>
    </row>
    <row r="166" spans="1:9" x14ac:dyDescent="0.25">
      <c r="A166" s="131"/>
      <c r="B166" s="123">
        <v>1.8485861518933819</v>
      </c>
      <c r="C166" s="43">
        <v>1.6451723189475009</v>
      </c>
      <c r="D166" s="43"/>
      <c r="E166" s="43">
        <v>1.7819248027733228</v>
      </c>
      <c r="F166" s="43"/>
      <c r="G166" s="43"/>
      <c r="H166" s="43">
        <v>2.3896222121074189</v>
      </c>
      <c r="I166" s="44">
        <v>2.1072755997552601</v>
      </c>
    </row>
    <row r="167" spans="1:9" x14ac:dyDescent="0.25">
      <c r="A167" s="131"/>
      <c r="B167" s="123">
        <v>1.02854996243426</v>
      </c>
      <c r="C167" s="43">
        <v>1.625672542683668</v>
      </c>
      <c r="D167" s="43"/>
      <c r="E167" s="43">
        <v>1.635753299954483</v>
      </c>
      <c r="F167" s="43"/>
      <c r="G167" s="43"/>
      <c r="H167" s="43">
        <v>1.7608512458022565</v>
      </c>
      <c r="I167" s="44">
        <v>1.7623657294558688</v>
      </c>
    </row>
    <row r="168" spans="1:9" x14ac:dyDescent="0.25">
      <c r="A168" s="131"/>
      <c r="B168" s="123">
        <v>1.8426022808783951</v>
      </c>
      <c r="C168" s="43">
        <v>1.9663177059626766</v>
      </c>
      <c r="D168" s="43"/>
      <c r="E168" s="43">
        <v>1.5363511659807956</v>
      </c>
      <c r="F168" s="43"/>
      <c r="G168" s="43"/>
      <c r="H168" s="43">
        <v>1.5943593272475496</v>
      </c>
      <c r="I168" s="44">
        <v>1.8084490740740742</v>
      </c>
    </row>
    <row r="169" spans="1:9" x14ac:dyDescent="0.25">
      <c r="A169" s="131"/>
      <c r="B169" s="123">
        <v>1.5717878372199359</v>
      </c>
      <c r="C169" s="43">
        <v>1.5625</v>
      </c>
      <c r="D169" s="43"/>
      <c r="E169" s="43">
        <v>1.7558299039780523</v>
      </c>
      <c r="F169" s="43"/>
      <c r="G169" s="43"/>
      <c r="H169" s="43">
        <v>1.5935321214457663</v>
      </c>
      <c r="I169" s="44">
        <v>1.7425888720324738</v>
      </c>
    </row>
    <row r="170" spans="1:9" x14ac:dyDescent="0.25">
      <c r="A170" s="131"/>
      <c r="B170" s="123">
        <v>1.8486006791457954</v>
      </c>
      <c r="C170" s="43">
        <v>1.7622771978114193</v>
      </c>
      <c r="D170" s="43"/>
      <c r="E170" s="43">
        <v>1.7842512517068734</v>
      </c>
      <c r="F170" s="43"/>
      <c r="G170" s="43"/>
      <c r="H170" s="43">
        <v>2.4894271946709701</v>
      </c>
      <c r="I170" s="44">
        <v>1.6584873088027987</v>
      </c>
    </row>
    <row r="171" spans="1:9" x14ac:dyDescent="0.25">
      <c r="A171" s="131"/>
      <c r="B171" s="123">
        <v>1.6447508125300669</v>
      </c>
      <c r="C171" s="43">
        <v>1.9718094850396908</v>
      </c>
      <c r="D171" s="43"/>
      <c r="E171" s="43">
        <v>1.9439179666618067</v>
      </c>
      <c r="F171" s="43"/>
      <c r="G171" s="43"/>
      <c r="H171" s="43">
        <v>2.5486638113415498</v>
      </c>
      <c r="I171" s="44">
        <v>2.4389311774773801</v>
      </c>
    </row>
    <row r="172" spans="1:9" x14ac:dyDescent="0.25">
      <c r="A172" s="131"/>
      <c r="B172" s="123">
        <v>1.7708670769895261</v>
      </c>
      <c r="C172" s="43">
        <v>1.8416907991667932</v>
      </c>
      <c r="D172" s="43"/>
      <c r="E172" s="43">
        <v>1.7225081997084553</v>
      </c>
      <c r="F172" s="43"/>
      <c r="G172" s="43"/>
      <c r="H172" s="43">
        <v>1.9427932733831224</v>
      </c>
      <c r="I172" s="44">
        <v>1.94048</v>
      </c>
    </row>
    <row r="173" spans="1:9" x14ac:dyDescent="0.25">
      <c r="A173" s="131"/>
      <c r="B173" s="123">
        <v>1.8541957754582066</v>
      </c>
      <c r="C173" s="43">
        <v>2.0501045553323221</v>
      </c>
      <c r="D173" s="43"/>
      <c r="E173" s="43">
        <v>1.5251690458302027</v>
      </c>
      <c r="F173" s="43"/>
      <c r="G173" s="43"/>
      <c r="H173" s="43">
        <v>1.7798503808619164</v>
      </c>
      <c r="I173" s="44">
        <v>1.748148148148148</v>
      </c>
    </row>
    <row r="174" spans="1:9" x14ac:dyDescent="0.25">
      <c r="A174" s="131"/>
      <c r="B174" s="123">
        <v>1.9605920988138417</v>
      </c>
      <c r="C174" s="43">
        <v>1.9596315892612193</v>
      </c>
      <c r="D174" s="43"/>
      <c r="E174" s="43">
        <v>1.960030455857853</v>
      </c>
      <c r="F174" s="43"/>
      <c r="G174" s="43"/>
      <c r="H174" s="43">
        <v>1.6796842193667592</v>
      </c>
      <c r="I174" s="44">
        <v>1.7622771978114193</v>
      </c>
    </row>
    <row r="175" spans="1:9" x14ac:dyDescent="0.25">
      <c r="A175" s="131"/>
      <c r="B175" s="123">
        <v>1.8693221380800515</v>
      </c>
      <c r="C175" s="43">
        <v>2.083333333333333</v>
      </c>
      <c r="D175" s="43"/>
      <c r="E175" s="43">
        <v>1.7201166180758021</v>
      </c>
      <c r="F175" s="43"/>
      <c r="G175" s="43"/>
      <c r="H175" s="43">
        <v>1.9169978198931668</v>
      </c>
      <c r="I175" s="44">
        <v>1.9067970740527658</v>
      </c>
    </row>
    <row r="176" spans="1:9" x14ac:dyDescent="0.25">
      <c r="A176" s="131"/>
      <c r="B176" s="123">
        <v>1.6483382689825818</v>
      </c>
      <c r="C176" s="43">
        <v>1.8796466264342306</v>
      </c>
      <c r="D176" s="43"/>
      <c r="E176" s="43">
        <v>1.799661663607242</v>
      </c>
      <c r="F176" s="43"/>
      <c r="G176" s="43"/>
      <c r="H176" s="43">
        <v>1.8375011199645261</v>
      </c>
      <c r="I176" s="44">
        <v>2.5627347858752798</v>
      </c>
    </row>
    <row r="177" spans="1:9" x14ac:dyDescent="0.25">
      <c r="A177" s="131"/>
      <c r="B177" s="123">
        <v>1.91</v>
      </c>
      <c r="C177" s="43">
        <v>1.9001836021558445</v>
      </c>
      <c r="D177" s="43"/>
      <c r="E177" s="43">
        <v>1.6792385660646039</v>
      </c>
      <c r="F177" s="43"/>
      <c r="G177" s="43"/>
      <c r="H177" s="43">
        <v>1.9055694873113851</v>
      </c>
      <c r="I177" s="44">
        <v>2.2207543731778427</v>
      </c>
    </row>
    <row r="178" spans="1:9" x14ac:dyDescent="0.25">
      <c r="A178" s="131"/>
      <c r="B178" s="123">
        <v>1.8940678924395598</v>
      </c>
      <c r="C178" s="43">
        <v>1.8396541450207364</v>
      </c>
      <c r="D178" s="43"/>
      <c r="E178" s="43">
        <v>1.6196954972465174</v>
      </c>
      <c r="F178" s="43"/>
      <c r="G178" s="43"/>
      <c r="H178" s="43">
        <v>1.731142309306207</v>
      </c>
      <c r="I178" s="44">
        <v>1.7682613168724277</v>
      </c>
    </row>
    <row r="179" spans="1:9" x14ac:dyDescent="0.25">
      <c r="A179" s="131"/>
      <c r="B179" s="123">
        <v>1.7936862244897964</v>
      </c>
      <c r="C179" s="43">
        <v>1.8988715277777779</v>
      </c>
      <c r="D179" s="43"/>
      <c r="E179" s="43">
        <v>1.6374021170646191</v>
      </c>
      <c r="F179" s="43"/>
      <c r="G179" s="43"/>
      <c r="H179" s="43">
        <v>1.8395083102493075</v>
      </c>
      <c r="I179" s="44">
        <v>2.0354162426216167</v>
      </c>
    </row>
    <row r="180" spans="1:9" x14ac:dyDescent="0.25">
      <c r="A180" s="131"/>
      <c r="B180" s="123">
        <v>1.20996353560166</v>
      </c>
      <c r="C180" s="43">
        <v>1.9718094850396908</v>
      </c>
      <c r="D180" s="43"/>
      <c r="E180" s="43">
        <v>1.8934911242603552</v>
      </c>
      <c r="F180" s="43"/>
      <c r="G180" s="43"/>
      <c r="H180" s="43">
        <v>1.80801690417196</v>
      </c>
      <c r="I180" s="44">
        <v>1.9479167366349404</v>
      </c>
    </row>
    <row r="181" spans="1:9" x14ac:dyDescent="0.25">
      <c r="A181" s="131"/>
      <c r="B181" s="123">
        <v>1.0738596290897899</v>
      </c>
      <c r="C181" s="43">
        <v>1.7114246700045517</v>
      </c>
      <c r="D181" s="43"/>
      <c r="E181" s="43">
        <v>1.8551825625416634</v>
      </c>
      <c r="F181" s="43"/>
      <c r="G181" s="43"/>
      <c r="H181" s="43">
        <v>1.6581632653061225</v>
      </c>
      <c r="I181" s="44">
        <v>2.71738245471199</v>
      </c>
    </row>
    <row r="182" spans="1:9" x14ac:dyDescent="0.25">
      <c r="A182" s="131"/>
      <c r="B182" s="123">
        <v>1.19274450231481</v>
      </c>
      <c r="C182" s="43">
        <v>1.8502378529450427</v>
      </c>
      <c r="D182" s="43"/>
      <c r="E182" s="43">
        <v>1.9834710743801651</v>
      </c>
      <c r="F182" s="43"/>
      <c r="G182" s="43"/>
      <c r="H182" s="43">
        <v>1.8965255651646185</v>
      </c>
      <c r="I182" s="44">
        <v>2.0546137326182681</v>
      </c>
    </row>
    <row r="183" spans="1:9" x14ac:dyDescent="0.25">
      <c r="A183" s="131"/>
      <c r="B183" s="123">
        <v>1.11953208352385</v>
      </c>
      <c r="C183" s="43">
        <v>1.8568745452940401</v>
      </c>
      <c r="D183" s="43"/>
      <c r="E183" s="43">
        <v>1.5294434488284792</v>
      </c>
      <c r="F183" s="43"/>
      <c r="G183" s="43"/>
      <c r="H183" s="43">
        <v>1.7954336138421283</v>
      </c>
      <c r="I183" s="44">
        <v>1.6829451540195342</v>
      </c>
    </row>
    <row r="184" spans="1:9" x14ac:dyDescent="0.25">
      <c r="A184" s="131"/>
      <c r="B184" s="123">
        <v>1.855098273831056</v>
      </c>
      <c r="C184" s="43">
        <v>1.863260706235913</v>
      </c>
      <c r="D184" s="43"/>
      <c r="E184" s="43">
        <v>1.8074496234479951</v>
      </c>
      <c r="F184" s="43"/>
      <c r="G184" s="43"/>
      <c r="H184" s="43">
        <v>1.8862605189447486</v>
      </c>
      <c r="I184" s="44">
        <v>1.9834710743801651</v>
      </c>
    </row>
    <row r="185" spans="1:9" x14ac:dyDescent="0.25">
      <c r="A185" s="131"/>
      <c r="B185" s="123">
        <v>1.5675324645239606</v>
      </c>
      <c r="C185" s="43">
        <v>2.2028275494424649</v>
      </c>
      <c r="D185" s="43"/>
      <c r="E185" s="43">
        <v>1.8725925925925928</v>
      </c>
      <c r="F185" s="43"/>
      <c r="G185" s="43"/>
      <c r="H185" s="43">
        <v>1.7614945302481084</v>
      </c>
      <c r="I185" s="44">
        <v>1.76521501457726</v>
      </c>
    </row>
    <row r="186" spans="1:9" x14ac:dyDescent="0.25">
      <c r="A186" s="131"/>
      <c r="B186" s="123">
        <v>1.23976161145979</v>
      </c>
      <c r="C186" s="43">
        <v>1.9834710743801651</v>
      </c>
      <c r="D186" s="43"/>
      <c r="E186" s="43">
        <v>2.0599365234375</v>
      </c>
      <c r="F186" s="43"/>
      <c r="G186" s="43"/>
      <c r="H186" s="43">
        <v>1.5680548664968368</v>
      </c>
      <c r="I186" s="44">
        <v>1.7547607421875</v>
      </c>
    </row>
    <row r="187" spans="1:9" x14ac:dyDescent="0.25">
      <c r="A187" s="131"/>
      <c r="B187" s="123">
        <v>1.2800925925925899</v>
      </c>
      <c r="C187" s="43">
        <v>1.9051973784484069</v>
      </c>
      <c r="D187" s="43"/>
      <c r="E187" s="43">
        <v>1.796875</v>
      </c>
      <c r="F187" s="43"/>
      <c r="G187" s="43"/>
      <c r="H187" s="43">
        <v>1.5331026790121018</v>
      </c>
      <c r="I187" s="44">
        <v>1.961331959245878</v>
      </c>
    </row>
    <row r="188" spans="1:9" x14ac:dyDescent="0.25">
      <c r="A188" s="131"/>
      <c r="B188" s="123">
        <v>1.7621435029177284</v>
      </c>
      <c r="C188" s="43">
        <v>2.2047109695038687</v>
      </c>
      <c r="D188" s="43"/>
      <c r="E188" s="43">
        <v>1.77734375</v>
      </c>
      <c r="F188" s="43"/>
      <c r="G188" s="43"/>
      <c r="H188" s="43">
        <v>1.7516093320759361</v>
      </c>
      <c r="I188" s="44">
        <v>1.6724537037037037</v>
      </c>
    </row>
    <row r="189" spans="1:9" x14ac:dyDescent="0.25">
      <c r="A189" s="131"/>
      <c r="B189" s="123">
        <v>1.7987307980003382</v>
      </c>
      <c r="C189" s="43">
        <v>2.0140310832130504</v>
      </c>
      <c r="D189" s="43"/>
      <c r="E189" s="43">
        <v>1.8399546144528434</v>
      </c>
      <c r="F189" s="43"/>
      <c r="G189" s="43"/>
      <c r="H189" s="43">
        <v>2.4505981870245002</v>
      </c>
      <c r="I189" s="44">
        <v>1.7160869260811724</v>
      </c>
    </row>
    <row r="190" spans="1:9" x14ac:dyDescent="0.25">
      <c r="A190" s="131"/>
      <c r="B190" s="123">
        <v>1.7411238954745289</v>
      </c>
      <c r="C190" s="43">
        <v>1.9834710743801651</v>
      </c>
      <c r="D190" s="43"/>
      <c r="E190" s="43">
        <v>1.7146776406035662</v>
      </c>
      <c r="F190" s="43"/>
      <c r="G190" s="43"/>
      <c r="H190" s="43">
        <v>1.7294074735557878</v>
      </c>
      <c r="I190" s="44">
        <v>1.7068730086481563</v>
      </c>
    </row>
    <row r="191" spans="1:9" x14ac:dyDescent="0.25">
      <c r="A191" s="131"/>
      <c r="B191" s="123">
        <v>1.8988715277777779</v>
      </c>
      <c r="C191" s="43">
        <v>1.9834710743801651</v>
      </c>
      <c r="D191" s="43"/>
      <c r="E191" s="43">
        <v>1.6913362581491656</v>
      </c>
      <c r="F191" s="43"/>
      <c r="G191" s="43"/>
      <c r="H191" s="43">
        <v>2.1279069767441801</v>
      </c>
      <c r="I191" s="44">
        <v>1.7425888720324738</v>
      </c>
    </row>
    <row r="192" spans="1:9" x14ac:dyDescent="0.25">
      <c r="A192" s="131"/>
      <c r="B192" s="123">
        <v>1.7956423741547707</v>
      </c>
      <c r="C192" s="43">
        <v>1.9996240706747135</v>
      </c>
      <c r="D192" s="43"/>
      <c r="E192" s="43">
        <v>1.9911111111111113</v>
      </c>
      <c r="F192" s="43"/>
      <c r="G192" s="43"/>
      <c r="H192" s="43"/>
      <c r="I192" s="44">
        <v>2.5105233124097901</v>
      </c>
    </row>
    <row r="193" spans="1:9" x14ac:dyDescent="0.25">
      <c r="A193" s="131"/>
      <c r="B193" s="123">
        <v>1.7153903972303213</v>
      </c>
      <c r="C193" s="43">
        <v>1.8182076945039303</v>
      </c>
      <c r="D193" s="43"/>
      <c r="E193" s="43">
        <v>1.6629610730427176</v>
      </c>
      <c r="F193" s="43"/>
      <c r="G193" s="43"/>
      <c r="H193" s="43"/>
      <c r="I193" s="44">
        <v>2.5373176340853401</v>
      </c>
    </row>
    <row r="194" spans="1:9" x14ac:dyDescent="0.25">
      <c r="A194" s="131"/>
      <c r="B194" s="123">
        <v>2.2316102573764756</v>
      </c>
      <c r="C194" s="43">
        <v>1.7989913060991569</v>
      </c>
      <c r="D194" s="43"/>
      <c r="E194" s="43">
        <v>1.828682384468834</v>
      </c>
      <c r="F194" s="43"/>
      <c r="G194" s="43"/>
      <c r="H194" s="43"/>
      <c r="I194" s="44">
        <v>1.6261574074074074</v>
      </c>
    </row>
    <row r="195" spans="1:9" x14ac:dyDescent="0.25">
      <c r="A195" s="131"/>
      <c r="B195" s="123">
        <v>2.3057725694444442</v>
      </c>
      <c r="C195" s="43">
        <v>1.6927719116210933</v>
      </c>
      <c r="D195" s="43"/>
      <c r="E195" s="43">
        <v>1.7240015495731575</v>
      </c>
      <c r="F195" s="43"/>
      <c r="G195" s="43"/>
      <c r="H195" s="43"/>
      <c r="I195" s="44">
        <v>1.9283795973594655</v>
      </c>
    </row>
    <row r="196" spans="1:9" x14ac:dyDescent="0.25">
      <c r="A196" s="131"/>
      <c r="B196" s="123">
        <v>1.4449139030612248</v>
      </c>
      <c r="C196" s="43">
        <v>1.728936072588716</v>
      </c>
      <c r="D196" s="43"/>
      <c r="E196" s="43">
        <v>2.022673203432765</v>
      </c>
      <c r="F196" s="43"/>
      <c r="G196" s="43"/>
      <c r="H196" s="43"/>
      <c r="I196" s="44">
        <v>1.9663177059626766</v>
      </c>
    </row>
    <row r="197" spans="1:9" x14ac:dyDescent="0.25">
      <c r="A197" s="131"/>
      <c r="B197" s="123">
        <v>1.74</v>
      </c>
      <c r="C197" s="43">
        <v>1.8396541450207364</v>
      </c>
      <c r="D197" s="43"/>
      <c r="E197" s="43">
        <v>1.791163033766584</v>
      </c>
      <c r="F197" s="43"/>
      <c r="G197" s="43"/>
      <c r="H197" s="43"/>
      <c r="I197" s="44">
        <v>2.75925925925926</v>
      </c>
    </row>
    <row r="198" spans="1:9" x14ac:dyDescent="0.25">
      <c r="A198" s="131"/>
      <c r="B198" s="123">
        <v>1.4693361784035341</v>
      </c>
      <c r="C198" s="43">
        <v>2.0946725494824827</v>
      </c>
      <c r="D198" s="43"/>
      <c r="E198" s="43">
        <v>1.8381344307270235</v>
      </c>
      <c r="F198" s="43"/>
      <c r="G198" s="43"/>
      <c r="H198" s="43"/>
      <c r="I198" s="44">
        <v>2.7652150145772598</v>
      </c>
    </row>
    <row r="199" spans="1:9" x14ac:dyDescent="0.25">
      <c r="A199" s="131"/>
      <c r="B199" s="123">
        <v>1.76</v>
      </c>
      <c r="C199" s="43">
        <v>1.8570778334091942</v>
      </c>
      <c r="D199" s="43"/>
      <c r="E199" s="43">
        <v>1.9196391078477248</v>
      </c>
      <c r="F199" s="43"/>
      <c r="G199" s="43"/>
      <c r="H199" s="43"/>
      <c r="I199" s="44">
        <v>1.9609599999999998</v>
      </c>
    </row>
    <row r="200" spans="1:9" x14ac:dyDescent="0.25">
      <c r="A200" s="131"/>
      <c r="B200" s="123">
        <v>1.6400836442658577</v>
      </c>
      <c r="C200" s="43">
        <v>1.8394606764184287</v>
      </c>
      <c r="D200" s="43"/>
      <c r="E200" s="43">
        <v>1.8896447467876036</v>
      </c>
      <c r="F200" s="43"/>
      <c r="G200" s="43"/>
      <c r="H200" s="43"/>
      <c r="I200" s="44">
        <v>2.7205108940646099</v>
      </c>
    </row>
    <row r="201" spans="1:9" x14ac:dyDescent="0.25">
      <c r="A201" s="131"/>
      <c r="B201" s="123">
        <v>1.9101370319245943</v>
      </c>
      <c r="C201" s="43">
        <v>1.629008746355685</v>
      </c>
      <c r="D201" s="43"/>
      <c r="E201" s="43">
        <v>1.84</v>
      </c>
      <c r="F201" s="43"/>
      <c r="G201" s="43"/>
      <c r="H201" s="43"/>
      <c r="I201" s="44">
        <v>2.2776967930029159</v>
      </c>
    </row>
    <row r="202" spans="1:9" x14ac:dyDescent="0.25">
      <c r="A202" s="131"/>
      <c r="B202" s="123">
        <v>1.6110268441009323</v>
      </c>
      <c r="C202" s="43">
        <v>1.7023086547851558</v>
      </c>
      <c r="D202" s="43"/>
      <c r="E202" s="43">
        <v>1.7229871882300025</v>
      </c>
      <c r="F202" s="43"/>
      <c r="G202" s="43"/>
      <c r="H202" s="43"/>
      <c r="I202" s="44">
        <v>2.7819248027733199</v>
      </c>
    </row>
    <row r="203" spans="1:9" x14ac:dyDescent="0.25">
      <c r="A203" s="131"/>
      <c r="B203" s="123">
        <v>1.7535903250188964</v>
      </c>
      <c r="C203" s="43">
        <v>1.7085216503863538</v>
      </c>
      <c r="D203" s="43"/>
      <c r="E203" s="43">
        <v>1.9687039577300205</v>
      </c>
      <c r="F203" s="43"/>
      <c r="G203" s="43"/>
      <c r="H203" s="43"/>
      <c r="I203" s="44">
        <v>1.8944316925205196</v>
      </c>
    </row>
    <row r="204" spans="1:9" x14ac:dyDescent="0.25">
      <c r="A204" s="131"/>
      <c r="B204" s="123">
        <v>1.4980359513184647</v>
      </c>
      <c r="C204" s="43">
        <v>1.9793479462337122</v>
      </c>
      <c r="D204" s="43"/>
      <c r="E204" s="43">
        <v>1.7622620395539721</v>
      </c>
      <c r="F204" s="43"/>
      <c r="G204" s="43"/>
      <c r="H204" s="43"/>
      <c r="I204" s="44">
        <v>2.6300923865874202</v>
      </c>
    </row>
    <row r="205" spans="1:9" x14ac:dyDescent="0.25">
      <c r="A205" s="131"/>
      <c r="B205" s="123">
        <v>1.8835335602115706</v>
      </c>
      <c r="C205" s="43">
        <v>1.7203182169111473</v>
      </c>
      <c r="D205" s="43"/>
      <c r="E205" s="43">
        <v>1.8790998542274056</v>
      </c>
      <c r="F205" s="43"/>
      <c r="G205" s="43"/>
      <c r="H205" s="43"/>
      <c r="I205" s="44">
        <v>2.7430503380916602</v>
      </c>
    </row>
    <row r="206" spans="1:9" x14ac:dyDescent="0.25">
      <c r="A206" s="131"/>
      <c r="B206" s="123">
        <v>1.8365829300358929</v>
      </c>
      <c r="C206" s="43">
        <v>1.8790998542274056</v>
      </c>
      <c r="D206" s="43"/>
      <c r="E206" s="43">
        <v>1.759669182193748</v>
      </c>
      <c r="F206" s="43"/>
      <c r="G206" s="43"/>
      <c r="H206" s="43"/>
      <c r="I206" s="44">
        <v>1.9892939814814818</v>
      </c>
    </row>
    <row r="207" spans="1:9" x14ac:dyDescent="0.25">
      <c r="A207" s="131"/>
      <c r="B207" s="123">
        <v>1.6815736263951557</v>
      </c>
      <c r="C207" s="43">
        <v>1.728936072588716</v>
      </c>
      <c r="D207" s="43"/>
      <c r="E207" s="43">
        <v>1.8264339789777446</v>
      </c>
      <c r="F207" s="43"/>
      <c r="G207" s="43"/>
      <c r="H207" s="43"/>
      <c r="I207" s="44"/>
    </row>
    <row r="208" spans="1:9" x14ac:dyDescent="0.25">
      <c r="A208" s="131"/>
      <c r="B208" s="123">
        <v>1.843226839962232</v>
      </c>
      <c r="C208" s="43">
        <v>1.9384882435093693</v>
      </c>
      <c r="D208" s="43"/>
      <c r="E208" s="43">
        <v>1.8568745452940401</v>
      </c>
      <c r="F208" s="43"/>
      <c r="G208" s="43"/>
      <c r="H208" s="43"/>
      <c r="I208" s="44"/>
    </row>
    <row r="209" spans="1:9" x14ac:dyDescent="0.25">
      <c r="A209" s="131"/>
      <c r="B209" s="123">
        <v>1.7919434969621253</v>
      </c>
      <c r="C209" s="43">
        <v>1.76521501457726</v>
      </c>
      <c r="D209" s="43"/>
      <c r="E209" s="43">
        <v>1.6385980883022302</v>
      </c>
      <c r="F209" s="43"/>
      <c r="G209" s="43"/>
      <c r="H209" s="43"/>
      <c r="I209" s="44"/>
    </row>
    <row r="210" spans="1:9" x14ac:dyDescent="0.25">
      <c r="A210" s="131"/>
      <c r="B210" s="123">
        <v>1.9230613138130126</v>
      </c>
      <c r="C210" s="43">
        <v>1.7558299039780523</v>
      </c>
      <c r="D210" s="43"/>
      <c r="E210" s="43">
        <v>1.7304335064496978</v>
      </c>
      <c r="F210" s="43"/>
      <c r="G210" s="43"/>
      <c r="H210" s="43"/>
      <c r="I210" s="44"/>
    </row>
    <row r="211" spans="1:9" x14ac:dyDescent="0.25">
      <c r="A211" s="131"/>
      <c r="B211" s="123">
        <v>1.6355983829753613</v>
      </c>
      <c r="C211" s="43">
        <v>1.6174138074964526</v>
      </c>
      <c r="D211" s="43"/>
      <c r="E211" s="43">
        <v>2.1494253645626933</v>
      </c>
      <c r="F211" s="43"/>
      <c r="G211" s="43"/>
      <c r="H211" s="43"/>
      <c r="I211" s="44"/>
    </row>
    <row r="212" spans="1:9" x14ac:dyDescent="0.25">
      <c r="A212" s="131"/>
      <c r="B212" s="123">
        <v>1.9024522075557573</v>
      </c>
      <c r="C212" s="43">
        <v>1.9196391078477248</v>
      </c>
      <c r="D212" s="43"/>
      <c r="E212" s="43">
        <v>1.9476187925737294</v>
      </c>
      <c r="F212" s="43"/>
      <c r="G212" s="43"/>
      <c r="H212" s="43"/>
      <c r="I212" s="44"/>
    </row>
    <row r="213" spans="1:9" x14ac:dyDescent="0.25">
      <c r="A213" s="131"/>
      <c r="B213" s="123">
        <v>1.38451876381174</v>
      </c>
      <c r="C213" s="43">
        <v>1.7491858335029518</v>
      </c>
      <c r="D213" s="43"/>
      <c r="E213" s="43">
        <v>1.8206645425580334</v>
      </c>
      <c r="F213" s="43"/>
      <c r="G213" s="43"/>
      <c r="H213" s="43"/>
      <c r="I213" s="44"/>
    </row>
    <row r="214" spans="1:9" x14ac:dyDescent="0.25">
      <c r="A214" s="131"/>
      <c r="B214" s="123">
        <v>1.1631893737607599</v>
      </c>
      <c r="C214" s="43">
        <v>1.9360422740524785</v>
      </c>
      <c r="D214" s="43"/>
      <c r="E214" s="43">
        <v>1.7479955888817198</v>
      </c>
      <c r="F214" s="43"/>
      <c r="G214" s="43"/>
      <c r="H214" s="43"/>
      <c r="I214" s="44"/>
    </row>
    <row r="215" spans="1:9" x14ac:dyDescent="0.25">
      <c r="A215" s="131"/>
      <c r="B215" s="123">
        <v>1.8572508368426734</v>
      </c>
      <c r="C215" s="43">
        <v>1.7166137695312496</v>
      </c>
      <c r="D215" s="43"/>
      <c r="E215" s="43"/>
      <c r="F215" s="43"/>
      <c r="G215" s="43"/>
      <c r="H215" s="43"/>
      <c r="I215" s="44"/>
    </row>
    <row r="216" spans="1:9" x14ac:dyDescent="0.25">
      <c r="A216" s="131"/>
      <c r="B216" s="123">
        <v>1.9039408157556474</v>
      </c>
      <c r="C216" s="43">
        <v>1.7043343177493848</v>
      </c>
      <c r="D216" s="43"/>
      <c r="E216" s="43"/>
      <c r="F216" s="43"/>
      <c r="G216" s="43"/>
      <c r="H216" s="43"/>
      <c r="I216" s="44"/>
    </row>
    <row r="217" spans="1:9" x14ac:dyDescent="0.25">
      <c r="A217" s="131"/>
      <c r="B217" s="123">
        <v>1.788345272570238</v>
      </c>
      <c r="C217" s="43">
        <v>1.6741489375762733</v>
      </c>
      <c r="D217" s="43"/>
      <c r="E217" s="43"/>
      <c r="F217" s="43"/>
      <c r="G217" s="43"/>
      <c r="H217" s="43"/>
      <c r="I217" s="44"/>
    </row>
    <row r="218" spans="1:9" x14ac:dyDescent="0.25">
      <c r="A218" s="131"/>
      <c r="B218" s="123">
        <v>1.0580258075121201</v>
      </c>
      <c r="C218" s="43">
        <v>1.6437905810799711</v>
      </c>
      <c r="D218" s="43"/>
      <c r="E218" s="43"/>
      <c r="F218" s="43"/>
      <c r="G218" s="43"/>
      <c r="H218" s="43"/>
      <c r="I218" s="44"/>
    </row>
    <row r="219" spans="1:9" x14ac:dyDescent="0.25">
      <c r="A219" s="131"/>
      <c r="B219" s="123">
        <v>1.8633256565107503</v>
      </c>
      <c r="C219" s="43">
        <v>2.22382598771441</v>
      </c>
      <c r="D219" s="43"/>
      <c r="E219" s="43"/>
      <c r="F219" s="43"/>
      <c r="G219" s="43"/>
      <c r="H219" s="43"/>
      <c r="I219" s="44"/>
    </row>
    <row r="220" spans="1:9" x14ac:dyDescent="0.25">
      <c r="A220" s="131"/>
      <c r="B220" s="123">
        <v>1.08539765848554</v>
      </c>
      <c r="C220" s="43">
        <v>2.0501045553323221</v>
      </c>
      <c r="D220" s="43"/>
      <c r="E220" s="43"/>
      <c r="F220" s="43"/>
      <c r="G220" s="43"/>
      <c r="H220" s="43"/>
      <c r="I220" s="44"/>
    </row>
    <row r="221" spans="1:9" x14ac:dyDescent="0.25">
      <c r="A221" s="131"/>
      <c r="B221" s="123">
        <v>1.00912160621022</v>
      </c>
      <c r="C221" s="43">
        <v>2.0706578964759172</v>
      </c>
      <c r="D221" s="43"/>
      <c r="E221" s="43"/>
      <c r="F221" s="43"/>
      <c r="G221" s="43"/>
      <c r="H221" s="43"/>
      <c r="I221" s="44"/>
    </row>
    <row r="222" spans="1:9" x14ac:dyDescent="0.25">
      <c r="A222" s="131"/>
      <c r="B222" s="123">
        <v>1.15990885184645</v>
      </c>
      <c r="C222" s="43">
        <v>1.7041664435020132</v>
      </c>
      <c r="D222" s="43"/>
      <c r="E222" s="43"/>
      <c r="F222" s="43"/>
      <c r="G222" s="43"/>
      <c r="H222" s="43"/>
      <c r="I222" s="44"/>
    </row>
    <row r="223" spans="1:9" x14ac:dyDescent="0.25">
      <c r="A223" s="131"/>
      <c r="B223" s="123">
        <v>1.71875</v>
      </c>
      <c r="C223" s="43">
        <v>1.8031555221637865</v>
      </c>
      <c r="D223" s="43"/>
      <c r="E223" s="43"/>
      <c r="F223" s="43"/>
      <c r="G223" s="43"/>
      <c r="H223" s="43"/>
      <c r="I223" s="44"/>
    </row>
    <row r="224" spans="1:9" x14ac:dyDescent="0.25">
      <c r="A224" s="131"/>
      <c r="B224" s="123">
        <v>1.8008115216692151</v>
      </c>
      <c r="C224" s="43">
        <v>1.6695884464479505</v>
      </c>
      <c r="D224" s="43"/>
      <c r="E224" s="43"/>
      <c r="F224" s="43"/>
      <c r="G224" s="43"/>
      <c r="H224" s="43"/>
      <c r="I224" s="44"/>
    </row>
    <row r="225" spans="1:9" x14ac:dyDescent="0.25">
      <c r="A225" s="131"/>
      <c r="B225" s="123">
        <v>1.05468510539575</v>
      </c>
      <c r="C225" s="43">
        <v>1.6133500147636741</v>
      </c>
      <c r="D225" s="43"/>
      <c r="E225" s="43"/>
      <c r="F225" s="43"/>
      <c r="G225" s="43"/>
      <c r="H225" s="43"/>
      <c r="I225" s="44"/>
    </row>
    <row r="226" spans="1:9" x14ac:dyDescent="0.25">
      <c r="A226" s="131"/>
      <c r="B226" s="123">
        <v>1.9219670368885506</v>
      </c>
      <c r="C226" s="43">
        <v>1.7558299039780523</v>
      </c>
      <c r="D226" s="43"/>
      <c r="E226" s="43"/>
      <c r="F226" s="43"/>
      <c r="G226" s="43"/>
      <c r="H226" s="43"/>
      <c r="I226" s="44"/>
    </row>
    <row r="227" spans="1:9" x14ac:dyDescent="0.25">
      <c r="A227" s="131"/>
      <c r="B227" s="123">
        <v>1.5609263910819906</v>
      </c>
      <c r="C227" s="43">
        <v>1.9913518434228488</v>
      </c>
      <c r="D227" s="43"/>
      <c r="E227" s="43"/>
      <c r="F227" s="43"/>
      <c r="G227" s="43"/>
      <c r="H227" s="43"/>
      <c r="I227" s="44"/>
    </row>
    <row r="228" spans="1:9" x14ac:dyDescent="0.25">
      <c r="A228" s="131"/>
      <c r="B228" s="123">
        <v>1.6348053538136187</v>
      </c>
      <c r="C228" s="43">
        <v>2.0354162426216167</v>
      </c>
      <c r="D228" s="43"/>
      <c r="E228" s="43"/>
      <c r="F228" s="43"/>
      <c r="G228" s="43"/>
      <c r="H228" s="43"/>
      <c r="I228" s="44"/>
    </row>
    <row r="229" spans="1:9" x14ac:dyDescent="0.25">
      <c r="A229" s="131"/>
      <c r="B229" s="123">
        <v>1.9756587551882212</v>
      </c>
      <c r="C229" s="43">
        <v>2.0850480109739369</v>
      </c>
      <c r="D229" s="43"/>
      <c r="E229" s="43"/>
      <c r="F229" s="43"/>
      <c r="G229" s="43"/>
      <c r="H229" s="43"/>
      <c r="I229" s="44"/>
    </row>
    <row r="230" spans="1:9" x14ac:dyDescent="0.25">
      <c r="A230" s="131"/>
      <c r="B230" s="123">
        <v>1.9034911157850301</v>
      </c>
      <c r="C230" s="43">
        <v>2.0547382263499636</v>
      </c>
      <c r="D230" s="43"/>
      <c r="E230" s="43"/>
      <c r="F230" s="43"/>
      <c r="G230" s="43"/>
      <c r="H230" s="43"/>
      <c r="I230" s="44"/>
    </row>
    <row r="231" spans="1:9" x14ac:dyDescent="0.25">
      <c r="A231" s="131"/>
      <c r="B231" s="123">
        <v>1.8258926180378714</v>
      </c>
      <c r="C231" s="43">
        <v>1.8491124260355027</v>
      </c>
      <c r="D231" s="43"/>
      <c r="E231" s="43"/>
      <c r="F231" s="43"/>
      <c r="G231" s="43"/>
      <c r="H231" s="43"/>
      <c r="I231" s="44"/>
    </row>
    <row r="232" spans="1:9" x14ac:dyDescent="0.25">
      <c r="A232" s="131"/>
      <c r="B232" s="123">
        <v>1.9059357724833255</v>
      </c>
      <c r="C232" s="43">
        <v>2.1036814425244179</v>
      </c>
      <c r="D232" s="43"/>
      <c r="E232" s="43"/>
      <c r="F232" s="43"/>
      <c r="G232" s="43"/>
      <c r="H232" s="43"/>
      <c r="I232" s="44"/>
    </row>
    <row r="233" spans="1:9" x14ac:dyDescent="0.25">
      <c r="A233" s="131"/>
      <c r="B233" s="123">
        <v>1.75748382992829</v>
      </c>
      <c r="C233" s="43">
        <v>1.9596315892612193</v>
      </c>
      <c r="D233" s="43"/>
      <c r="E233" s="43"/>
      <c r="F233" s="43"/>
      <c r="G233" s="43"/>
      <c r="H233" s="43"/>
      <c r="I233" s="44"/>
    </row>
    <row r="234" spans="1:9" x14ac:dyDescent="0.25">
      <c r="A234" s="131"/>
      <c r="B234" s="123">
        <v>1.0399663405553801</v>
      </c>
      <c r="C234" s="43">
        <v>1.6913362581491656</v>
      </c>
      <c r="D234" s="43"/>
      <c r="E234" s="43"/>
      <c r="F234" s="43"/>
      <c r="G234" s="43"/>
      <c r="H234" s="43"/>
      <c r="I234" s="44"/>
    </row>
    <row r="235" spans="1:9" x14ac:dyDescent="0.25">
      <c r="A235" s="131"/>
      <c r="B235" s="123">
        <v>1.6149733529396759</v>
      </c>
      <c r="C235" s="43">
        <v>1.8502378529450427</v>
      </c>
      <c r="D235" s="43"/>
      <c r="E235" s="43"/>
      <c r="F235" s="43"/>
      <c r="G235" s="43"/>
      <c r="H235" s="43"/>
      <c r="I235" s="44"/>
    </row>
    <row r="236" spans="1:9" x14ac:dyDescent="0.25">
      <c r="A236" s="131"/>
      <c r="B236" s="123">
        <v>1.56463359126081</v>
      </c>
      <c r="C236" s="43">
        <v>1.8655692729766804</v>
      </c>
      <c r="D236" s="43"/>
      <c r="E236" s="43"/>
      <c r="F236" s="43"/>
      <c r="G236" s="43"/>
      <c r="H236" s="43"/>
      <c r="I236" s="44"/>
    </row>
    <row r="237" spans="1:9" x14ac:dyDescent="0.25">
      <c r="A237" s="131"/>
      <c r="B237" s="123">
        <v>1.762228701004211</v>
      </c>
      <c r="C237" s="43">
        <v>1.920232134729176</v>
      </c>
      <c r="D237" s="43"/>
      <c r="E237" s="43"/>
      <c r="F237" s="43"/>
      <c r="G237" s="43"/>
      <c r="H237" s="43"/>
      <c r="I237" s="44"/>
    </row>
    <row r="238" spans="1:9" x14ac:dyDescent="0.25">
      <c r="A238" s="131"/>
      <c r="B238" s="123">
        <v>1.03131121138695</v>
      </c>
      <c r="C238" s="43">
        <v>1.8461951596119635</v>
      </c>
      <c r="D238" s="43"/>
      <c r="E238" s="43"/>
      <c r="F238" s="43"/>
      <c r="G238" s="43"/>
      <c r="H238" s="43"/>
      <c r="I238" s="44"/>
    </row>
    <row r="239" spans="1:9" x14ac:dyDescent="0.25">
      <c r="A239" s="131"/>
      <c r="B239" s="123">
        <v>1.7049033992031308</v>
      </c>
      <c r="C239" s="43">
        <v>1.9073486328125</v>
      </c>
      <c r="D239" s="43"/>
      <c r="E239" s="43"/>
      <c r="F239" s="43"/>
      <c r="G239" s="43"/>
      <c r="H239" s="43"/>
      <c r="I239" s="44"/>
    </row>
    <row r="240" spans="1:9" x14ac:dyDescent="0.25">
      <c r="A240" s="131"/>
      <c r="B240" s="123">
        <v>1.7534169105625694</v>
      </c>
      <c r="C240" s="43">
        <v>1.7209264658244245</v>
      </c>
      <c r="D240" s="43"/>
      <c r="E240" s="43"/>
      <c r="F240" s="43"/>
      <c r="G240" s="43"/>
      <c r="H240" s="43"/>
      <c r="I240" s="44"/>
    </row>
    <row r="241" spans="1:9" x14ac:dyDescent="0.25">
      <c r="A241" s="131"/>
      <c r="B241" s="123">
        <v>1.5861830630747382</v>
      </c>
      <c r="C241" s="43">
        <v>1.9475993275657058</v>
      </c>
      <c r="D241" s="43"/>
      <c r="E241" s="43"/>
      <c r="F241" s="43"/>
      <c r="G241" s="43"/>
      <c r="H241" s="43"/>
      <c r="I241" s="44"/>
    </row>
    <row r="242" spans="1:9" x14ac:dyDescent="0.25">
      <c r="A242" s="131"/>
      <c r="B242" s="123">
        <v>1.8661568245957056</v>
      </c>
      <c r="C242" s="43">
        <v>1.997915687957968</v>
      </c>
      <c r="D242" s="43"/>
      <c r="E242" s="43"/>
      <c r="F242" s="43"/>
      <c r="G242" s="43"/>
      <c r="H242" s="43"/>
      <c r="I242" s="44"/>
    </row>
    <row r="243" spans="1:9" x14ac:dyDescent="0.25">
      <c r="A243" s="131"/>
      <c r="B243" s="123">
        <v>1.7297757185616467</v>
      </c>
      <c r="C243" s="43">
        <v>1.7739377243509473</v>
      </c>
      <c r="D243" s="43"/>
      <c r="E243" s="43"/>
      <c r="F243" s="43"/>
      <c r="G243" s="43"/>
      <c r="H243" s="43"/>
      <c r="I243" s="44"/>
    </row>
    <row r="244" spans="1:9" x14ac:dyDescent="0.25">
      <c r="A244" s="131"/>
      <c r="B244" s="123">
        <v>1.8648642492711376</v>
      </c>
      <c r="C244" s="43">
        <v>1.7201166180758021</v>
      </c>
      <c r="D244" s="43"/>
      <c r="E244" s="43"/>
      <c r="F244" s="43"/>
      <c r="G244" s="43"/>
      <c r="H244" s="43"/>
      <c r="I244" s="44"/>
    </row>
    <row r="245" spans="1:9" x14ac:dyDescent="0.25">
      <c r="A245" s="131"/>
      <c r="B245" s="123">
        <v>1.7527195422575033</v>
      </c>
      <c r="C245" s="43">
        <v>1.6610939643347047</v>
      </c>
      <c r="D245" s="43"/>
      <c r="E245" s="43"/>
      <c r="F245" s="43"/>
      <c r="G245" s="43"/>
      <c r="H245" s="43"/>
      <c r="I245" s="44"/>
    </row>
    <row r="246" spans="1:9" x14ac:dyDescent="0.25">
      <c r="A246" s="131"/>
      <c r="B246" s="123">
        <v>1.733873095566562</v>
      </c>
      <c r="C246" s="43">
        <v>1.6460905349794239</v>
      </c>
      <c r="D246" s="43"/>
      <c r="E246" s="43"/>
      <c r="F246" s="43"/>
      <c r="G246" s="43"/>
      <c r="H246" s="43"/>
      <c r="I246" s="44"/>
    </row>
    <row r="247" spans="1:9" x14ac:dyDescent="0.25">
      <c r="A247" s="131"/>
      <c r="B247" s="123">
        <v>1.520354173415398</v>
      </c>
      <c r="C247" s="43">
        <v>1.877664395287167</v>
      </c>
      <c r="D247" s="43"/>
      <c r="E247" s="43"/>
      <c r="F247" s="43"/>
      <c r="G247" s="43"/>
      <c r="H247" s="43"/>
      <c r="I247" s="44"/>
    </row>
    <row r="248" spans="1:9" x14ac:dyDescent="0.25">
      <c r="A248" s="131"/>
      <c r="B248" s="123">
        <v>1.71</v>
      </c>
      <c r="C248" s="43">
        <v>1.8754530588850116</v>
      </c>
      <c r="D248" s="43"/>
      <c r="E248" s="43"/>
      <c r="F248" s="43"/>
      <c r="G248" s="43"/>
      <c r="H248" s="43"/>
      <c r="I248" s="44"/>
    </row>
    <row r="249" spans="1:9" x14ac:dyDescent="0.25">
      <c r="A249" s="131"/>
      <c r="B249" s="123">
        <v>1.19633998244758</v>
      </c>
      <c r="C249" s="43">
        <v>1.6067855038733265</v>
      </c>
      <c r="D249" s="43"/>
      <c r="E249" s="43"/>
      <c r="F249" s="43"/>
      <c r="G249" s="43"/>
      <c r="H249" s="43"/>
      <c r="I249" s="44"/>
    </row>
    <row r="250" spans="1:9" x14ac:dyDescent="0.25">
      <c r="A250" s="131"/>
      <c r="B250" s="123">
        <v>1.9787714920864599</v>
      </c>
      <c r="C250" s="43">
        <v>2.08</v>
      </c>
      <c r="D250" s="43"/>
      <c r="E250" s="43"/>
      <c r="F250" s="43"/>
      <c r="G250" s="43"/>
      <c r="H250" s="43"/>
      <c r="I250" s="44"/>
    </row>
    <row r="251" spans="1:9" x14ac:dyDescent="0.25">
      <c r="A251" s="131"/>
      <c r="B251" s="123">
        <v>1.08608098845586</v>
      </c>
      <c r="C251" s="43">
        <v>1.8518518518518516</v>
      </c>
      <c r="D251" s="43"/>
      <c r="E251" s="43"/>
      <c r="F251" s="43"/>
      <c r="G251" s="43"/>
      <c r="H251" s="43"/>
      <c r="I251" s="44"/>
    </row>
    <row r="252" spans="1:9" x14ac:dyDescent="0.25">
      <c r="A252" s="131"/>
      <c r="B252" s="123">
        <v>1.0719021490626399</v>
      </c>
      <c r="C252" s="43">
        <v>1.7809892122939142</v>
      </c>
      <c r="D252" s="43"/>
      <c r="E252" s="43"/>
      <c r="F252" s="43"/>
      <c r="G252" s="43"/>
      <c r="H252" s="43"/>
      <c r="I252" s="44"/>
    </row>
    <row r="253" spans="1:9" x14ac:dyDescent="0.25">
      <c r="A253" s="131"/>
      <c r="B253" s="123">
        <v>1.8686840217477754</v>
      </c>
      <c r="C253" s="43">
        <v>2.0869855580599386</v>
      </c>
      <c r="D253" s="43"/>
      <c r="E253" s="43"/>
      <c r="F253" s="43"/>
      <c r="G253" s="43"/>
      <c r="H253" s="43"/>
      <c r="I253" s="44"/>
    </row>
    <row r="254" spans="1:9" x14ac:dyDescent="0.25">
      <c r="A254" s="131"/>
      <c r="B254" s="123">
        <v>1.9146888666180761</v>
      </c>
      <c r="C254" s="43">
        <v>1.6219723183391006</v>
      </c>
      <c r="D254" s="43"/>
      <c r="E254" s="43"/>
      <c r="F254" s="43"/>
      <c r="G254" s="43"/>
      <c r="H254" s="43"/>
      <c r="I254" s="44"/>
    </row>
    <row r="255" spans="1:9" x14ac:dyDescent="0.25">
      <c r="A255" s="131"/>
      <c r="B255" s="123">
        <v>1.8572508368426734</v>
      </c>
      <c r="C255" s="43">
        <v>1.7173824547119889</v>
      </c>
      <c r="D255" s="43"/>
      <c r="E255" s="43"/>
      <c r="F255" s="43"/>
      <c r="G255" s="43"/>
      <c r="H255" s="43"/>
      <c r="I255" s="44"/>
    </row>
    <row r="256" spans="1:9" x14ac:dyDescent="0.25">
      <c r="A256" s="131"/>
      <c r="B256" s="123">
        <v>1.829767865270824</v>
      </c>
      <c r="C256" s="43">
        <v>1.6554759736876701</v>
      </c>
      <c r="D256" s="43"/>
      <c r="E256" s="43"/>
      <c r="F256" s="43"/>
      <c r="G256" s="43"/>
      <c r="H256" s="43"/>
      <c r="I256" s="44"/>
    </row>
    <row r="257" spans="1:9" x14ac:dyDescent="0.25">
      <c r="A257" s="131"/>
      <c r="B257" s="123">
        <v>1.0356915087463601</v>
      </c>
      <c r="C257" s="43">
        <v>1.9444444444444444</v>
      </c>
      <c r="D257" s="43"/>
      <c r="E257" s="43"/>
      <c r="F257" s="43"/>
      <c r="G257" s="43"/>
      <c r="H257" s="43"/>
      <c r="I257" s="44"/>
    </row>
    <row r="258" spans="1:9" x14ac:dyDescent="0.25">
      <c r="A258" s="131"/>
      <c r="B258" s="123">
        <v>1.9860387879781869</v>
      </c>
      <c r="C258" s="43">
        <v>1.9301131214125067</v>
      </c>
      <c r="D258" s="43"/>
      <c r="E258" s="43"/>
      <c r="F258" s="43"/>
      <c r="G258" s="43"/>
      <c r="H258" s="43"/>
      <c r="I258" s="44"/>
    </row>
    <row r="259" spans="1:9" x14ac:dyDescent="0.25">
      <c r="A259" s="131"/>
      <c r="B259" s="123">
        <v>1.8054205809307851</v>
      </c>
      <c r="C259" s="43">
        <v>1.7146776406035662</v>
      </c>
      <c r="D259" s="43"/>
      <c r="E259" s="43"/>
      <c r="F259" s="43"/>
      <c r="G259" s="43"/>
      <c r="H259" s="43"/>
      <c r="I259" s="44"/>
    </row>
    <row r="260" spans="1:9" x14ac:dyDescent="0.25">
      <c r="A260" s="131"/>
      <c r="B260" s="123">
        <v>1.7113149029904078</v>
      </c>
      <c r="C260" s="43">
        <v>2.0850480109739369</v>
      </c>
      <c r="D260" s="43"/>
      <c r="E260" s="43"/>
      <c r="F260" s="43"/>
      <c r="G260" s="43"/>
      <c r="H260" s="43"/>
      <c r="I260" s="44"/>
    </row>
    <row r="261" spans="1:9" x14ac:dyDescent="0.25">
      <c r="A261" s="131"/>
      <c r="B261" s="123">
        <v>1.9353579940250407</v>
      </c>
      <c r="C261" s="43">
        <v>1.9663177059626766</v>
      </c>
      <c r="D261" s="43"/>
      <c r="E261" s="43"/>
      <c r="F261" s="43"/>
      <c r="G261" s="43"/>
      <c r="H261" s="43"/>
      <c r="I261" s="44"/>
    </row>
    <row r="262" spans="1:9" x14ac:dyDescent="0.25">
      <c r="A262" s="131"/>
      <c r="B262" s="123">
        <v>1.6940191360697683</v>
      </c>
      <c r="C262" s="43">
        <v>1.9996240706747135</v>
      </c>
      <c r="D262" s="43"/>
      <c r="E262" s="43"/>
      <c r="F262" s="43"/>
      <c r="G262" s="43"/>
      <c r="H262" s="43"/>
      <c r="I262" s="44"/>
    </row>
    <row r="263" spans="1:9" x14ac:dyDescent="0.25">
      <c r="A263" s="131"/>
      <c r="B263" s="123">
        <v>1.1539752179482801</v>
      </c>
      <c r="C263" s="43">
        <v>1.9825447944982186</v>
      </c>
      <c r="D263" s="43"/>
      <c r="E263" s="43"/>
      <c r="F263" s="43"/>
      <c r="G263" s="43"/>
      <c r="H263" s="43"/>
      <c r="I263" s="44"/>
    </row>
    <row r="264" spans="1:9" x14ac:dyDescent="0.25">
      <c r="A264" s="131"/>
      <c r="B264" s="123">
        <v>1.52989644119339</v>
      </c>
      <c r="C264" s="43">
        <v>1.6695884464479505</v>
      </c>
      <c r="D264" s="43"/>
      <c r="E264" s="43"/>
      <c r="F264" s="43"/>
      <c r="G264" s="43"/>
      <c r="H264" s="43"/>
      <c r="I264" s="44"/>
    </row>
    <row r="265" spans="1:9" x14ac:dyDescent="0.25">
      <c r="A265" s="131"/>
      <c r="B265" s="123">
        <v>1.6975762352728976</v>
      </c>
      <c r="C265" s="43">
        <v>1.8136707244526342</v>
      </c>
      <c r="D265" s="43"/>
      <c r="E265" s="43"/>
      <c r="F265" s="43"/>
      <c r="G265" s="43"/>
      <c r="H265" s="43"/>
      <c r="I265" s="44"/>
    </row>
    <row r="266" spans="1:9" x14ac:dyDescent="0.25">
      <c r="A266" s="131"/>
      <c r="B266" s="123">
        <v>1.9668272297002447</v>
      </c>
      <c r="C266" s="43">
        <v>1.6030552459803209</v>
      </c>
      <c r="D266" s="43"/>
      <c r="E266" s="43"/>
      <c r="F266" s="43"/>
      <c r="G266" s="43"/>
      <c r="H266" s="43"/>
      <c r="I266" s="44"/>
    </row>
    <row r="267" spans="1:9" x14ac:dyDescent="0.25">
      <c r="A267" s="131"/>
      <c r="B267" s="123">
        <v>1.1435029177282801</v>
      </c>
      <c r="C267" s="43">
        <v>1.7408972011221073</v>
      </c>
      <c r="D267" s="43"/>
      <c r="E267" s="43"/>
      <c r="F267" s="43"/>
      <c r="G267" s="43"/>
      <c r="H267" s="43"/>
      <c r="I267" s="44"/>
    </row>
    <row r="268" spans="1:9" x14ac:dyDescent="0.25">
      <c r="A268" s="131"/>
      <c r="B268" s="123">
        <v>1.2038995160430701</v>
      </c>
      <c r="C268" s="43">
        <v>1.7412977073612834</v>
      </c>
      <c r="D268" s="43"/>
      <c r="E268" s="43"/>
      <c r="F268" s="43"/>
      <c r="G268" s="43"/>
      <c r="H268" s="43"/>
      <c r="I268" s="44"/>
    </row>
    <row r="269" spans="1:9" x14ac:dyDescent="0.25">
      <c r="A269" s="131"/>
      <c r="B269" s="123">
        <v>1.36543754825283</v>
      </c>
      <c r="C269" s="43">
        <v>1.6750113791533909</v>
      </c>
      <c r="D269" s="43"/>
      <c r="E269" s="43"/>
      <c r="F269" s="43"/>
      <c r="G269" s="43"/>
      <c r="H269" s="43"/>
      <c r="I269" s="44"/>
    </row>
    <row r="270" spans="1:9" x14ac:dyDescent="0.25">
      <c r="A270" s="131"/>
      <c r="B270" s="123">
        <v>1.9079218835817677</v>
      </c>
      <c r="C270" s="43">
        <v>1.7066666666666668</v>
      </c>
      <c r="D270" s="43"/>
      <c r="E270" s="43"/>
      <c r="F270" s="43"/>
      <c r="G270" s="43"/>
      <c r="H270" s="43"/>
      <c r="I270" s="44"/>
    </row>
    <row r="271" spans="1:9" x14ac:dyDescent="0.25">
      <c r="A271" s="131"/>
      <c r="B271" s="123">
        <v>1.34250954849861</v>
      </c>
      <c r="C271" s="43">
        <v>1.6763944109010342</v>
      </c>
      <c r="D271" s="43"/>
      <c r="E271" s="43"/>
      <c r="F271" s="43"/>
      <c r="G271" s="43"/>
      <c r="H271" s="43"/>
      <c r="I271" s="44"/>
    </row>
    <row r="272" spans="1:9" x14ac:dyDescent="0.25">
      <c r="A272" s="131"/>
      <c r="B272" s="123">
        <v>1.1333900528926999</v>
      </c>
      <c r="C272" s="43">
        <v>1.7842512517068734</v>
      </c>
      <c r="D272" s="43"/>
      <c r="E272" s="43"/>
      <c r="F272" s="43"/>
      <c r="G272" s="43"/>
      <c r="H272" s="43"/>
      <c r="I272" s="44"/>
    </row>
    <row r="273" spans="1:9" x14ac:dyDescent="0.25">
      <c r="A273" s="131"/>
      <c r="B273" s="123">
        <v>1.8904928670592074</v>
      </c>
      <c r="C273" s="43">
        <v>1.7842512517068734</v>
      </c>
      <c r="D273" s="43"/>
      <c r="E273" s="43"/>
      <c r="F273" s="43"/>
      <c r="G273" s="43"/>
      <c r="H273" s="43"/>
      <c r="I273" s="44"/>
    </row>
    <row r="274" spans="1:9" x14ac:dyDescent="0.25">
      <c r="A274" s="131"/>
      <c r="B274" s="123">
        <v>1.8400429684970669</v>
      </c>
      <c r="C274" s="43">
        <v>1.764566291916055</v>
      </c>
      <c r="D274" s="43"/>
      <c r="E274" s="43"/>
      <c r="F274" s="43"/>
      <c r="G274" s="43"/>
      <c r="H274" s="43"/>
      <c r="I274" s="44"/>
    </row>
    <row r="275" spans="1:9" x14ac:dyDescent="0.25">
      <c r="A275" s="131"/>
      <c r="B275" s="123">
        <v>1.7781842198851796</v>
      </c>
      <c r="C275" s="43">
        <v>1.5996992565397705</v>
      </c>
      <c r="D275" s="43"/>
      <c r="E275" s="43"/>
      <c r="F275" s="43"/>
      <c r="G275" s="43"/>
      <c r="H275" s="43"/>
      <c r="I275" s="44"/>
    </row>
    <row r="276" spans="1:9" x14ac:dyDescent="0.25">
      <c r="A276" s="131"/>
      <c r="B276" s="123">
        <v>1.8896447467876036</v>
      </c>
      <c r="C276" s="43">
        <v>1.6276041666666667</v>
      </c>
      <c r="D276" s="43"/>
      <c r="E276" s="43"/>
      <c r="F276" s="43"/>
      <c r="G276" s="43"/>
      <c r="H276" s="43"/>
      <c r="I276" s="44"/>
    </row>
    <row r="277" spans="1:9" x14ac:dyDescent="0.25">
      <c r="A277" s="131"/>
      <c r="B277" s="123">
        <v>1.0370370370370401</v>
      </c>
      <c r="C277" s="43">
        <v>1.6917861098989628</v>
      </c>
      <c r="D277" s="43"/>
      <c r="E277" s="43"/>
      <c r="F277" s="43"/>
      <c r="G277" s="43"/>
      <c r="H277" s="43"/>
      <c r="I277" s="44"/>
    </row>
    <row r="278" spans="1:9" x14ac:dyDescent="0.25">
      <c r="A278" s="131"/>
      <c r="B278" s="123">
        <v>1.6741489375762733</v>
      </c>
      <c r="C278" s="43">
        <v>1.7027619292045881</v>
      </c>
      <c r="D278" s="43"/>
      <c r="E278" s="43"/>
      <c r="F278" s="43"/>
      <c r="G278" s="43"/>
      <c r="H278" s="43"/>
      <c r="I278" s="44"/>
    </row>
    <row r="279" spans="1:9" x14ac:dyDescent="0.25">
      <c r="A279" s="131"/>
      <c r="B279" s="123"/>
      <c r="C279" s="43">
        <v>1.7622620395539721</v>
      </c>
      <c r="D279" s="43"/>
      <c r="E279" s="43"/>
      <c r="F279" s="43"/>
      <c r="G279" s="43"/>
      <c r="H279" s="43"/>
      <c r="I279" s="44"/>
    </row>
    <row r="280" spans="1:9" x14ac:dyDescent="0.25">
      <c r="A280" s="131"/>
      <c r="B280" s="123"/>
      <c r="C280" s="43">
        <v>1.6956873019620098</v>
      </c>
      <c r="D280" s="43"/>
      <c r="E280" s="43"/>
      <c r="F280" s="43"/>
      <c r="G280" s="43"/>
      <c r="H280" s="43"/>
      <c r="I280" s="44"/>
    </row>
    <row r="281" spans="1:9" x14ac:dyDescent="0.25">
      <c r="A281" s="131"/>
      <c r="B281" s="123"/>
      <c r="C281" s="43">
        <v>1.8461951596119635</v>
      </c>
      <c r="D281" s="43"/>
      <c r="E281" s="43"/>
      <c r="F281" s="43"/>
      <c r="G281" s="43"/>
      <c r="H281" s="43"/>
      <c r="I281" s="44"/>
    </row>
    <row r="282" spans="1:9" x14ac:dyDescent="0.25">
      <c r="A282" s="131"/>
      <c r="B282" s="123"/>
      <c r="C282" s="43">
        <v>1.6625072886297374</v>
      </c>
      <c r="D282" s="43"/>
      <c r="E282" s="43"/>
      <c r="F282" s="43"/>
      <c r="G282" s="43"/>
      <c r="H282" s="43"/>
      <c r="I282" s="44"/>
    </row>
    <row r="283" spans="1:9" x14ac:dyDescent="0.25">
      <c r="A283" s="131"/>
      <c r="B283" s="123"/>
      <c r="C283" s="43">
        <v>1.9596315892612193</v>
      </c>
      <c r="D283" s="43"/>
      <c r="E283" s="43"/>
      <c r="F283" s="43"/>
      <c r="G283" s="43"/>
      <c r="H283" s="43"/>
      <c r="I283" s="44"/>
    </row>
    <row r="284" spans="1:9" x14ac:dyDescent="0.25">
      <c r="A284" s="131"/>
      <c r="B284" s="123"/>
      <c r="C284" s="43">
        <v>1.8467341834433555</v>
      </c>
      <c r="D284" s="43"/>
      <c r="E284" s="43"/>
      <c r="F284" s="43"/>
      <c r="G284" s="43"/>
      <c r="H284" s="43"/>
      <c r="I284" s="44"/>
    </row>
    <row r="285" spans="1:9" x14ac:dyDescent="0.25">
      <c r="A285" s="131"/>
      <c r="B285" s="123"/>
      <c r="C285" s="43">
        <v>1.9287109375</v>
      </c>
      <c r="D285" s="43"/>
      <c r="E285" s="43"/>
      <c r="F285" s="43"/>
      <c r="G285" s="43"/>
      <c r="H285" s="43"/>
      <c r="I285" s="44"/>
    </row>
    <row r="286" spans="1:9" x14ac:dyDescent="0.25">
      <c r="A286" s="131"/>
      <c r="B286" s="123"/>
      <c r="C286" s="43">
        <v>1.781169061582349</v>
      </c>
      <c r="D286" s="43"/>
      <c r="E286" s="43"/>
      <c r="F286" s="43"/>
      <c r="G286" s="43"/>
      <c r="H286" s="43"/>
      <c r="I286" s="44"/>
    </row>
    <row r="287" spans="1:9" x14ac:dyDescent="0.25">
      <c r="A287" s="131"/>
      <c r="B287" s="123"/>
      <c r="C287" s="43">
        <v>1.9301131214125067</v>
      </c>
      <c r="D287" s="43"/>
      <c r="E287" s="43"/>
      <c r="F287" s="43"/>
      <c r="G287" s="43"/>
      <c r="H287" s="43"/>
      <c r="I287" s="44"/>
    </row>
    <row r="288" spans="1:9" x14ac:dyDescent="0.25">
      <c r="A288" s="131"/>
      <c r="B288" s="123"/>
      <c r="C288" s="43">
        <v>1.7993530796457182</v>
      </c>
      <c r="D288" s="43"/>
      <c r="E288" s="43"/>
      <c r="F288" s="43"/>
      <c r="G288" s="43"/>
      <c r="H288" s="43"/>
      <c r="I288" s="44"/>
    </row>
    <row r="289" spans="1:9" x14ac:dyDescent="0.25">
      <c r="A289" s="131"/>
      <c r="B289" s="123"/>
      <c r="C289" s="43">
        <v>1.9386705777238322</v>
      </c>
      <c r="D289" s="43"/>
      <c r="E289" s="43"/>
      <c r="F289" s="43"/>
      <c r="G289" s="43"/>
      <c r="H289" s="43"/>
      <c r="I289" s="44"/>
    </row>
    <row r="290" spans="1:9" x14ac:dyDescent="0.25">
      <c r="A290" s="131"/>
      <c r="B290" s="123"/>
      <c r="C290" s="43">
        <v>1.8511398749768604</v>
      </c>
      <c r="D290" s="43"/>
      <c r="E290" s="43"/>
      <c r="F290" s="43"/>
      <c r="G290" s="43"/>
      <c r="H290" s="43"/>
      <c r="I290" s="44"/>
    </row>
    <row r="291" spans="1:9" x14ac:dyDescent="0.25">
      <c r="A291" s="131"/>
      <c r="B291" s="123"/>
      <c r="C291" s="43">
        <v>1.8999956219340257</v>
      </c>
      <c r="D291" s="43"/>
      <c r="E291" s="43"/>
      <c r="F291" s="43"/>
      <c r="G291" s="43"/>
      <c r="H291" s="43"/>
      <c r="I291" s="44"/>
    </row>
    <row r="292" spans="1:9" x14ac:dyDescent="0.25">
      <c r="A292" s="131"/>
      <c r="B292" s="123"/>
      <c r="C292" s="43">
        <v>1.6140214736413601</v>
      </c>
      <c r="D292" s="43"/>
      <c r="E292" s="43"/>
      <c r="F292" s="43"/>
      <c r="G292" s="43"/>
      <c r="H292" s="43"/>
      <c r="I292" s="44"/>
    </row>
    <row r="293" spans="1:9" x14ac:dyDescent="0.25">
      <c r="A293" s="131"/>
      <c r="B293" s="123"/>
      <c r="C293" s="43">
        <v>1.8435039096196122</v>
      </c>
      <c r="D293" s="43"/>
      <c r="E293" s="43"/>
      <c r="F293" s="43"/>
      <c r="G293" s="43"/>
      <c r="H293" s="43"/>
      <c r="I293" s="44"/>
    </row>
    <row r="294" spans="1:9" x14ac:dyDescent="0.25">
      <c r="A294" s="131"/>
      <c r="B294" s="123"/>
      <c r="C294" s="43">
        <v>1.6300923865874242</v>
      </c>
      <c r="D294" s="43"/>
      <c r="E294" s="43"/>
      <c r="F294" s="43"/>
      <c r="G294" s="43"/>
      <c r="H294" s="43"/>
      <c r="I294" s="44"/>
    </row>
    <row r="295" spans="1:9" x14ac:dyDescent="0.25">
      <c r="A295" s="131"/>
      <c r="B295" s="123"/>
      <c r="C295" s="43">
        <v>1.7046717137125615</v>
      </c>
      <c r="D295" s="43"/>
      <c r="E295" s="43"/>
      <c r="F295" s="43"/>
      <c r="G295" s="43"/>
      <c r="H295" s="43"/>
      <c r="I295" s="44"/>
    </row>
    <row r="296" spans="1:9" x14ac:dyDescent="0.25">
      <c r="A296" s="131"/>
      <c r="B296" s="123"/>
      <c r="C296" s="43">
        <v>1.8486368312757202</v>
      </c>
      <c r="D296" s="43"/>
      <c r="E296" s="43"/>
      <c r="F296" s="43"/>
      <c r="G296" s="43"/>
      <c r="H296" s="43"/>
      <c r="I296" s="44"/>
    </row>
    <row r="297" spans="1:9" x14ac:dyDescent="0.25">
      <c r="A297" s="131"/>
      <c r="B297" s="123"/>
      <c r="C297" s="43">
        <v>1.749271137026239</v>
      </c>
      <c r="D297" s="43"/>
      <c r="E297" s="43"/>
      <c r="F297" s="43"/>
      <c r="G297" s="43"/>
      <c r="H297" s="43"/>
      <c r="I297" s="44"/>
    </row>
    <row r="298" spans="1:9" x14ac:dyDescent="0.25">
      <c r="A298" s="131"/>
      <c r="B298" s="123"/>
      <c r="C298" s="43">
        <v>2.0699708454810497</v>
      </c>
      <c r="D298" s="43"/>
      <c r="E298" s="43"/>
      <c r="F298" s="43"/>
      <c r="G298" s="43"/>
      <c r="H298" s="43"/>
      <c r="I298" s="44"/>
    </row>
    <row r="299" spans="1:9" x14ac:dyDescent="0.25">
      <c r="A299" s="131"/>
      <c r="B299" s="123"/>
      <c r="C299" s="43">
        <v>1.9082027274577653</v>
      </c>
      <c r="D299" s="43"/>
      <c r="E299" s="43"/>
      <c r="F299" s="43"/>
      <c r="G299" s="43"/>
      <c r="H299" s="43"/>
      <c r="I299" s="44"/>
    </row>
    <row r="300" spans="1:9" x14ac:dyDescent="0.25">
      <c r="A300" s="131"/>
      <c r="B300" s="123"/>
      <c r="C300" s="43">
        <v>1.9241982507288629</v>
      </c>
      <c r="D300" s="43"/>
      <c r="E300" s="43"/>
      <c r="F300" s="43"/>
      <c r="G300" s="43"/>
      <c r="H300" s="43"/>
      <c r="I300" s="44"/>
    </row>
    <row r="301" spans="1:9" x14ac:dyDescent="0.25">
      <c r="A301" s="131"/>
      <c r="B301" s="123"/>
      <c r="C301" s="43">
        <v>1.4528751561142299</v>
      </c>
      <c r="D301" s="43"/>
      <c r="E301" s="43"/>
      <c r="F301" s="43"/>
      <c r="G301" s="43"/>
      <c r="H301" s="43"/>
      <c r="I301" s="44"/>
    </row>
    <row r="302" spans="1:9" x14ac:dyDescent="0.25">
      <c r="A302" s="131"/>
      <c r="B302" s="123"/>
      <c r="C302" s="43">
        <v>2.0675531067779427</v>
      </c>
      <c r="D302" s="43"/>
      <c r="E302" s="43"/>
      <c r="F302" s="43"/>
      <c r="G302" s="43"/>
      <c r="H302" s="43"/>
      <c r="I302" s="44"/>
    </row>
    <row r="303" spans="1:9" x14ac:dyDescent="0.25">
      <c r="A303" s="131"/>
      <c r="B303" s="123"/>
      <c r="C303" s="43">
        <v>1.7994072238488292</v>
      </c>
      <c r="D303" s="43"/>
      <c r="E303" s="43"/>
      <c r="F303" s="43"/>
      <c r="G303" s="43"/>
      <c r="H303" s="43"/>
      <c r="I303" s="44"/>
    </row>
    <row r="304" spans="1:9" x14ac:dyDescent="0.25">
      <c r="A304" s="131"/>
      <c r="B304" s="123"/>
      <c r="C304" s="43">
        <v>1.8445959698758396</v>
      </c>
      <c r="D304" s="43"/>
      <c r="E304" s="43"/>
      <c r="F304" s="43"/>
      <c r="G304" s="43"/>
      <c r="H304" s="43"/>
      <c r="I304" s="44"/>
    </row>
    <row r="305" spans="1:9" x14ac:dyDescent="0.25">
      <c r="A305" s="131"/>
      <c r="B305" s="123"/>
      <c r="C305" s="43">
        <v>1.5332955120440359</v>
      </c>
      <c r="D305" s="43"/>
      <c r="E305" s="43"/>
      <c r="F305" s="43"/>
      <c r="G305" s="43"/>
      <c r="H305" s="43"/>
      <c r="I305" s="44"/>
    </row>
    <row r="306" spans="1:9" x14ac:dyDescent="0.25">
      <c r="A306" s="131"/>
      <c r="B306" s="123"/>
      <c r="C306" s="43">
        <v>1.7731276127035374</v>
      </c>
      <c r="D306" s="43"/>
      <c r="E306" s="43"/>
      <c r="F306" s="43"/>
      <c r="G306" s="43"/>
      <c r="H306" s="43"/>
      <c r="I306" s="44"/>
    </row>
    <row r="307" spans="1:9" x14ac:dyDescent="0.25">
      <c r="A307" s="131"/>
      <c r="B307" s="123"/>
      <c r="C307" s="43">
        <v>1.7173824547119889</v>
      </c>
      <c r="D307" s="43"/>
      <c r="E307" s="43"/>
      <c r="F307" s="43"/>
      <c r="G307" s="43"/>
      <c r="H307" s="43"/>
      <c r="I307" s="44"/>
    </row>
    <row r="308" spans="1:9" x14ac:dyDescent="0.25">
      <c r="A308" s="131"/>
      <c r="B308" s="123"/>
      <c r="C308" s="43">
        <v>1.8445959698758396</v>
      </c>
      <c r="D308" s="43"/>
      <c r="E308" s="43"/>
      <c r="F308" s="43"/>
      <c r="G308" s="43"/>
      <c r="H308" s="43"/>
      <c r="I308" s="44"/>
    </row>
    <row r="309" spans="1:9" x14ac:dyDescent="0.25">
      <c r="A309" s="131"/>
      <c r="B309" s="123"/>
      <c r="C309" s="43">
        <v>2.0281750082290704</v>
      </c>
      <c r="D309" s="43"/>
      <c r="E309" s="43"/>
      <c r="F309" s="43"/>
      <c r="G309" s="43"/>
      <c r="H309" s="43"/>
      <c r="I309" s="44"/>
    </row>
    <row r="310" spans="1:9" x14ac:dyDescent="0.25">
      <c r="A310" s="131"/>
      <c r="B310" s="123"/>
      <c r="C310" s="43">
        <v>1.5925746903559825</v>
      </c>
      <c r="D310" s="43"/>
      <c r="E310" s="43"/>
      <c r="F310" s="43"/>
      <c r="G310" s="43"/>
      <c r="H310" s="43"/>
      <c r="I310" s="44"/>
    </row>
    <row r="311" spans="1:9" x14ac:dyDescent="0.25">
      <c r="A311" s="131"/>
      <c r="B311" s="123"/>
      <c r="C311" s="43">
        <v>1.8344907407407407</v>
      </c>
      <c r="D311" s="43"/>
      <c r="E311" s="43"/>
      <c r="F311" s="43"/>
      <c r="G311" s="43"/>
      <c r="H311" s="43"/>
      <c r="I311" s="44"/>
    </row>
    <row r="312" spans="1:9" x14ac:dyDescent="0.25">
      <c r="A312" s="131"/>
      <c r="B312" s="123"/>
      <c r="C312" s="43">
        <v>1.8508281839180303</v>
      </c>
      <c r="D312" s="43"/>
      <c r="E312" s="43"/>
      <c r="F312" s="43"/>
      <c r="G312" s="43"/>
      <c r="H312" s="43"/>
      <c r="I312" s="44"/>
    </row>
    <row r="313" spans="1:9" x14ac:dyDescent="0.25">
      <c r="A313" s="131"/>
      <c r="B313" s="123"/>
      <c r="C313" s="43">
        <v>1.6909620991253644</v>
      </c>
      <c r="D313" s="43"/>
      <c r="E313" s="43"/>
      <c r="F313" s="43"/>
      <c r="G313" s="43"/>
      <c r="H313" s="43"/>
      <c r="I313" s="44"/>
    </row>
    <row r="314" spans="1:9" x14ac:dyDescent="0.25">
      <c r="A314" s="131"/>
      <c r="B314" s="123"/>
      <c r="C314" s="43">
        <v>1.7621848432154217</v>
      </c>
      <c r="D314" s="43"/>
      <c r="E314" s="43"/>
      <c r="F314" s="43"/>
      <c r="G314" s="43"/>
      <c r="H314" s="43"/>
      <c r="I314" s="44"/>
    </row>
    <row r="315" spans="1:9" x14ac:dyDescent="0.25">
      <c r="A315" s="131"/>
      <c r="B315" s="123"/>
      <c r="C315" s="43">
        <v>1.7279270814771617</v>
      </c>
      <c r="D315" s="43"/>
      <c r="E315" s="43"/>
      <c r="F315" s="43"/>
      <c r="G315" s="43"/>
      <c r="H315" s="43"/>
      <c r="I315" s="44"/>
    </row>
    <row r="316" spans="1:9" x14ac:dyDescent="0.25">
      <c r="A316" s="131"/>
      <c r="B316" s="123"/>
      <c r="C316" s="43">
        <v>1.665808609126695</v>
      </c>
      <c r="D316" s="43"/>
      <c r="E316" s="43"/>
      <c r="F316" s="43"/>
      <c r="G316" s="43"/>
      <c r="H316" s="43"/>
      <c r="I316" s="44"/>
    </row>
    <row r="317" spans="1:9" x14ac:dyDescent="0.25">
      <c r="A317" s="131"/>
      <c r="B317" s="123"/>
      <c r="C317" s="43">
        <v>1.6708781364310556</v>
      </c>
      <c r="D317" s="43"/>
      <c r="E317" s="43"/>
      <c r="F317" s="43"/>
      <c r="G317" s="43"/>
      <c r="H317" s="43"/>
      <c r="I317" s="44"/>
    </row>
    <row r="318" spans="1:9" x14ac:dyDescent="0.25">
      <c r="A318" s="131"/>
      <c r="B318" s="123"/>
      <c r="C318" s="43">
        <v>1.6878858024691357</v>
      </c>
      <c r="D318" s="43"/>
      <c r="E318" s="43"/>
      <c r="F318" s="43"/>
      <c r="G318" s="43"/>
      <c r="H318" s="43"/>
      <c r="I318" s="44"/>
    </row>
    <row r="319" spans="1:9" x14ac:dyDescent="0.25">
      <c r="A319" s="131"/>
      <c r="B319" s="123"/>
      <c r="C319" s="43">
        <v>1.6537756971300634</v>
      </c>
      <c r="D319" s="43"/>
      <c r="E319" s="43"/>
      <c r="F319" s="43"/>
      <c r="G319" s="43"/>
      <c r="H319" s="43"/>
      <c r="I319" s="44"/>
    </row>
    <row r="320" spans="1:9" x14ac:dyDescent="0.25">
      <c r="A320" s="131"/>
      <c r="B320" s="123"/>
      <c r="C320" s="43">
        <v>1.9558041838134428</v>
      </c>
      <c r="D320" s="43"/>
      <c r="E320" s="43"/>
      <c r="F320" s="43"/>
      <c r="G320" s="43"/>
      <c r="H320" s="43"/>
      <c r="I320" s="44"/>
    </row>
    <row r="321" spans="1:9" x14ac:dyDescent="0.25">
      <c r="A321" s="131"/>
      <c r="B321" s="123"/>
      <c r="C321" s="43">
        <v>1.5990081768459234</v>
      </c>
      <c r="D321" s="43"/>
      <c r="E321" s="43"/>
      <c r="F321" s="43"/>
      <c r="G321" s="43"/>
      <c r="H321" s="43"/>
      <c r="I321" s="44"/>
    </row>
    <row r="322" spans="1:9" x14ac:dyDescent="0.25">
      <c r="A322" s="131"/>
      <c r="B322" s="123"/>
      <c r="C322" s="43">
        <v>1.6537756971300634</v>
      </c>
      <c r="D322" s="43"/>
      <c r="E322" s="43"/>
      <c r="F322" s="43"/>
      <c r="G322" s="43"/>
      <c r="H322" s="43"/>
      <c r="I322" s="44"/>
    </row>
    <row r="323" spans="1:9" x14ac:dyDescent="0.25">
      <c r="A323" s="131"/>
      <c r="B323" s="123"/>
      <c r="C323" s="43">
        <v>1.64379058107997</v>
      </c>
      <c r="D323" s="43"/>
      <c r="E323" s="43"/>
      <c r="F323" s="43"/>
      <c r="G323" s="43"/>
      <c r="H323" s="43"/>
      <c r="I323" s="44"/>
    </row>
    <row r="324" spans="1:9" x14ac:dyDescent="0.25">
      <c r="A324" s="131"/>
      <c r="B324" s="123"/>
      <c r="C324" s="43">
        <v>1.6219723183391006</v>
      </c>
      <c r="D324" s="43"/>
      <c r="E324" s="43"/>
      <c r="F324" s="43"/>
      <c r="G324" s="43"/>
      <c r="H324" s="43"/>
      <c r="I324" s="44"/>
    </row>
    <row r="325" spans="1:9" x14ac:dyDescent="0.25">
      <c r="A325" s="131"/>
      <c r="B325" s="123"/>
      <c r="C325" s="43">
        <v>1.8981481481481481</v>
      </c>
      <c r="D325" s="43"/>
      <c r="E325" s="43"/>
      <c r="F325" s="43"/>
      <c r="G325" s="43"/>
      <c r="H325" s="43"/>
      <c r="I325" s="44"/>
    </row>
    <row r="326" spans="1:9" ht="16.5" thickBot="1" x14ac:dyDescent="0.3">
      <c r="A326" s="126"/>
      <c r="B326" s="129"/>
      <c r="C326" s="55">
        <v>1.8950437317784257</v>
      </c>
      <c r="D326" s="55"/>
      <c r="E326" s="55"/>
      <c r="F326" s="55"/>
      <c r="G326" s="55"/>
      <c r="H326" s="55"/>
      <c r="I326" s="56"/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ColWidth="10.625" defaultRowHeight="15.75" x14ac:dyDescent="0.25"/>
  <cols>
    <col min="1" max="1" width="20.375" style="5" bestFit="1" customWidth="1"/>
    <col min="2" max="2" width="12.625" style="5" bestFit="1" customWidth="1"/>
    <col min="3" max="16384" width="10.625" style="5"/>
  </cols>
  <sheetData>
    <row r="1" spans="1:10" ht="16.5" thickBot="1" x14ac:dyDescent="0.3">
      <c r="A1" s="20" t="s">
        <v>138</v>
      </c>
      <c r="B1" s="28" t="s">
        <v>139</v>
      </c>
      <c r="C1" s="29" t="s">
        <v>140</v>
      </c>
      <c r="D1" s="29" t="s">
        <v>141</v>
      </c>
      <c r="E1" s="29" t="s">
        <v>142</v>
      </c>
      <c r="F1" s="29" t="s">
        <v>143</v>
      </c>
      <c r="G1" s="29" t="s">
        <v>144</v>
      </c>
      <c r="H1" s="29" t="s">
        <v>145</v>
      </c>
      <c r="I1" s="29" t="s">
        <v>146</v>
      </c>
      <c r="J1" s="136" t="s">
        <v>147</v>
      </c>
    </row>
    <row r="2" spans="1:10" ht="16.5" thickBot="1" x14ac:dyDescent="0.3">
      <c r="A2" s="140" t="s">
        <v>235</v>
      </c>
      <c r="B2" s="137" t="s">
        <v>148</v>
      </c>
      <c r="C2" s="134" t="s">
        <v>149</v>
      </c>
      <c r="D2" s="134" t="s">
        <v>149</v>
      </c>
      <c r="E2" s="134" t="s">
        <v>149</v>
      </c>
      <c r="F2" s="134" t="s">
        <v>149</v>
      </c>
      <c r="G2" s="134" t="s">
        <v>149</v>
      </c>
      <c r="H2" s="134" t="s">
        <v>149</v>
      </c>
      <c r="I2" s="134" t="s">
        <v>149</v>
      </c>
      <c r="J2" s="135" t="s">
        <v>149</v>
      </c>
    </row>
    <row r="3" spans="1:10" x14ac:dyDescent="0.25">
      <c r="A3" s="141" t="s">
        <v>236</v>
      </c>
      <c r="B3" s="127" t="s">
        <v>150</v>
      </c>
      <c r="C3" s="104">
        <v>108</v>
      </c>
      <c r="D3" s="104">
        <v>105</v>
      </c>
      <c r="E3" s="104">
        <v>101</v>
      </c>
      <c r="F3" s="104">
        <v>96</v>
      </c>
      <c r="G3" s="104">
        <v>164</v>
      </c>
      <c r="H3" s="104">
        <v>170</v>
      </c>
      <c r="I3" s="104">
        <v>214</v>
      </c>
      <c r="J3" s="105">
        <v>201</v>
      </c>
    </row>
    <row r="4" spans="1:10" x14ac:dyDescent="0.25">
      <c r="A4" s="131" t="s">
        <v>63</v>
      </c>
      <c r="B4" s="123" t="s">
        <v>151</v>
      </c>
      <c r="C4" s="43">
        <v>1</v>
      </c>
      <c r="D4" s="43">
        <v>0</v>
      </c>
      <c r="E4" s="43">
        <v>97</v>
      </c>
      <c r="F4" s="43">
        <v>63</v>
      </c>
      <c r="G4" s="43">
        <v>89</v>
      </c>
      <c r="H4" s="43">
        <v>146</v>
      </c>
      <c r="I4" s="43">
        <v>36</v>
      </c>
      <c r="J4" s="44">
        <v>40</v>
      </c>
    </row>
    <row r="5" spans="1:10" ht="16.5" thickBot="1" x14ac:dyDescent="0.3">
      <c r="A5" s="142" t="s">
        <v>17</v>
      </c>
      <c r="B5" s="138" t="s">
        <v>152</v>
      </c>
      <c r="C5" s="132">
        <v>1</v>
      </c>
      <c r="D5" s="132">
        <v>0</v>
      </c>
      <c r="E5" s="132">
        <v>0</v>
      </c>
      <c r="F5" s="132">
        <v>50</v>
      </c>
      <c r="G5" s="132">
        <v>13</v>
      </c>
      <c r="H5" s="132">
        <v>47</v>
      </c>
      <c r="I5" s="132">
        <v>20</v>
      </c>
      <c r="J5" s="133">
        <v>2</v>
      </c>
    </row>
    <row r="6" spans="1:10" ht="16.5" thickBot="1" x14ac:dyDescent="0.3">
      <c r="A6" s="20" t="s">
        <v>153</v>
      </c>
      <c r="B6" s="139" t="s">
        <v>154</v>
      </c>
      <c r="C6" s="91"/>
      <c r="D6" s="91"/>
      <c r="E6" s="91"/>
      <c r="F6" s="91"/>
      <c r="G6" s="91"/>
      <c r="H6" s="91"/>
      <c r="I6" s="91"/>
      <c r="J6" s="99"/>
    </row>
    <row r="7" spans="1:10" ht="16.5" thickBot="1" x14ac:dyDescent="0.3">
      <c r="A7" s="22"/>
      <c r="B7" s="147" t="s">
        <v>155</v>
      </c>
      <c r="C7" s="148"/>
      <c r="D7" s="148"/>
      <c r="E7" s="148"/>
      <c r="F7" s="148"/>
      <c r="G7" s="148"/>
      <c r="H7" s="148"/>
      <c r="I7" s="148"/>
      <c r="J7" s="149"/>
    </row>
    <row r="8" spans="1:10" ht="16.5" thickBot="1" x14ac:dyDescent="0.3">
      <c r="B8" s="106" t="s">
        <v>232</v>
      </c>
      <c r="C8" s="91"/>
      <c r="D8" s="91"/>
      <c r="E8" s="91"/>
      <c r="F8" s="91"/>
      <c r="G8" s="91"/>
      <c r="H8" s="91"/>
      <c r="I8" s="91"/>
      <c r="J8" s="99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Physical Habitat</vt:lpstr>
      <vt:lpstr>Chemical</vt:lpstr>
      <vt:lpstr>Algae - Chl a</vt:lpstr>
      <vt:lpstr>Algae - AFDM</vt:lpstr>
      <vt:lpstr>Macroinvertebrates</vt:lpstr>
      <vt:lpstr>Macroinvertebrates appendix</vt:lpstr>
      <vt:lpstr>Fish - GMM</vt:lpstr>
      <vt:lpstr>Fish - Abundance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Kate Culhane</cp:lastModifiedBy>
  <dcterms:created xsi:type="dcterms:W3CDTF">2010-05-06T19:40:11Z</dcterms:created>
  <dcterms:modified xsi:type="dcterms:W3CDTF">2020-03-19T00:15:30Z</dcterms:modified>
</cp:coreProperties>
</file>