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teLEE\Desktop\Coursera\ExcelVBA for Creative Problem Solving Specialization\ExcelVBA for Creative Problem Solving, Part 1\"/>
    </mc:Choice>
  </mc:AlternateContent>
  <xr:revisionPtr revIDLastSave="0" documentId="13_ncr:1_{C509C57C-6330-4BBD-BC43-4864F57E07DC}" xr6:coauthVersionLast="46" xr6:coauthVersionMax="46" xr10:uidLastSave="{00000000-0000-0000-0000-000000000000}"/>
  <bookViews>
    <workbookView xWindow="9072" yWindow="2418" windowWidth="17280" windowHeight="9102" activeTab="1" xr2:uid="{00000000-000D-0000-FFFF-FFFF00000000}"/>
  </bookViews>
  <sheets>
    <sheet name="Fuel Tank" sheetId="1" r:id="rId1"/>
    <sheet name="Fuel Tank (2)" sheetId="3" r:id="rId2"/>
    <sheet name="Sheet1" sheetId="2" r:id="rId3"/>
  </sheets>
  <definedNames>
    <definedName name="h">'Fuel Tank'!$B$7</definedName>
    <definedName name="L">'Fuel Tank'!$B$3</definedName>
    <definedName name="Rad">'Fuel Tank'!$B$4</definedName>
    <definedName name="solver_adj" localSheetId="0" hidden="1">'Fuel Tank'!$B$6</definedName>
    <definedName name="solver_adj" localSheetId="1" hidden="1">'Fuel Tank (2)'!$B$6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'Fuel Tank'!$B$13</definedName>
    <definedName name="solver_opt" localSheetId="1" hidden="1">'Fuel Tank (2)'!$B$13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3</definedName>
    <definedName name="solver_typ" localSheetId="1" hidden="1">3</definedName>
    <definedName name="solver_val" localSheetId="0" hidden="1">3300</definedName>
    <definedName name="solver_val" localSheetId="1" hidden="1">3300</definedName>
    <definedName name="solver_ver" localSheetId="0" hidden="1">3</definedName>
    <definedName name="solver_ver" localSheetId="1" hidden="1">3</definedName>
    <definedName name="vtot">'Fuel Tank'!$B$12</definedName>
  </definedNames>
  <calcPr calcId="191029" iterate="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1" l="1"/>
  <c r="K30" i="3"/>
  <c r="I30" i="3"/>
  <c r="B7" i="3"/>
  <c r="K30" i="1"/>
  <c r="I30" i="1" l="1"/>
  <c r="B13" i="3" l="1"/>
  <c r="B12" i="1"/>
  <c r="L30" i="1" s="1"/>
  <c r="H30" i="1"/>
  <c r="J30" i="1"/>
  <c r="H30" i="3"/>
  <c r="J30" i="3"/>
  <c r="L30" i="3"/>
  <c r="G31" i="1" l="1"/>
  <c r="H31" i="1" s="1"/>
  <c r="K31" i="1"/>
  <c r="I31" i="1" l="1"/>
  <c r="J31" i="1" s="1"/>
  <c r="L31" i="1"/>
  <c r="K32" i="1" l="1"/>
  <c r="G32" i="1"/>
  <c r="H32" i="1" s="1"/>
  <c r="L32" i="1" l="1"/>
  <c r="I32" i="1"/>
  <c r="J32" i="1" s="1"/>
  <c r="G33" i="1" s="1"/>
  <c r="H33" i="1" s="1"/>
  <c r="K33" i="1" l="1"/>
  <c r="I33" i="1" l="1"/>
  <c r="J33" i="1" s="1"/>
  <c r="L33" i="1"/>
  <c r="G34" i="1" l="1"/>
  <c r="H34" i="1" s="1"/>
  <c r="K34" i="1"/>
  <c r="L34" i="1" l="1"/>
  <c r="I34" i="1"/>
  <c r="J34" i="1" s="1"/>
  <c r="K35" i="1" s="1"/>
  <c r="L35" i="1" l="1"/>
  <c r="G35" i="1"/>
  <c r="H35" i="1" s="1"/>
  <c r="I35" i="1" l="1"/>
  <c r="J35" i="1" s="1"/>
  <c r="G36" i="1" s="1"/>
  <c r="H36" i="1" s="1"/>
  <c r="K36" i="1" l="1"/>
  <c r="L36" i="1" s="1"/>
  <c r="I36" i="1" l="1"/>
  <c r="J36" i="1" s="1"/>
  <c r="G37" i="1" s="1"/>
  <c r="H37" i="1" s="1"/>
  <c r="K37" i="1" l="1"/>
  <c r="I37" i="1" s="1"/>
  <c r="J37" i="1" s="1"/>
  <c r="L37" i="1" l="1"/>
  <c r="G38" i="1"/>
  <c r="H38" i="1" s="1"/>
  <c r="K38" i="1"/>
  <c r="L38" i="1" l="1"/>
  <c r="I38" i="1"/>
  <c r="J38" i="1" s="1"/>
  <c r="K39" i="1" s="1"/>
  <c r="L39" i="1" l="1"/>
  <c r="G39" i="1"/>
  <c r="H39" i="1" s="1"/>
  <c r="I39" i="1" l="1"/>
  <c r="J39" i="1" s="1"/>
  <c r="K40" i="1" s="1"/>
  <c r="G40" i="1" l="1"/>
  <c r="H40" i="1" s="1"/>
  <c r="L40" i="1"/>
  <c r="I40" i="1" l="1"/>
  <c r="J40" i="1" s="1"/>
  <c r="G41" i="1" s="1"/>
  <c r="H41" i="1" s="1"/>
  <c r="K41" i="1" l="1"/>
  <c r="I41" i="1" s="1"/>
  <c r="J41" i="1" s="1"/>
  <c r="L41" i="1" l="1"/>
  <c r="K42" i="1"/>
  <c r="G42" i="1"/>
  <c r="H42" i="1" s="1"/>
  <c r="L42" i="1" l="1"/>
  <c r="I42" i="1"/>
  <c r="J42" i="1" s="1"/>
  <c r="G43" i="1" s="1"/>
  <c r="H43" i="1" s="1"/>
  <c r="K43" i="1" l="1"/>
  <c r="I43" i="1" l="1"/>
  <c r="J43" i="1" s="1"/>
  <c r="L43" i="1"/>
  <c r="G44" i="1" l="1"/>
  <c r="H44" i="1" s="1"/>
  <c r="K44" i="1"/>
  <c r="L44" i="1" l="1"/>
  <c r="I44" i="1"/>
  <c r="J44" i="1" s="1"/>
  <c r="G45" i="1" s="1"/>
  <c r="H45" i="1" s="1"/>
  <c r="K45" i="1" l="1"/>
  <c r="I45" i="1" l="1"/>
  <c r="J45" i="1" s="1"/>
  <c r="L45" i="1"/>
  <c r="K46" i="1" l="1"/>
  <c r="G46" i="1"/>
  <c r="H46" i="1" s="1"/>
  <c r="L46" i="1" l="1"/>
  <c r="I46" i="1"/>
  <c r="J46" i="1" s="1"/>
  <c r="G47" i="1" s="1"/>
  <c r="H47" i="1" s="1"/>
  <c r="K47" i="1" l="1"/>
  <c r="I47" i="1" l="1"/>
  <c r="J47" i="1" s="1"/>
  <c r="L47" i="1"/>
  <c r="K48" i="1" l="1"/>
  <c r="G48" i="1"/>
  <c r="H48" i="1" s="1"/>
  <c r="I48" i="1" l="1"/>
  <c r="J48" i="1" s="1"/>
  <c r="G49" i="1" s="1"/>
  <c r="H49" i="1" s="1"/>
  <c r="L48" i="1"/>
  <c r="K49" i="1" l="1"/>
  <c r="I49" i="1" l="1"/>
  <c r="L49" i="1"/>
  <c r="J49" i="1" l="1"/>
  <c r="B7" i="1"/>
  <c r="B10" i="3" l="1"/>
  <c r="B6" i="1"/>
  <c r="C15" i="1" s="1"/>
  <c r="B9" i="3"/>
  <c r="B9" i="1"/>
  <c r="B10" i="1"/>
</calcChain>
</file>

<file path=xl/sharedStrings.xml><?xml version="1.0" encoding="utf-8"?>
<sst xmlns="http://schemas.openxmlformats.org/spreadsheetml/2006/main" count="49" uniqueCount="21">
  <si>
    <t>R</t>
  </si>
  <si>
    <t>ft</t>
  </si>
  <si>
    <t>h</t>
  </si>
  <si>
    <t>*guess</t>
  </si>
  <si>
    <t>L</t>
  </si>
  <si>
    <t>Vcyl</t>
  </si>
  <si>
    <t>Vsph</t>
  </si>
  <si>
    <t>cubic ft</t>
  </si>
  <si>
    <t>Vtotal</t>
  </si>
  <si>
    <t>inches</t>
  </si>
  <si>
    <t>h (inches)</t>
  </si>
  <si>
    <t>Fuel Storage Tank</t>
  </si>
  <si>
    <t>gallons</t>
  </si>
  <si>
    <t>Vol (gal)</t>
  </si>
  <si>
    <t>iteration</t>
  </si>
  <si>
    <t>low</t>
  </si>
  <si>
    <t>f(low)</t>
  </si>
  <si>
    <t>mid</t>
  </si>
  <si>
    <t>f(mid)</t>
  </si>
  <si>
    <t>high</t>
  </si>
  <si>
    <t>f(high)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</si>
</sst>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71</xdr:row>
      <xdr:rowOff>0</xdr:rowOff>
    </xdr:from>
    <xdr:ext cx="6200775" cy="6223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1219200" y="18859500"/>
              <a:ext cx="6200775" cy="6223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800" b="0" i="0">
                        <a:latin typeface="Cambria Math" panose="02040503050406030204" pitchFamily="18" charset="0"/>
                      </a:rPr>
                      <m:t>f</m:t>
                    </m:r>
                    <m:d>
                      <m:d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sz="1800" b="0" i="0"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d>
                    <m:r>
                      <a:rPr lang="en-US" sz="1800" b="0" i="0">
                        <a:latin typeface="Cambria Math" panose="02040503050406030204" pitchFamily="18" charset="0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𝑐𝑜𝑠</m:t>
                            </m:r>
                          </m:e>
                          <m: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  <m:d>
                          <m:d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</m:num>
                              <m:den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den>
                            </m:f>
                          </m:e>
                        </m:d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d>
                          <m:d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</m:d>
                        <m:rad>
                          <m:radPr>
                            <m:degHide m:val="on"/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𝑅h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</m:e>
                              <m:sup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rad>
                      </m:e>
                    </m:d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𝐿</m:t>
                    </m:r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𝑡𝑜𝑡</m:t>
                        </m:r>
                      </m:sub>
                    </m:sSub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1219200" y="18859500"/>
              <a:ext cx="6200775" cy="6223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800" b="0" i="0">
                  <a:latin typeface="Cambria Math" panose="02040503050406030204" pitchFamily="18" charset="0"/>
                </a:rPr>
                <a:t>f(h)= [𝑅^2 〖𝑐𝑜𝑠〗^(−1) ((𝑅−ℎ)/𝑅)−(𝑅−ℎ) √(2𝑅ℎ−ℎ^2 )]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∙𝐿−𝑉_𝑡𝑜𝑡</a:t>
              </a:r>
              <a:endParaRPr lang="en-US" sz="1800"/>
            </a:p>
          </xdr:txBody>
        </xdr:sp>
      </mc:Fallback>
    </mc:AlternateContent>
    <xdr:clientData/>
  </xdr:oneCellAnchor>
  <xdr:twoCellAnchor editAs="oneCell">
    <xdr:from>
      <xdr:col>4</xdr:col>
      <xdr:colOff>511628</xdr:colOff>
      <xdr:row>0</xdr:row>
      <xdr:rowOff>161924</xdr:rowOff>
    </xdr:from>
    <xdr:to>
      <xdr:col>10</xdr:col>
      <xdr:colOff>457616</xdr:colOff>
      <xdr:row>4</xdr:row>
      <xdr:rowOff>20410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856B453-0CA9-4B11-A42B-BA88323BE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6985" y="161924"/>
          <a:ext cx="4268657" cy="579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198664</xdr:colOff>
      <xdr:row>4</xdr:row>
      <xdr:rowOff>166035</xdr:rowOff>
    </xdr:from>
    <xdr:to>
      <xdr:col>9</xdr:col>
      <xdr:colOff>19369</xdr:colOff>
      <xdr:row>8</xdr:row>
      <xdr:rowOff>19168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DD2C98A-B8C4-4673-A0C3-F7777B073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4523" y="901141"/>
          <a:ext cx="1922929" cy="5882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315964</xdr:colOff>
      <xdr:row>9</xdr:row>
      <xdr:rowOff>67275</xdr:rowOff>
    </xdr:from>
    <xdr:to>
      <xdr:col>11</xdr:col>
      <xdr:colOff>45190</xdr:colOff>
      <xdr:row>17</xdr:row>
      <xdr:rowOff>133270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139E68-4382-4B3B-B270-46DC672A6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79870" y="1721263"/>
          <a:ext cx="4677744" cy="15362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71</xdr:row>
      <xdr:rowOff>0</xdr:rowOff>
    </xdr:from>
    <xdr:ext cx="6200775" cy="6223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764C96E-373E-4632-A39E-9FBCC148F436}"/>
                </a:ext>
              </a:extLst>
            </xdr:cNvPr>
            <xdr:cNvSpPr txBox="1"/>
          </xdr:nvSpPr>
          <xdr:spPr>
            <a:xfrm>
              <a:off x="1280160" y="12984480"/>
              <a:ext cx="6200775" cy="6223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800" b="0" i="0">
                        <a:latin typeface="Cambria Math" panose="02040503050406030204" pitchFamily="18" charset="0"/>
                      </a:rPr>
                      <m:t>f</m:t>
                    </m:r>
                    <m:d>
                      <m:d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sz="1800" b="0" i="0"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d>
                    <m:r>
                      <a:rPr lang="en-US" sz="1800" b="0" i="0">
                        <a:latin typeface="Cambria Math" panose="02040503050406030204" pitchFamily="18" charset="0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𝑐𝑜𝑠</m:t>
                            </m:r>
                          </m:e>
                          <m: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  <m:d>
                          <m:d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</m:num>
                              <m:den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den>
                            </m:f>
                          </m:e>
                        </m:d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d>
                          <m:d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</m:d>
                        <m:rad>
                          <m:radPr>
                            <m:degHide m:val="on"/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𝑅h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</m:e>
                              <m:sup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rad>
                      </m:e>
                    </m:d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𝐿</m:t>
                    </m:r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𝑡𝑜𝑡</m:t>
                        </m:r>
                      </m:sub>
                    </m:sSub>
                  </m:oMath>
                </m:oMathPara>
              </a14:m>
              <a:endParaRPr lang="en-US" sz="18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764C96E-373E-4632-A39E-9FBCC148F436}"/>
                </a:ext>
              </a:extLst>
            </xdr:cNvPr>
            <xdr:cNvSpPr txBox="1"/>
          </xdr:nvSpPr>
          <xdr:spPr>
            <a:xfrm>
              <a:off x="1280160" y="12984480"/>
              <a:ext cx="6200775" cy="6223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800" b="0" i="0">
                  <a:latin typeface="Cambria Math" panose="02040503050406030204" pitchFamily="18" charset="0"/>
                </a:rPr>
                <a:t>f(h)= [𝑅^2 〖𝑐𝑜𝑠〗^(−1) ((𝑅−ℎ)/𝑅)−(𝑅−ℎ) √(2𝑅ℎ−ℎ^2 )]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∙𝐿−𝑉_𝑡𝑜𝑡</a:t>
              </a:r>
              <a:endParaRPr lang="en-US" sz="1800"/>
            </a:p>
          </xdr:txBody>
        </xdr:sp>
      </mc:Fallback>
    </mc:AlternateContent>
    <xdr:clientData/>
  </xdr:oneCellAnchor>
  <xdr:twoCellAnchor editAs="oneCell">
    <xdr:from>
      <xdr:col>4</xdr:col>
      <xdr:colOff>511628</xdr:colOff>
      <xdr:row>0</xdr:row>
      <xdr:rowOff>161924</xdr:rowOff>
    </xdr:from>
    <xdr:to>
      <xdr:col>11</xdr:col>
      <xdr:colOff>255910</xdr:colOff>
      <xdr:row>4</xdr:row>
      <xdr:rowOff>20410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8CBD7B-4BA9-40C4-AB21-CF8328AFA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1948" y="161924"/>
          <a:ext cx="4224842" cy="590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198664</xdr:colOff>
      <xdr:row>4</xdr:row>
      <xdr:rowOff>166035</xdr:rowOff>
    </xdr:from>
    <xdr:to>
      <xdr:col>9</xdr:col>
      <xdr:colOff>198664</xdr:colOff>
      <xdr:row>8</xdr:row>
      <xdr:rowOff>19168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ACB81A-C842-488F-B7E2-91342793A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9144" y="897555"/>
          <a:ext cx="1920240" cy="584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315964</xdr:colOff>
      <xdr:row>9</xdr:row>
      <xdr:rowOff>67275</xdr:rowOff>
    </xdr:from>
    <xdr:to>
      <xdr:col>11</xdr:col>
      <xdr:colOff>506873</xdr:colOff>
      <xdr:row>17</xdr:row>
      <xdr:rowOff>133270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3793714-0943-42C7-96C4-7ADB9B465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76284" y="1713195"/>
          <a:ext cx="4671469" cy="1529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9"/>
  <sheetViews>
    <sheetView zoomScale="85" zoomScaleNormal="85" workbookViewId="0">
      <selection activeCell="G22" sqref="G22"/>
    </sheetView>
  </sheetViews>
  <sheetFormatPr defaultRowHeight="14.4" x14ac:dyDescent="0.55000000000000004"/>
  <cols>
    <col min="6" max="6" width="10.15625" bestFit="1" customWidth="1"/>
    <col min="7" max="7" width="9.15625" bestFit="1" customWidth="1"/>
    <col min="8" max="8" width="10.734375" bestFit="1" customWidth="1"/>
    <col min="9" max="9" width="9.15625" bestFit="1" customWidth="1"/>
    <col min="10" max="10" width="11.15625" bestFit="1" customWidth="1"/>
    <col min="11" max="11" width="9.15625" bestFit="1" customWidth="1"/>
    <col min="12" max="12" width="11.734375" bestFit="1" customWidth="1"/>
  </cols>
  <sheetData>
    <row r="1" spans="1:10" x14ac:dyDescent="0.55000000000000004">
      <c r="A1" t="s">
        <v>11</v>
      </c>
    </row>
    <row r="2" spans="1:10" x14ac:dyDescent="0.55000000000000004">
      <c r="E2" s="3"/>
    </row>
    <row r="3" spans="1:10" x14ac:dyDescent="0.55000000000000004">
      <c r="A3" t="s">
        <v>4</v>
      </c>
      <c r="B3">
        <v>12</v>
      </c>
      <c r="C3" t="s">
        <v>1</v>
      </c>
    </row>
    <row r="4" spans="1:10" x14ac:dyDescent="0.55000000000000004">
      <c r="A4" t="s">
        <v>0</v>
      </c>
      <c r="B4">
        <v>4</v>
      </c>
      <c r="C4" t="s">
        <v>1</v>
      </c>
      <c r="G4" s="2"/>
    </row>
    <row r="5" spans="1:10" x14ac:dyDescent="0.55000000000000004">
      <c r="G5" s="2"/>
    </row>
    <row r="6" spans="1:10" x14ac:dyDescent="0.55000000000000004">
      <c r="A6" t="s">
        <v>2</v>
      </c>
      <c r="B6">
        <f>h*12</f>
        <v>7.546417236328125</v>
      </c>
      <c r="C6" t="s">
        <v>9</v>
      </c>
      <c r="D6" t="s">
        <v>3</v>
      </c>
    </row>
    <row r="7" spans="1:10" x14ac:dyDescent="0.55000000000000004">
      <c r="B7" s="1">
        <f>I49</f>
        <v>0.62886810302734375</v>
      </c>
      <c r="C7" t="s">
        <v>1</v>
      </c>
    </row>
    <row r="9" spans="1:10" x14ac:dyDescent="0.55000000000000004">
      <c r="A9" t="s">
        <v>5</v>
      </c>
      <c r="B9" s="2">
        <f>(Rad^2*ACOS((Rad-h)/Rad)-(Rad-h)*SQRT(2*Rad*h-h^2))*L</f>
        <v>22.028650968050684</v>
      </c>
      <c r="C9" t="s">
        <v>7</v>
      </c>
    </row>
    <row r="10" spans="1:10" x14ac:dyDescent="0.55000000000000004">
      <c r="A10" t="s">
        <v>6</v>
      </c>
      <c r="B10" s="2">
        <f>PI()*h^2*(3*Rad-h)/3</f>
        <v>4.7092467822283917</v>
      </c>
      <c r="C10" t="s">
        <v>7</v>
      </c>
    </row>
    <row r="11" spans="1:10" x14ac:dyDescent="0.55000000000000004">
      <c r="E11" s="2"/>
    </row>
    <row r="12" spans="1:10" x14ac:dyDescent="0.55000000000000004">
      <c r="A12" t="s">
        <v>8</v>
      </c>
      <c r="B12" s="2">
        <f>B13/7.48</f>
        <v>26.737967914438499</v>
      </c>
      <c r="C12" t="s">
        <v>7</v>
      </c>
      <c r="J12" s="2"/>
    </row>
    <row r="13" spans="1:10" x14ac:dyDescent="0.55000000000000004">
      <c r="B13" s="2">
        <v>200</v>
      </c>
      <c r="C13" t="s">
        <v>12</v>
      </c>
      <c r="J13" s="2"/>
    </row>
    <row r="14" spans="1:10" x14ac:dyDescent="0.55000000000000004">
      <c r="J14" s="2"/>
    </row>
    <row r="15" spans="1:10" x14ac:dyDescent="0.55000000000000004">
      <c r="B15" t="s">
        <v>13</v>
      </c>
      <c r="C15">
        <f>B6</f>
        <v>7.546417236328125</v>
      </c>
      <c r="J15" s="2"/>
    </row>
    <row r="16" spans="1:10" x14ac:dyDescent="0.55000000000000004">
      <c r="B16">
        <v>100</v>
      </c>
      <c r="C16">
        <f t="dataTable" ref="C16:C49" dt2D="0" dtr="0" r1="B13"/>
        <v>4.834991455078125</v>
      </c>
      <c r="J16" s="2"/>
    </row>
    <row r="17" spans="2:12" x14ac:dyDescent="0.55000000000000004">
      <c r="B17">
        <v>200</v>
      </c>
      <c r="C17">
        <v>7.546417236328125</v>
      </c>
      <c r="J17" s="2"/>
    </row>
    <row r="18" spans="2:12" x14ac:dyDescent="0.55000000000000004">
      <c r="B18">
        <v>300</v>
      </c>
      <c r="C18">
        <v>9.790557861328125</v>
      </c>
      <c r="J18" s="2"/>
    </row>
    <row r="19" spans="2:12" x14ac:dyDescent="0.55000000000000004">
      <c r="B19">
        <v>400</v>
      </c>
      <c r="C19">
        <v>11.779815673828125</v>
      </c>
      <c r="J19" s="2"/>
    </row>
    <row r="20" spans="2:12" x14ac:dyDescent="0.55000000000000004">
      <c r="B20">
        <v>500</v>
      </c>
      <c r="C20">
        <v>13.601348876953125</v>
      </c>
      <c r="J20" s="2"/>
    </row>
    <row r="21" spans="2:12" x14ac:dyDescent="0.55000000000000004">
      <c r="B21">
        <v>600</v>
      </c>
      <c r="C21">
        <v>15.301666259765625</v>
      </c>
      <c r="J21" s="2"/>
    </row>
    <row r="22" spans="2:12" x14ac:dyDescent="0.55000000000000004">
      <c r="B22">
        <v>700</v>
      </c>
      <c r="C22">
        <v>16.909149169921875</v>
      </c>
      <c r="G22">
        <f>200/26.7</f>
        <v>7.4906367041198507</v>
      </c>
      <c r="J22" s="2"/>
    </row>
    <row r="23" spans="2:12" x14ac:dyDescent="0.55000000000000004">
      <c r="B23">
        <v>800</v>
      </c>
      <c r="C23">
        <v>18.442840576171875</v>
      </c>
      <c r="J23" s="2"/>
    </row>
    <row r="24" spans="2:12" x14ac:dyDescent="0.55000000000000004">
      <c r="B24">
        <v>900</v>
      </c>
      <c r="C24">
        <v>19.915924072265625</v>
      </c>
    </row>
    <row r="25" spans="2:12" x14ac:dyDescent="0.55000000000000004">
      <c r="B25">
        <v>1000</v>
      </c>
      <c r="C25">
        <v>21.338653564453125</v>
      </c>
    </row>
    <row r="26" spans="2:12" x14ac:dyDescent="0.55000000000000004">
      <c r="B26">
        <v>1100</v>
      </c>
      <c r="C26">
        <v>22.718353271484375</v>
      </c>
    </row>
    <row r="27" spans="2:12" x14ac:dyDescent="0.55000000000000004">
      <c r="B27">
        <v>1200</v>
      </c>
      <c r="C27">
        <v>24.061248779296875</v>
      </c>
    </row>
    <row r="28" spans="2:12" x14ac:dyDescent="0.55000000000000004">
      <c r="B28">
        <v>1300</v>
      </c>
      <c r="C28">
        <v>25.372100830078125</v>
      </c>
    </row>
    <row r="29" spans="2:12" x14ac:dyDescent="0.55000000000000004">
      <c r="B29">
        <v>1400</v>
      </c>
      <c r="C29">
        <v>26.654937744140625</v>
      </c>
      <c r="F29" s="4" t="s">
        <v>14</v>
      </c>
      <c r="G29" s="4" t="s">
        <v>15</v>
      </c>
      <c r="H29" s="4" t="s">
        <v>16</v>
      </c>
      <c r="I29" s="4" t="s">
        <v>17</v>
      </c>
      <c r="J29" s="4" t="s">
        <v>18</v>
      </c>
      <c r="K29" s="4" t="s">
        <v>19</v>
      </c>
      <c r="L29" s="4" t="s">
        <v>20</v>
      </c>
    </row>
    <row r="30" spans="2:12" x14ac:dyDescent="0.55000000000000004">
      <c r="B30">
        <v>1500</v>
      </c>
      <c r="C30">
        <v>27.913238525390625</v>
      </c>
      <c r="F30" s="4">
        <v>1</v>
      </c>
      <c r="G30" s="4">
        <v>0</v>
      </c>
      <c r="H30" s="4">
        <f>(Rad^2*ACOS((Rad-G30)/Rad)-(Rad-G30)*SQRT(2*Rad*G30-G30^2))*L+PI()*G30^2*(3*Rad-G30)/3-vtot</f>
        <v>-26.737967914438499</v>
      </c>
      <c r="I30" s="4">
        <f>(K30+G30)/2</f>
        <v>4</v>
      </c>
      <c r="J30" s="4">
        <f>(Rad^2*ACOS((Rad-I30)/Rad)-(Rad-I30)*SQRT(2*Rad*I30-I30^2))*L+PI()*I30^2*(3*Rad-I30)/3-vtot</f>
        <v>408.89621338334609</v>
      </c>
      <c r="K30" s="4">
        <f>2*Rad</f>
        <v>8</v>
      </c>
      <c r="L30" s="4">
        <f>(Rad^2*ACOS((Rad-K30)/Rad)-(Rad-K30)*SQRT(2*Rad*K30-K30^2))*L+PI()*K30^2*(3*Rad-K30)/3-vtot</f>
        <v>844.5303946811307</v>
      </c>
    </row>
    <row r="31" spans="2:12" x14ac:dyDescent="0.55000000000000004">
      <c r="B31">
        <v>1600</v>
      </c>
      <c r="C31">
        <v>29.149749755859375</v>
      </c>
      <c r="F31" s="4">
        <v>2</v>
      </c>
      <c r="G31" s="4">
        <f>IF(H30*J30&lt;0,G30,I30)</f>
        <v>0</v>
      </c>
      <c r="H31" s="4">
        <f>(Rad^2*ACOS((Rad-G31)/Rad)-(Rad-G31)*SQRT(2*Rad*G31-G31^2))*L+PI()*G31^2*(3*Rad-G31)/3-vtot</f>
        <v>-26.737967914438499</v>
      </c>
      <c r="I31" s="4">
        <f>(K31+G31)/2</f>
        <v>2</v>
      </c>
      <c r="J31" s="4">
        <f>(Rad^2*ACOS((Rad-I31)/Rad)-(Rad-I31)*SQRT(2*Rad*I31-I31^2))*L+PI()*I31^2*(3*Rad-I31)/3-vtot</f>
        <v>133.07342519986605</v>
      </c>
      <c r="K31" s="4">
        <f>IF(H30*J30&lt;0,I30,K30)</f>
        <v>4</v>
      </c>
      <c r="L31" s="4">
        <f>(Rad^2*ACOS((Rad-K31)/Rad)-(Rad-K31)*SQRT(2*Rad*K31-K31^2))*L+PI()*K31^2*(3*Rad-K31)/3-vtot</f>
        <v>408.89621338334609</v>
      </c>
    </row>
    <row r="32" spans="2:12" x14ac:dyDescent="0.55000000000000004">
      <c r="B32">
        <v>1700</v>
      </c>
      <c r="C32">
        <v>30.367034912109375</v>
      </c>
      <c r="F32" s="4">
        <v>3</v>
      </c>
      <c r="G32" s="4">
        <f t="shared" ref="G32:G39" si="0">IF(H31*J31&lt;0,G31,I31)</f>
        <v>0</v>
      </c>
      <c r="H32" s="4">
        <f>(Rad^2*ACOS((Rad-G32)/Rad)-(Rad-G32)*SQRT(2*Rad*G32-G32^2))*L+PI()*G32^2*(3*Rad-G32)/3-vtot</f>
        <v>-26.737967914438499</v>
      </c>
      <c r="I32" s="4">
        <f t="shared" ref="I32:I39" si="1">(K32+G32)/2</f>
        <v>1</v>
      </c>
      <c r="J32" s="4">
        <f>(Rad^2*ACOS((Rad-I32)/Rad)-(Rad-I32)*SQRT(2*Rad*I32-I32^2))*L+PI()*I32^2*(3*Rad-I32)/3-vtot</f>
        <v>28.299133530574601</v>
      </c>
      <c r="K32" s="4">
        <f t="shared" ref="K32:K39" si="2">IF(H31*J31&lt;0,I31,K31)</f>
        <v>2</v>
      </c>
      <c r="L32" s="4">
        <f>(Rad^2*ACOS((Rad-K32)/Rad)-(Rad-K32)*SQRT(2*Rad*K32-K32^2))*L+PI()*K32^2*(3*Rad-K32)/3-vtot</f>
        <v>133.07342519986605</v>
      </c>
    </row>
    <row r="33" spans="2:12" x14ac:dyDescent="0.55000000000000004">
      <c r="B33">
        <v>1800</v>
      </c>
      <c r="C33">
        <v>31.567108154296875</v>
      </c>
      <c r="F33" s="4">
        <v>4</v>
      </c>
      <c r="G33" s="4">
        <f t="shared" si="0"/>
        <v>0</v>
      </c>
      <c r="H33" s="4">
        <f>(Rad^2*ACOS((Rad-G33)/Rad)-(Rad-G33)*SQRT(2*Rad*G33-G33^2))*L+PI()*G33^2*(3*Rad-G33)/3-vtot</f>
        <v>-26.737967914438499</v>
      </c>
      <c r="I33" s="4">
        <f t="shared" si="1"/>
        <v>0.5</v>
      </c>
      <c r="J33" s="4">
        <f>(Rad^2*ACOS((Rad-I33)/Rad)-(Rad-I33)*SQRT(2*Rad*I33-I33^2))*L+PI()*I33^2*(3*Rad-I33)/3-vtot</f>
        <v>-8.0307072505458628</v>
      </c>
      <c r="K33" s="4">
        <f t="shared" si="2"/>
        <v>1</v>
      </c>
      <c r="L33" s="4">
        <f>(Rad^2*ACOS((Rad-K33)/Rad)-(Rad-K33)*SQRT(2*Rad*K33-K33^2))*L+PI()*K33^2*(3*Rad-K33)/3-vtot</f>
        <v>28.299133530574601</v>
      </c>
    </row>
    <row r="34" spans="2:12" x14ac:dyDescent="0.55000000000000004">
      <c r="B34">
        <v>1900</v>
      </c>
      <c r="C34">
        <v>32.751983642578125</v>
      </c>
      <c r="F34" s="4">
        <v>5</v>
      </c>
      <c r="G34" s="4">
        <f t="shared" si="0"/>
        <v>0.5</v>
      </c>
      <c r="H34" s="4">
        <f>(Rad^2*ACOS((Rad-G34)/Rad)-(Rad-G34)*SQRT(2*Rad*G34-G34^2))*L+PI()*G34^2*(3*Rad-G34)/3-vtot</f>
        <v>-8.0307072505458628</v>
      </c>
      <c r="I34" s="4">
        <f t="shared" si="1"/>
        <v>0.75</v>
      </c>
      <c r="J34" s="4">
        <f>(Rad^2*ACOS((Rad-I34)/Rad)-(Rad-I34)*SQRT(2*Rad*I34-I34^2))*L+PI()*I34^2*(3*Rad-I34)/3-vtot</f>
        <v>8.4416331241754676</v>
      </c>
      <c r="K34" s="4">
        <f t="shared" si="2"/>
        <v>1</v>
      </c>
      <c r="L34" s="4">
        <f>(Rad^2*ACOS((Rad-K34)/Rad)-(Rad-K34)*SQRT(2*Rad*K34-K34^2))*L+PI()*K34^2*(3*Rad-K34)/3-vtot</f>
        <v>28.299133530574601</v>
      </c>
    </row>
    <row r="35" spans="2:12" x14ac:dyDescent="0.55000000000000004">
      <c r="B35">
        <v>2000</v>
      </c>
      <c r="C35">
        <v>33.923126220703125</v>
      </c>
      <c r="F35" s="4">
        <v>6</v>
      </c>
      <c r="G35" s="4">
        <f t="shared" si="0"/>
        <v>0.5</v>
      </c>
      <c r="H35" s="4">
        <f>(Rad^2*ACOS((Rad-G35)/Rad)-(Rad-G35)*SQRT(2*Rad*G35-G35^2))*L+PI()*G35^2*(3*Rad-G35)/3-vtot</f>
        <v>-8.0307072505458628</v>
      </c>
      <c r="I35" s="4">
        <f t="shared" si="1"/>
        <v>0.625</v>
      </c>
      <c r="J35" s="4">
        <f>(Rad^2*ACOS((Rad-I35)/Rad)-(Rad-I35)*SQRT(2*Rad*I35-I35^2))*L+PI()*I35^2*(3*Rad-I35)/3-vtot</f>
        <v>-0.25583431752578178</v>
      </c>
      <c r="K35" s="4">
        <f t="shared" si="2"/>
        <v>0.75</v>
      </c>
      <c r="L35" s="4">
        <f>(Rad^2*ACOS((Rad-K35)/Rad)-(Rad-K35)*SQRT(2*Rad*K35-K35^2))*L+PI()*K35^2*(3*Rad-K35)/3-vtot</f>
        <v>8.4416331241754676</v>
      </c>
    </row>
    <row r="36" spans="2:12" x14ac:dyDescent="0.55000000000000004">
      <c r="B36">
        <v>2100</v>
      </c>
      <c r="C36">
        <v>35.082183837890625</v>
      </c>
      <c r="F36" s="4">
        <v>7</v>
      </c>
      <c r="G36" s="4">
        <f t="shared" si="0"/>
        <v>0.625</v>
      </c>
      <c r="H36" s="4">
        <f>(Rad^2*ACOS((Rad-G36)/Rad)-(Rad-G36)*SQRT(2*Rad*G36-G36^2))*L+PI()*G36^2*(3*Rad-G36)/3-vtot</f>
        <v>-0.25583431752578178</v>
      </c>
      <c r="I36" s="4">
        <f t="shared" si="1"/>
        <v>0.6875</v>
      </c>
      <c r="J36" s="4">
        <f>(Rad^2*ACOS((Rad-I36)/Rad)-(Rad-I36)*SQRT(2*Rad*I36-I36^2))*L+PI()*I36^2*(3*Rad-I36)/3-vtot</f>
        <v>3.9829547067695508</v>
      </c>
      <c r="K36" s="4">
        <f t="shared" si="2"/>
        <v>0.75</v>
      </c>
      <c r="L36" s="4">
        <f>(Rad^2*ACOS((Rad-K36)/Rad)-(Rad-K36)*SQRT(2*Rad*K36-K36^2))*L+PI()*K36^2*(3*Rad-K36)/3-vtot</f>
        <v>8.4416331241754676</v>
      </c>
    </row>
    <row r="37" spans="2:12" x14ac:dyDescent="0.55000000000000004">
      <c r="B37">
        <v>2200</v>
      </c>
      <c r="C37">
        <v>36.230438232421875</v>
      </c>
      <c r="F37" s="4">
        <v>8</v>
      </c>
      <c r="G37" s="4">
        <f t="shared" si="0"/>
        <v>0.625</v>
      </c>
      <c r="H37" s="4">
        <f>(Rad^2*ACOS((Rad-G37)/Rad)-(Rad-G37)*SQRT(2*Rad*G37-G37^2))*L+PI()*G37^2*(3*Rad-G37)/3-vtot</f>
        <v>-0.25583431752578178</v>
      </c>
      <c r="I37" s="4">
        <f t="shared" si="1"/>
        <v>0.65625</v>
      </c>
      <c r="J37" s="4">
        <f>(Rad^2*ACOS((Rad-I37)/Rad)-(Rad-I37)*SQRT(2*Rad*I37-I37^2))*L+PI()*I37^2*(3*Rad-I37)/3-vtot</f>
        <v>1.8354493818602826</v>
      </c>
      <c r="K37" s="4">
        <f t="shared" si="2"/>
        <v>0.6875</v>
      </c>
      <c r="L37" s="4">
        <f>(Rad^2*ACOS((Rad-K37)/Rad)-(Rad-K37)*SQRT(2*Rad*K37-K37^2))*L+PI()*K37^2*(3*Rad-K37)/3-vtot</f>
        <v>3.9829547067695508</v>
      </c>
    </row>
    <row r="38" spans="2:12" x14ac:dyDescent="0.55000000000000004">
      <c r="B38">
        <v>2300</v>
      </c>
      <c r="C38">
        <v>37.369171142578125</v>
      </c>
      <c r="F38" s="4">
        <v>9</v>
      </c>
      <c r="G38" s="4">
        <f t="shared" si="0"/>
        <v>0.625</v>
      </c>
      <c r="H38" s="4">
        <f>(Rad^2*ACOS((Rad-G38)/Rad)-(Rad-G38)*SQRT(2*Rad*G38-G38^2))*L+PI()*G38^2*(3*Rad-G38)/3-vtot</f>
        <v>-0.25583431752578178</v>
      </c>
      <c r="I38" s="4">
        <f t="shared" si="1"/>
        <v>0.640625</v>
      </c>
      <c r="J38" s="4">
        <f>(Rad^2*ACOS((Rad-I38)/Rad)-(Rad-I38)*SQRT(2*Rad*I38-I38^2))*L+PI()*I38^2*(3*Rad-I38)/3-vtot</f>
        <v>0.7826980204580174</v>
      </c>
      <c r="K38" s="4">
        <f t="shared" si="2"/>
        <v>0.65625</v>
      </c>
      <c r="L38" s="4">
        <f>(Rad^2*ACOS((Rad-K38)/Rad)-(Rad-K38)*SQRT(2*Rad*K38-K38^2))*L+PI()*K38^2*(3*Rad-K38)/3-vtot</f>
        <v>1.8354493818602826</v>
      </c>
    </row>
    <row r="39" spans="2:12" x14ac:dyDescent="0.55000000000000004">
      <c r="B39">
        <v>2400</v>
      </c>
      <c r="C39">
        <v>38.499664306640625</v>
      </c>
      <c r="F39" s="4">
        <v>10</v>
      </c>
      <c r="G39" s="4">
        <f t="shared" si="0"/>
        <v>0.625</v>
      </c>
      <c r="H39" s="4">
        <f>(Rad^2*ACOS((Rad-G39)/Rad)-(Rad-G39)*SQRT(2*Rad*G39-G39^2))*L+PI()*G39^2*(3*Rad-G39)/3-vtot</f>
        <v>-0.25583431752578178</v>
      </c>
      <c r="I39" s="4">
        <f t="shared" si="1"/>
        <v>0.6328125</v>
      </c>
      <c r="J39" s="4">
        <f>(Rad^2*ACOS((Rad-I39)/Rad)-(Rad-I39)*SQRT(2*Rad*I39-I39^2))*L+PI()*I39^2*(3*Rad-I39)/3-vtot</f>
        <v>0.26164399360711954</v>
      </c>
      <c r="K39" s="4">
        <f t="shared" si="2"/>
        <v>0.640625</v>
      </c>
      <c r="L39" s="4">
        <f>(Rad^2*ACOS((Rad-K39)/Rad)-(Rad-K39)*SQRT(2*Rad*K39-K39^2))*L+PI()*K39^2*(3*Rad-K39)/3-vtot</f>
        <v>0.7826980204580174</v>
      </c>
    </row>
    <row r="40" spans="2:12" x14ac:dyDescent="0.55000000000000004">
      <c r="B40">
        <v>2500</v>
      </c>
      <c r="C40">
        <v>39.622833251953125</v>
      </c>
      <c r="F40" s="4">
        <v>11</v>
      </c>
      <c r="G40" s="4">
        <f t="shared" ref="G40:G49" si="3">IF(H39*J39&lt;0,G39,I39)</f>
        <v>0.625</v>
      </c>
      <c r="H40" s="4">
        <f>(Rad^2*ACOS((Rad-G40)/Rad)-(Rad-G40)*SQRT(2*Rad*G40-G40^2))*L+PI()*G40^2*(3*Rad-G40)/3-vtot</f>
        <v>-0.25583431752578178</v>
      </c>
      <c r="I40" s="4">
        <f t="shared" ref="I40:I49" si="4">(K40+G40)/2</f>
        <v>0.62890625</v>
      </c>
      <c r="J40" s="4">
        <f>(Rad^2*ACOS((Rad-I40)/Rad)-(Rad-I40)*SQRT(2*Rad*I40-I40^2))*L+PI()*I40^2*(3*Rad-I40)/3-vtot</f>
        <v>2.4565469958908182E-3</v>
      </c>
      <c r="K40" s="4">
        <f t="shared" ref="K40:K49" si="5">IF(H39*J39&lt;0,I39,K39)</f>
        <v>0.6328125</v>
      </c>
      <c r="L40" s="4">
        <f>(Rad^2*ACOS((Rad-K40)/Rad)-(Rad-K40)*SQRT(2*Rad*K40-K40^2))*L+PI()*K40^2*(3*Rad-K40)/3-vtot</f>
        <v>0.26164399360711954</v>
      </c>
    </row>
    <row r="41" spans="2:12" x14ac:dyDescent="0.55000000000000004">
      <c r="B41">
        <v>2600</v>
      </c>
      <c r="C41">
        <v>40.739593505859375</v>
      </c>
      <c r="F41" s="4">
        <v>12</v>
      </c>
      <c r="G41" s="4">
        <f t="shared" si="3"/>
        <v>0.625</v>
      </c>
      <c r="H41" s="4">
        <f>(Rad^2*ACOS((Rad-G41)/Rad)-(Rad-G41)*SQRT(2*Rad*G41-G41^2))*L+PI()*G41^2*(3*Rad-G41)/3-vtot</f>
        <v>-0.25583431752578178</v>
      </c>
      <c r="I41" s="4">
        <f t="shared" si="4"/>
        <v>0.626953125</v>
      </c>
      <c r="J41" s="4">
        <f>(Rad^2*ACOS((Rad-I41)/Rad)-(Rad-I41)*SQRT(2*Rad*I41-I41^2))*L+PI()*I41^2*(3*Rad-I41)/3-vtot</f>
        <v>-0.1268011249092531</v>
      </c>
      <c r="K41" s="4">
        <f t="shared" si="5"/>
        <v>0.62890625</v>
      </c>
      <c r="L41" s="4">
        <f>(Rad^2*ACOS((Rad-K41)/Rad)-(Rad-K41)*SQRT(2*Rad*K41-K41^2))*L+PI()*K41^2*(3*Rad-K41)/3-vtot</f>
        <v>2.4565469958908182E-3</v>
      </c>
    </row>
    <row r="42" spans="2:12" x14ac:dyDescent="0.55000000000000004">
      <c r="B42">
        <v>2700</v>
      </c>
      <c r="C42">
        <v>41.851043701171875</v>
      </c>
      <c r="F42" s="4">
        <v>13</v>
      </c>
      <c r="G42" s="4">
        <f t="shared" si="3"/>
        <v>0.626953125</v>
      </c>
      <c r="H42" s="4">
        <f>(Rad^2*ACOS((Rad-G42)/Rad)-(Rad-G42)*SQRT(2*Rad*G42-G42^2))*L+PI()*G42^2*(3*Rad-G42)/3-vtot</f>
        <v>-0.1268011249092531</v>
      </c>
      <c r="I42" s="4">
        <f t="shared" si="4"/>
        <v>0.6279296875</v>
      </c>
      <c r="J42" s="4">
        <f>(Rad^2*ACOS((Rad-I42)/Rad)-(Rad-I42)*SQRT(2*Rad*I42-I42^2))*L+PI()*I42^2*(3*Rad-I42)/3-vtot</f>
        <v>-6.220032795957664E-2</v>
      </c>
      <c r="K42" s="4">
        <f t="shared" si="5"/>
        <v>0.62890625</v>
      </c>
      <c r="L42" s="4">
        <f>(Rad^2*ACOS((Rad-K42)/Rad)-(Rad-K42)*SQRT(2*Rad*K42-K42^2))*L+PI()*K42^2*(3*Rad-K42)/3-vtot</f>
        <v>2.4565469958908182E-3</v>
      </c>
    </row>
    <row r="43" spans="2:12" x14ac:dyDescent="0.55000000000000004">
      <c r="B43">
        <v>2800</v>
      </c>
      <c r="C43">
        <v>42.958099365234375</v>
      </c>
      <c r="F43" s="4">
        <v>14</v>
      </c>
      <c r="G43" s="4">
        <f t="shared" si="3"/>
        <v>0.6279296875</v>
      </c>
      <c r="H43" s="4">
        <f>(Rad^2*ACOS((Rad-G43)/Rad)-(Rad-G43)*SQRT(2*Rad*G43-G43^2))*L+PI()*G43^2*(3*Rad-G43)/3-vtot</f>
        <v>-6.220032795957664E-2</v>
      </c>
      <c r="I43" s="4">
        <f t="shared" si="4"/>
        <v>0.62841796875</v>
      </c>
      <c r="J43" s="4">
        <f>(Rad^2*ACOS((Rad-I43)/Rad)-(Rad-I43)*SQRT(2*Rad*I43-I43^2))*L+PI()*I43^2*(3*Rad-I43)/3-vtot</f>
        <v>-2.9878897623234479E-2</v>
      </c>
      <c r="K43" s="4">
        <f t="shared" si="5"/>
        <v>0.62890625</v>
      </c>
      <c r="L43" s="4">
        <f>(Rad^2*ACOS((Rad-K43)/Rad)-(Rad-K43)*SQRT(2*Rad*K43-K43^2))*L+PI()*K43^2*(3*Rad-K43)/3-vtot</f>
        <v>2.4565469958908182E-3</v>
      </c>
    </row>
    <row r="44" spans="2:12" x14ac:dyDescent="0.55000000000000004">
      <c r="B44">
        <v>2900</v>
      </c>
      <c r="C44">
        <v>44.061492919921875</v>
      </c>
      <c r="F44" s="4">
        <v>15</v>
      </c>
      <c r="G44" s="4">
        <f t="shared" si="3"/>
        <v>0.62841796875</v>
      </c>
      <c r="H44" s="4">
        <f>(Rad^2*ACOS((Rad-G44)/Rad)-(Rad-G44)*SQRT(2*Rad*G44-G44^2))*L+PI()*G44^2*(3*Rad-G44)/3-vtot</f>
        <v>-2.9878897623234479E-2</v>
      </c>
      <c r="I44" s="4">
        <f t="shared" si="4"/>
        <v>0.628662109375</v>
      </c>
      <c r="J44" s="4">
        <f>(Rad^2*ACOS((Rad-I44)/Rad)-(Rad-I44)*SQRT(2*Rad*I44-I44^2))*L+PI()*I44^2*(3*Rad-I44)/3-vtot</f>
        <v>-1.3712926773131073E-2</v>
      </c>
      <c r="K44" s="4">
        <f t="shared" si="5"/>
        <v>0.62890625</v>
      </c>
      <c r="L44" s="4">
        <f>(Rad^2*ACOS((Rad-K44)/Rad)-(Rad-K44)*SQRT(2*Rad*K44-K44^2))*L+PI()*K44^2*(3*Rad-K44)/3-vtot</f>
        <v>2.4565469958908182E-3</v>
      </c>
    </row>
    <row r="45" spans="2:12" x14ac:dyDescent="0.55000000000000004">
      <c r="B45">
        <v>3000</v>
      </c>
      <c r="C45">
        <v>45.161956787109375</v>
      </c>
      <c r="F45" s="4">
        <v>16</v>
      </c>
      <c r="G45" s="4">
        <f t="shared" si="3"/>
        <v>0.628662109375</v>
      </c>
      <c r="H45" s="4">
        <f>(Rad^2*ACOS((Rad-G45)/Rad)-(Rad-G45)*SQRT(2*Rad*G45-G45^2))*L+PI()*G45^2*(3*Rad-G45)/3-vtot</f>
        <v>-1.3712926773131073E-2</v>
      </c>
      <c r="I45" s="4">
        <f t="shared" si="4"/>
        <v>0.6287841796875</v>
      </c>
      <c r="J45" s="4">
        <f>(Rad^2*ACOS((Rad-I45)/Rad)-(Rad-I45)*SQRT(2*Rad*I45-I45^2))*L+PI()*I45^2*(3*Rad-I45)/3-vtot</f>
        <v>-5.6286277127455264E-3</v>
      </c>
      <c r="K45" s="4">
        <f t="shared" si="5"/>
        <v>0.62890625</v>
      </c>
      <c r="L45" s="4">
        <f>(Rad^2*ACOS((Rad-K45)/Rad)-(Rad-K45)*SQRT(2*Rad*K45-K45^2))*L+PI()*K45^2*(3*Rad-K45)/3-vtot</f>
        <v>2.4565469958908182E-3</v>
      </c>
    </row>
    <row r="46" spans="2:12" x14ac:dyDescent="0.55000000000000004">
      <c r="B46">
        <v>3100</v>
      </c>
      <c r="C46">
        <v>46.260589599609375</v>
      </c>
      <c r="F46" s="4">
        <v>17</v>
      </c>
      <c r="G46" s="4">
        <f t="shared" si="3"/>
        <v>0.6287841796875</v>
      </c>
      <c r="H46" s="4">
        <f>(Rad^2*ACOS((Rad-G46)/Rad)-(Rad-G46)*SQRT(2*Rad*G46-G46^2))*L+PI()*G46^2*(3*Rad-G46)/3-vtot</f>
        <v>-5.6286277127455264E-3</v>
      </c>
      <c r="I46" s="4">
        <f t="shared" si="4"/>
        <v>0.62884521484375</v>
      </c>
      <c r="J46" s="4">
        <f>(Rad^2*ACOS((Rad-I46)/Rad)-(Rad-I46)*SQRT(2*Rad*I46-I46^2))*L+PI()*I46^2*(3*Rad-I46)/3-vtot</f>
        <v>-1.5861498093947546E-3</v>
      </c>
      <c r="K46" s="4">
        <f t="shared" si="5"/>
        <v>0.62890625</v>
      </c>
      <c r="L46" s="4">
        <f>(Rad^2*ACOS((Rad-K46)/Rad)-(Rad-K46)*SQRT(2*Rad*K46-K46^2))*L+PI()*K46^2*(3*Rad-K46)/3-vtot</f>
        <v>2.4565469958908182E-3</v>
      </c>
    </row>
    <row r="47" spans="2:12" x14ac:dyDescent="0.55000000000000004">
      <c r="B47">
        <v>3200</v>
      </c>
      <c r="C47">
        <v>47.357940673828125</v>
      </c>
      <c r="F47" s="4">
        <v>18</v>
      </c>
      <c r="G47" s="4">
        <f t="shared" si="3"/>
        <v>0.62884521484375</v>
      </c>
      <c r="H47" s="4">
        <f>(Rad^2*ACOS((Rad-G47)/Rad)-(Rad-G47)*SQRT(2*Rad*G47-G47^2))*L+PI()*G47^2*(3*Rad-G47)/3-vtot</f>
        <v>-1.5861498093947546E-3</v>
      </c>
      <c r="I47" s="4">
        <f t="shared" si="4"/>
        <v>0.628875732421875</v>
      </c>
      <c r="J47" s="4">
        <f>(Rad^2*ACOS((Rad-I47)/Rad)-(Rad-I47)*SQRT(2*Rad*I47-I47^2))*L+PI()*I47^2*(3*Rad-I47)/3-vtot</f>
        <v>4.3517123115321965E-4</v>
      </c>
      <c r="K47" s="4">
        <f t="shared" si="5"/>
        <v>0.62890625</v>
      </c>
      <c r="L47" s="4">
        <f>(Rad^2*ACOS((Rad-K47)/Rad)-(Rad-K47)*SQRT(2*Rad*K47-K47^2))*L+PI()*K47^2*(3*Rad-K47)/3-vtot</f>
        <v>2.4565469958908182E-3</v>
      </c>
    </row>
    <row r="48" spans="2:12" x14ac:dyDescent="0.55000000000000004">
      <c r="B48">
        <v>3300</v>
      </c>
      <c r="C48">
        <v>48.454742431640625</v>
      </c>
      <c r="F48" s="4">
        <v>19</v>
      </c>
      <c r="G48" s="4">
        <f t="shared" si="3"/>
        <v>0.62884521484375</v>
      </c>
      <c r="H48" s="4">
        <f>(Rad^2*ACOS((Rad-G48)/Rad)-(Rad-G48)*SQRT(2*Rad*G48-G48^2))*L+PI()*G48^2*(3*Rad-G48)/3-vtot</f>
        <v>-1.5861498093947546E-3</v>
      </c>
      <c r="I48" s="4">
        <f t="shared" si="4"/>
        <v>0.6288604736328125</v>
      </c>
      <c r="J48" s="4">
        <f>(Rad^2*ACOS((Rad-I48)/Rad)-(Rad-I48)*SQRT(2*Rad*I48-I48^2))*L+PI()*I48^2*(3*Rad-I48)/3-vtot</f>
        <v>-5.7549612974838738E-4</v>
      </c>
      <c r="K48" s="4">
        <f t="shared" si="5"/>
        <v>0.628875732421875</v>
      </c>
      <c r="L48" s="4">
        <f>(Rad^2*ACOS((Rad-K48)/Rad)-(Rad-K48)*SQRT(2*Rad*K48-K48^2))*L+PI()*K48^2*(3*Rad-K48)/3-vtot</f>
        <v>4.3517123115321965E-4</v>
      </c>
    </row>
    <row r="49" spans="2:12" x14ac:dyDescent="0.55000000000000004">
      <c r="B49">
        <v>3400</v>
      </c>
      <c r="C49">
        <v>49.551910400390625</v>
      </c>
      <c r="F49" s="4">
        <v>20</v>
      </c>
      <c r="G49" s="4">
        <f t="shared" si="3"/>
        <v>0.6288604736328125</v>
      </c>
      <c r="H49" s="4">
        <f>(Rad^2*ACOS((Rad-G49)/Rad)-(Rad-G49)*SQRT(2*Rad*G49-G49^2))*L+PI()*G49^2*(3*Rad-G49)/3-vtot</f>
        <v>-5.7549612974838738E-4</v>
      </c>
      <c r="I49" s="4">
        <f t="shared" si="4"/>
        <v>0.62886810302734375</v>
      </c>
      <c r="J49" s="4">
        <f>(Rad^2*ACOS((Rad-I49)/Rad)-(Rad-I49)*SQRT(2*Rad*I49-I49^2))*L+PI()*I49^2*(3*Rad-I49)/3-vtot</f>
        <v>-7.0164159424734862E-5</v>
      </c>
      <c r="K49" s="4">
        <f t="shared" si="5"/>
        <v>0.628875732421875</v>
      </c>
      <c r="L49" s="4">
        <f>(Rad^2*ACOS((Rad-K49)/Rad)-(Rad-K49)*SQRT(2*Rad*K49-K49^2))*L+PI()*K49^2*(3*Rad-K49)/3-vtot</f>
        <v>4.3517123115321965E-4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9085-2DAB-4EF4-9716-8262CC290300}">
  <sheetPr codeName="Sheet3"/>
  <dimension ref="A1:L49"/>
  <sheetViews>
    <sheetView tabSelected="1" zoomScale="85" zoomScaleNormal="85" workbookViewId="0">
      <selection activeCell="B12" sqref="B12"/>
    </sheetView>
  </sheetViews>
  <sheetFormatPr defaultRowHeight="14.4" x14ac:dyDescent="0.55000000000000004"/>
  <sheetData>
    <row r="1" spans="1:10" x14ac:dyDescent="0.55000000000000004">
      <c r="A1" t="s">
        <v>11</v>
      </c>
    </row>
    <row r="2" spans="1:10" x14ac:dyDescent="0.55000000000000004">
      <c r="E2" s="3"/>
    </row>
    <row r="3" spans="1:10" x14ac:dyDescent="0.55000000000000004">
      <c r="A3" t="s">
        <v>4</v>
      </c>
      <c r="B3">
        <v>12</v>
      </c>
      <c r="C3" t="s">
        <v>1</v>
      </c>
    </row>
    <row r="4" spans="1:10" x14ac:dyDescent="0.55000000000000004">
      <c r="A4" t="s">
        <v>0</v>
      </c>
      <c r="B4">
        <v>3</v>
      </c>
      <c r="C4" t="s">
        <v>1</v>
      </c>
      <c r="G4" s="2"/>
    </row>
    <row r="5" spans="1:10" x14ac:dyDescent="0.55000000000000004">
      <c r="G5" s="2"/>
    </row>
    <row r="6" spans="1:10" x14ac:dyDescent="0.55000000000000004">
      <c r="A6" t="s">
        <v>2</v>
      </c>
      <c r="B6">
        <v>67.1839493280483</v>
      </c>
      <c r="C6" t="s">
        <v>9</v>
      </c>
      <c r="D6" t="s">
        <v>3</v>
      </c>
    </row>
    <row r="7" spans="1:10" x14ac:dyDescent="0.55000000000000004">
      <c r="B7" s="1">
        <f>B6/12</f>
        <v>5.5986624440040247</v>
      </c>
      <c r="C7" t="s">
        <v>1</v>
      </c>
    </row>
    <row r="9" spans="1:10" x14ac:dyDescent="0.55000000000000004">
      <c r="A9" t="s">
        <v>5</v>
      </c>
      <c r="B9" s="2">
        <f>(Rad^2*ACOS((Rad-h)/Rad)-(Rad-h)*SQRT(2*Rad*h-h^2))*L</f>
        <v>22.028650968050684</v>
      </c>
      <c r="C9" t="s">
        <v>7</v>
      </c>
    </row>
    <row r="10" spans="1:10" x14ac:dyDescent="0.55000000000000004">
      <c r="A10" t="s">
        <v>6</v>
      </c>
      <c r="B10" s="2">
        <f>PI()*h^2*(3*Rad-h)/3</f>
        <v>4.7092467822283917</v>
      </c>
      <c r="C10" t="s">
        <v>7</v>
      </c>
    </row>
    <row r="11" spans="1:10" x14ac:dyDescent="0.55000000000000004">
      <c r="E11" s="2"/>
    </row>
    <row r="12" spans="1:10" x14ac:dyDescent="0.55000000000000004">
      <c r="A12" t="s">
        <v>8</v>
      </c>
      <c r="B12" s="2">
        <v>66.8</v>
      </c>
      <c r="C12" t="s">
        <v>7</v>
      </c>
      <c r="J12" s="2"/>
    </row>
    <row r="13" spans="1:10" x14ac:dyDescent="0.55000000000000004">
      <c r="B13" s="2">
        <f>B12*7.48</f>
        <v>499.66399999999999</v>
      </c>
      <c r="C13" t="s">
        <v>12</v>
      </c>
      <c r="J13" s="2"/>
    </row>
    <row r="14" spans="1:10" x14ac:dyDescent="0.55000000000000004">
      <c r="J14" s="2"/>
    </row>
    <row r="15" spans="1:10" x14ac:dyDescent="0.55000000000000004">
      <c r="B15" t="s">
        <v>13</v>
      </c>
      <c r="C15" t="s">
        <v>10</v>
      </c>
      <c r="J15" s="2"/>
    </row>
    <row r="16" spans="1:10" x14ac:dyDescent="0.55000000000000004">
      <c r="B16">
        <v>100</v>
      </c>
      <c r="C16">
        <v>5.3987029451603705</v>
      </c>
      <c r="J16" s="2"/>
    </row>
    <row r="17" spans="2:12" x14ac:dyDescent="0.55000000000000004">
      <c r="B17">
        <v>200</v>
      </c>
      <c r="C17">
        <v>8.4717268502457053</v>
      </c>
      <c r="J17" s="2"/>
    </row>
    <row r="18" spans="2:12" x14ac:dyDescent="0.55000000000000004">
      <c r="B18">
        <v>300</v>
      </c>
      <c r="C18">
        <v>11.039702452955517</v>
      </c>
      <c r="J18" s="2"/>
    </row>
    <row r="19" spans="2:12" x14ac:dyDescent="0.55000000000000004">
      <c r="B19">
        <v>400</v>
      </c>
      <c r="C19">
        <v>13.335970884555801</v>
      </c>
      <c r="J19" s="2"/>
    </row>
    <row r="20" spans="2:12" x14ac:dyDescent="0.55000000000000004">
      <c r="B20">
        <v>500</v>
      </c>
      <c r="C20">
        <v>15.456411808150929</v>
      </c>
      <c r="J20" s="2"/>
    </row>
    <row r="21" spans="2:12" x14ac:dyDescent="0.55000000000000004">
      <c r="B21">
        <v>600</v>
      </c>
      <c r="C21">
        <v>17.452262311494859</v>
      </c>
      <c r="J21" s="2"/>
    </row>
    <row r="22" spans="2:12" x14ac:dyDescent="0.55000000000000004">
      <c r="B22">
        <v>700</v>
      </c>
      <c r="C22">
        <v>19.355021321814665</v>
      </c>
      <c r="J22" s="2"/>
    </row>
    <row r="23" spans="2:12" x14ac:dyDescent="0.55000000000000004">
      <c r="B23">
        <v>800</v>
      </c>
      <c r="C23">
        <v>21.185904194761438</v>
      </c>
      <c r="J23" s="2"/>
    </row>
    <row r="24" spans="2:12" x14ac:dyDescent="0.55000000000000004">
      <c r="B24">
        <v>900</v>
      </c>
      <c r="C24">
        <v>22.960121811739878</v>
      </c>
    </row>
    <row r="25" spans="2:12" x14ac:dyDescent="0.55000000000000004">
      <c r="B25">
        <v>1000</v>
      </c>
      <c r="C25">
        <v>24.689172815502229</v>
      </c>
    </row>
    <row r="26" spans="2:12" x14ac:dyDescent="0.55000000000000004">
      <c r="B26">
        <v>1100</v>
      </c>
      <c r="C26">
        <v>26.382097970000618</v>
      </c>
    </row>
    <row r="27" spans="2:12" x14ac:dyDescent="0.55000000000000004">
      <c r="B27">
        <v>1200</v>
      </c>
      <c r="C27">
        <v>28.046267605427698</v>
      </c>
    </row>
    <row r="28" spans="2:12" x14ac:dyDescent="0.55000000000000004">
      <c r="B28">
        <v>1300</v>
      </c>
      <c r="C28">
        <v>29.687896819774913</v>
      </c>
    </row>
    <row r="29" spans="2:12" x14ac:dyDescent="0.55000000000000004">
      <c r="B29">
        <v>1400</v>
      </c>
      <c r="C29">
        <v>31.312342800065547</v>
      </c>
      <c r="F29" t="s">
        <v>14</v>
      </c>
      <c r="G29" t="s">
        <v>15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</row>
    <row r="30" spans="2:12" x14ac:dyDescent="0.55000000000000004">
      <c r="B30">
        <v>1500</v>
      </c>
      <c r="C30">
        <v>32.924436039007126</v>
      </c>
      <c r="F30">
        <v>1</v>
      </c>
      <c r="G30">
        <v>0</v>
      </c>
      <c r="H30">
        <f>(Rad^2*ACOS((Rad-G30)/Rad)-(Rad-G30)*SQRT(2*Rad*G30-G30^2))*L+PI()*G30^2*(3*Rad-G30)/3-vtot</f>
        <v>-26.737967914438499</v>
      </c>
      <c r="I30">
        <f>(K30+G30)/2</f>
        <v>4</v>
      </c>
      <c r="J30">
        <f>(Rad^2*ACOS((Rad-I30)/Rad)-(Rad-I30)*SQRT(2*Rad*I30-I30^2))*L+PI()*I30^2*(3*Rad-I30)/3-vtot</f>
        <v>408.89621338334609</v>
      </c>
      <c r="K30">
        <f>2*Rad</f>
        <v>8</v>
      </c>
      <c r="L30">
        <f>(Rad^2*ACOS((Rad-K30)/Rad)-(Rad-K30)*SQRT(2*Rad*K30-K30^2))*L+PI()*K30^2*(3*Rad-K30)/3-vtot</f>
        <v>844.5303946811307</v>
      </c>
    </row>
    <row r="31" spans="2:12" x14ac:dyDescent="0.55000000000000004">
      <c r="B31">
        <v>1600</v>
      </c>
      <c r="C31">
        <v>34.528598675328567</v>
      </c>
      <c r="F31">
        <v>2</v>
      </c>
      <c r="G31">
        <v>2</v>
      </c>
      <c r="H31">
        <v>4</v>
      </c>
      <c r="J31" s="2"/>
    </row>
    <row r="32" spans="2:12" x14ac:dyDescent="0.55000000000000004">
      <c r="B32">
        <v>1700</v>
      </c>
      <c r="C32">
        <v>36.129002609923226</v>
      </c>
      <c r="F32">
        <v>3</v>
      </c>
      <c r="J32" s="2"/>
    </row>
    <row r="33" spans="2:10" x14ac:dyDescent="0.55000000000000004">
      <c r="B33">
        <v>1800</v>
      </c>
      <c r="C33">
        <v>37.729755614774547</v>
      </c>
      <c r="F33">
        <v>4</v>
      </c>
      <c r="J33" s="2"/>
    </row>
    <row r="34" spans="2:10" x14ac:dyDescent="0.55000000000000004">
      <c r="B34">
        <v>1900</v>
      </c>
      <c r="C34">
        <v>39.334912736905373</v>
      </c>
      <c r="F34">
        <v>5</v>
      </c>
      <c r="J34" s="2"/>
    </row>
    <row r="35" spans="2:10" x14ac:dyDescent="0.55000000000000004">
      <c r="B35">
        <v>2000</v>
      </c>
      <c r="C35">
        <v>40.948700584752501</v>
      </c>
      <c r="F35">
        <v>6</v>
      </c>
      <c r="J35" s="2"/>
    </row>
    <row r="36" spans="2:10" x14ac:dyDescent="0.55000000000000004">
      <c r="B36">
        <v>2100</v>
      </c>
      <c r="C36">
        <v>42.575595553767108</v>
      </c>
      <c r="F36">
        <v>7</v>
      </c>
      <c r="J36" s="2"/>
    </row>
    <row r="37" spans="2:10" x14ac:dyDescent="0.55000000000000004">
      <c r="B37">
        <v>2200</v>
      </c>
      <c r="C37">
        <v>44.220448934374502</v>
      </c>
      <c r="F37">
        <v>8</v>
      </c>
      <c r="J37" s="2"/>
    </row>
    <row r="38" spans="2:10" x14ac:dyDescent="0.55000000000000004">
      <c r="B38">
        <v>2300</v>
      </c>
      <c r="C38">
        <v>45.888811066406703</v>
      </c>
      <c r="F38">
        <v>9</v>
      </c>
      <c r="J38" s="2"/>
    </row>
    <row r="39" spans="2:10" x14ac:dyDescent="0.55000000000000004">
      <c r="B39">
        <v>2400</v>
      </c>
      <c r="C39">
        <v>47.587028172981675</v>
      </c>
      <c r="F39">
        <v>10</v>
      </c>
      <c r="J39" s="2"/>
    </row>
    <row r="40" spans="2:10" x14ac:dyDescent="0.55000000000000004">
      <c r="B40">
        <v>2500</v>
      </c>
      <c r="C40">
        <v>49.322701113653743</v>
      </c>
      <c r="J40" s="2"/>
    </row>
    <row r="41" spans="2:10" x14ac:dyDescent="0.55000000000000004">
      <c r="B41">
        <v>2600</v>
      </c>
      <c r="C41">
        <v>51.105205440563466</v>
      </c>
      <c r="J41" s="2"/>
    </row>
    <row r="42" spans="2:10" x14ac:dyDescent="0.55000000000000004">
      <c r="B42">
        <v>2700</v>
      </c>
      <c r="C42">
        <v>52.946533864496658</v>
      </c>
      <c r="J42" s="2"/>
    </row>
    <row r="43" spans="2:10" x14ac:dyDescent="0.55000000000000004">
      <c r="B43">
        <v>2800</v>
      </c>
      <c r="C43">
        <v>54.862690477816663</v>
      </c>
      <c r="J43" s="2"/>
    </row>
    <row r="44" spans="2:10" x14ac:dyDescent="0.55000000000000004">
      <c r="B44">
        <v>2900</v>
      </c>
      <c r="C44">
        <v>56.876114427702078</v>
      </c>
      <c r="J44" s="2"/>
    </row>
    <row r="45" spans="2:10" x14ac:dyDescent="0.55000000000000004">
      <c r="B45">
        <v>3000</v>
      </c>
      <c r="C45">
        <v>59.020717888235268</v>
      </c>
      <c r="J45" s="2"/>
    </row>
    <row r="46" spans="2:10" x14ac:dyDescent="0.55000000000000004">
      <c r="B46">
        <v>3100</v>
      </c>
      <c r="C46">
        <v>61.352521975321075</v>
      </c>
    </row>
    <row r="47" spans="2:10" x14ac:dyDescent="0.55000000000000004">
      <c r="B47">
        <v>3200</v>
      </c>
      <c r="C47">
        <v>63.979707707894136</v>
      </c>
    </row>
    <row r="48" spans="2:10" x14ac:dyDescent="0.55000000000000004">
      <c r="B48">
        <v>3300</v>
      </c>
      <c r="C48">
        <v>67.1839493280483</v>
      </c>
    </row>
    <row r="49" spans="2:2" x14ac:dyDescent="0.55000000000000004">
      <c r="B49">
        <v>3400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9C6D-272A-43D9-BB24-D72820350ECF}">
  <sheetPr codeName="Sheet2"/>
  <dimension ref="A1"/>
  <sheetViews>
    <sheetView workbookViewId="0">
      <selection activeCell="B12" sqref="B12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Fuel Tank</vt:lpstr>
      <vt:lpstr>Fuel Tank (2)</vt:lpstr>
      <vt:lpstr>Sheet1</vt:lpstr>
      <vt:lpstr>h</vt:lpstr>
      <vt:lpstr>L</vt:lpstr>
      <vt:lpstr>Rad</vt:lpstr>
      <vt:lpstr>vtot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Kate Lee</cp:lastModifiedBy>
  <dcterms:created xsi:type="dcterms:W3CDTF">2016-02-04T16:31:35Z</dcterms:created>
  <dcterms:modified xsi:type="dcterms:W3CDTF">2021-05-12T11:45:57Z</dcterms:modified>
</cp:coreProperties>
</file>