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scedu-my.sharepoint.com/personal/youssefy_usc_edu/Documents/Berk Data Analytics/"/>
    </mc:Choice>
  </mc:AlternateContent>
  <xr:revisionPtr revIDLastSave="2" documentId="8_{E9F0AA07-82AA-D94D-8BEC-942B80994EE0}" xr6:coauthVersionLast="47" xr6:coauthVersionMax="47" xr10:uidLastSave="{B5411F30-6BB2-784F-A429-044AE5CD6645}"/>
  <bookViews>
    <workbookView xWindow="0" yWindow="460" windowWidth="28200" windowHeight="16640" activeTab="3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  <sheet name="Descriptive Stats" sheetId="8" r:id="rId4"/>
    <sheet name="Category Stats " sheetId="2" r:id="rId5"/>
    <sheet name="Sub Stat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Kickstarter!$F$1:$F$4115</definedName>
  </definedNames>
  <calcPr calcId="191029"/>
  <pivotCaches>
    <pivotCache cacheId="15" r:id="rId9"/>
    <pivotCache cacheId="16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1" i="12" l="1"/>
  <c r="B10" i="12"/>
  <c r="B9" i="12"/>
  <c r="B8" i="12"/>
  <c r="C12" i="12"/>
  <c r="C11" i="12"/>
  <c r="C10" i="12"/>
  <c r="C9" i="12"/>
  <c r="C8" i="12"/>
  <c r="C7" i="12"/>
  <c r="C6" i="12"/>
  <c r="C5" i="12"/>
  <c r="C4" i="12"/>
  <c r="G4" i="12" s="1"/>
  <c r="C3" i="12"/>
  <c r="H13" i="12"/>
  <c r="H2" i="12"/>
  <c r="G13" i="12"/>
  <c r="G2" i="12"/>
  <c r="F13" i="12"/>
  <c r="F2" i="12"/>
  <c r="E4" i="12"/>
  <c r="F4" i="12" s="1"/>
  <c r="E13" i="12"/>
  <c r="E2" i="12"/>
  <c r="B6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2" i="12"/>
  <c r="B7" i="12"/>
  <c r="B5" i="12"/>
  <c r="B12" i="12"/>
  <c r="B4" i="12"/>
  <c r="B3" i="12"/>
  <c r="B13" i="12"/>
  <c r="B2" i="12"/>
  <c r="C13" i="8"/>
  <c r="B13" i="8"/>
  <c r="B14" i="8" s="1"/>
  <c r="B12" i="8"/>
  <c r="C12" i="8"/>
  <c r="C14" i="8" s="1"/>
  <c r="C11" i="8"/>
  <c r="C4" i="8"/>
  <c r="B5" i="8"/>
  <c r="B11" i="8"/>
  <c r="B4" i="8"/>
  <c r="C7" i="8"/>
  <c r="C6" i="8"/>
  <c r="B6" i="8"/>
  <c r="C5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2" l="1"/>
  <c r="E9" i="12"/>
  <c r="H9" i="12" s="1"/>
  <c r="E12" i="12"/>
  <c r="H11" i="12"/>
  <c r="F11" i="12"/>
  <c r="G11" i="12"/>
  <c r="E10" i="12"/>
  <c r="G10" i="12" s="1"/>
  <c r="E8" i="12"/>
  <c r="E7" i="12"/>
  <c r="G6" i="12"/>
  <c r="E6" i="12"/>
  <c r="E5" i="12"/>
  <c r="H4" i="12"/>
  <c r="E3" i="12"/>
  <c r="B7" i="8"/>
  <c r="G9" i="12" l="1"/>
  <c r="F9" i="12"/>
  <c r="F12" i="12"/>
  <c r="H12" i="12"/>
  <c r="G12" i="12"/>
  <c r="H10" i="12"/>
  <c r="F10" i="12"/>
  <c r="H8" i="12"/>
  <c r="F8" i="12"/>
  <c r="G8" i="12"/>
  <c r="H7" i="12"/>
  <c r="F7" i="12"/>
  <c r="G7" i="12"/>
  <c r="H6" i="12"/>
  <c r="F6" i="12"/>
  <c r="F5" i="12"/>
  <c r="H5" i="12"/>
  <c r="G5" i="12"/>
  <c r="H3" i="12"/>
  <c r="F3" i="12"/>
  <c r="G3" i="12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<sst xmlns="http://schemas.openxmlformats.org/spreadsheetml/2006/main" count="33049" uniqueCount="8419">
  <si>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</si>
  <si>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</si>
  <si>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</si>
  <si>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</si>
  <si>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</si>
  <si>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</si>
  <si>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</si>
  <si>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</si>
  <si>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</si>
  <si>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</si>
  <si>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</si>
  <si>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</si>
  <si>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</si>
  <si>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</si>
  <si>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</si>
  <si>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</si>
  <si>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</si>
  <si>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</si>
  <si>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</si>
  <si>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</si>
  <si>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</si>
  <si>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</si>
  <si>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</si>
  <si>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</si>
  <si>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</si>
  <si>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</si>
  <si>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</si>
  <si>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</si>
  <si>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</si>
  <si>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</si>
  <si>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</si>
  <si>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</si>
  <si>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</si>
  <si>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</si>
  <si>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</si>
  <si>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</si>
  <si>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</si>
  <si>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</si>
  <si>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</si>
  <si>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</si>
  <si>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</si>
  <si>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</si>
  <si>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</si>
  <si>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</si>
  <si>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</si>
  <si>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</si>
  <si>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</si>
  <si>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</si>
  <si>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</si>
  <si>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</si>
  <si>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</si>
  <si>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</si>
  <si>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</si>
  <si>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</si>
  <si>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</si>
  <si>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</si>
  <si>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</si>
  <si>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</si>
  <si>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</si>
  <si>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</si>
  <si>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</si>
  <si>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</si>
  <si>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</si>
  <si>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</si>
  <si>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</si>
  <si>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</si>
  <si>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</si>
  <si>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</si>
  <si>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</si>
  <si>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</si>
  <si>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</si>
  <si>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</si>
  <si>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</si>
  <si>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</si>
  <si>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</si>
  <si>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</si>
  <si>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</si>
  <si>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</si>
  <si>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</si>
  <si>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</si>
  <si>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</si>
  <si>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</si>
  <si>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</si>
  <si>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</si>
  <si>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</si>
  <si>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</si>
  <si>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</si>
  <si>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</si>
  <si>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</si>
  <si>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</si>
  <si>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</si>
  <si>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</si>
  <si>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</si>
  <si>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</si>
  <si>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</si>
  <si>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</si>
  <si>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</si>
  <si>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</si>
  <si>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</si>
  <si>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</si>
  <si>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</si>
  <si>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</si>
  <si>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</si>
  <si>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</si>
  <si>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</si>
  <si>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</si>
  <si>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</si>
  <si>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</si>
  <si>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</si>
  <si>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</si>
  <si>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</si>
  <si>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</si>
  <si>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</si>
  <si>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</si>
  <si>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</si>
  <si>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</si>
  <si>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</si>
  <si>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</si>
  <si>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</si>
  <si>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</si>
  <si>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</si>
  <si>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</si>
  <si>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</si>
  <si>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</si>
  <si>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</si>
  <si>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</si>
  <si>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</si>
  <si>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</si>
  <si>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</si>
  <si>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</si>
  <si>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</si>
  <si>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</si>
  <si>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</si>
  <si>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</si>
  <si>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</si>
  <si>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</si>
  <si>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</si>
  <si>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</si>
  <si>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</si>
  <si>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</si>
  <si>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</si>
  <si>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</si>
  <si>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</si>
  <si>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</si>
  <si>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</si>
  <si>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</si>
  <si>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</si>
  <si>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</si>
  <si>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</si>
  <si>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</si>
  <si>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</si>
  <si>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</si>
  <si>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</si>
  <si>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</si>
  <si>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</si>
  <si>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</si>
  <si>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</si>
  <si>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</si>
  <si>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</si>
  <si>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</si>
  <si>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</si>
  <si>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</si>
  <si>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</si>
  <si>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</si>
  <si>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</si>
  <si>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</si>
  <si>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</si>
  <si>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</si>
  <si>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</si>
  <si>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</si>
  <si>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</si>
  <si>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</si>
  <si>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</si>
  <si>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</si>
  <si>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</si>
  <si>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</si>
  <si>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</si>
  <si>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</si>
  <si>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</si>
  <si>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</si>
  <si>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</si>
  <si>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</si>
  <si>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</si>
  <si>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</si>
  <si>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</si>
  <si>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</si>
  <si>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</si>
  <si>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</si>
  <si>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</si>
  <si>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</si>
  <si>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</si>
  <si>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</si>
  <si>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</si>
  <si>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</si>
  <si>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</si>
  <si>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</si>
  <si>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</si>
  <si>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</si>
  <si>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</si>
  <si>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</si>
  <si>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</si>
  <si>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</si>
  <si>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</si>
  <si>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</si>
  <si>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</si>
  <si>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</si>
  <si>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</si>
  <si>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</si>
  <si>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</si>
  <si>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</si>
  <si>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</si>
  <si>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</si>
  <si>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</si>
  <si>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</si>
  <si>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</si>
  <si>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</si>
  <si>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</si>
  <si>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</si>
  <si>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</si>
  <si>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</si>
  <si>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</si>
  <si>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</si>
  <si>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</si>
  <si>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</si>
  <si>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</si>
  <si>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</si>
  <si>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</si>
  <si>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</si>
  <si>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</si>
  <si>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</si>
  <si>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</si>
  <si>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</si>
  <si>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</si>
  <si>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</si>
  <si>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</si>
  <si>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</si>
  <si>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</si>
  <si>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</si>
  <si>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</si>
  <si>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</si>
  <si>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</si>
  <si>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</si>
  <si>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</si>
  <si>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</si>
  <si>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</si>
  <si>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</si>
  <si>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</si>
  <si>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</si>
  <si>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</si>
  <si>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</si>
  <si>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</si>
  <si>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</si>
  <si>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</si>
  <si>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</si>
  <si>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</si>
  <si>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</si>
  <si>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</si>
  <si>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</si>
  <si>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</si>
  <si>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</si>
  <si>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</si>
  <si>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</si>
  <si>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</si>
  <si>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</si>
  <si>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</si>
  <si>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</si>
  <si>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</si>
  <si>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</si>
  <si>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</si>
  <si>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</si>
  <si>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</si>
  <si>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</si>
  <si>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</si>
  <si>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</si>
  <si>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</si>
  <si>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</si>
  <si>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</si>
  <si>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</si>
  <si>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</si>
  <si>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</si>
  <si>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</si>
  <si>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</si>
  <si>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</si>
  <si>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</si>
  <si>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</si>
  <si>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</si>
  <si>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</si>
  <si>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</si>
  <si>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</si>
  <si>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</si>
  <si>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</si>
  <si>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</si>
  <si>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</si>
  <si>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</si>
  <si>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</si>
  <si>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</si>
  <si>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</si>
  <si>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</si>
  <si>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</si>
  <si>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</si>
  <si>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</si>
  <si>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</si>
  <si>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</si>
  <si>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</si>
  <si>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</si>
  <si>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</si>
  <si>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</si>
  <si>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</si>
  <si>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</si>
  <si>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</si>
  <si>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</si>
  <si>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</si>
  <si>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</si>
  <si>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</si>
  <si>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</si>
  <si>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</si>
  <si>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</si>
  <si>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</si>
  <si>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</si>
  <si>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</si>
  <si>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</si>
  <si>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</si>
  <si>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</si>
  <si>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</si>
  <si>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</si>
  <si>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</si>
  <si>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</si>
  <si>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</si>
  <si>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</si>
  <si>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</si>
  <si>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</si>
  <si>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</si>
  <si>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</si>
  <si>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</si>
  <si>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</si>
  <si>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</si>
  <si>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</si>
  <si>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</si>
  <si>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</si>
  <si>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</si>
  <si>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</si>
  <si>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</si>
  <si>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</si>
  <si>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</si>
  <si>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</si>
  <si>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</si>
  <si>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</si>
  <si>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</si>
  <si>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</si>
  <si>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</si>
  <si>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</si>
  <si>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</si>
  <si>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</si>
  <si>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</si>
  <si>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</si>
  <si>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</si>
  <si>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</si>
  <si>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</si>
  <si>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</si>
  <si>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</si>
  <si>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</si>
  <si>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</si>
  <si>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</si>
  <si>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</si>
  <si>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</si>
  <si>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</si>
  <si>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</si>
  <si>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</si>
  <si>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</si>
  <si>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</si>
  <si>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</si>
  <si>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</si>
  <si>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</si>
  <si>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</si>
  <si>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</si>
  <si>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</si>
  <si>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</si>
  <si>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</si>
  <si>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</si>
  <si>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</si>
  <si>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</si>
  <si>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</si>
  <si>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</si>
  <si>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</si>
  <si>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</si>
  <si>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</si>
  <si>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</si>
  <si>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</si>
  <si>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</si>
  <si>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</si>
  <si>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</si>
  <si>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</si>
  <si>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</si>
  <si>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</si>
  <si>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</si>
  <si>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</si>
  <si>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</si>
  <si>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</si>
  <si>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</si>
  <si>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</si>
  <si>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</si>
  <si>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</si>
  <si>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</si>
  <si>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</si>
  <si>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</si>
  <si>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</si>
  <si>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</si>
  <si>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</si>
  <si>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</si>
  <si>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</si>
  <si>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</si>
  <si>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</si>
  <si>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</si>
  <si>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</si>
  <si>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</si>
  <si>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</si>
  <si>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</si>
  <si>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</si>
  <si>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</si>
  <si>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</si>
  <si>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</si>
  <si>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</si>
  <si>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</si>
  <si>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</si>
  <si>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</si>
  <si>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</si>
  <si>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</si>
  <si>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</si>
  <si>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</si>
  <si>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</si>
  <si>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</si>
  <si>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</si>
  <si>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</si>
  <si>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</si>
  <si>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</si>
  <si>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</si>
  <si>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</si>
  <si>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</si>
  <si>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</si>
  <si>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</si>
  <si>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</si>
  <si>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</si>
  <si>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</si>
  <si>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</si>
  <si>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</si>
  <si>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</si>
  <si>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</si>
  <si>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</si>
  <si>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</si>
  <si>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</si>
  <si>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</si>
  <si>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</si>
  <si>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</si>
  <si>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</si>
  <si>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</si>
  <si>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</si>
  <si>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</si>
  <si>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</si>
  <si>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</si>
  <si>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</si>
  <si>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</si>
  <si>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</si>
  <si>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</si>
  <si>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</si>
  <si>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</si>
  <si>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</si>
  <si>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</si>
  <si>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</si>
  <si>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</si>
  <si>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</si>
  <si>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</si>
  <si>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</si>
  <si>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</si>
  <si>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</si>
  <si>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</si>
  <si>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</si>
  <si>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</si>
  <si>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</si>
  <si>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</si>
  <si>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</si>
  <si>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</si>
  <si>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</si>
  <si>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</si>
  <si>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</si>
  <si>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</si>
  <si>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</si>
  <si>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</si>
  <si>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</si>
  <si>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</si>
  <si>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</si>
  <si>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</si>
  <si>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</si>
  <si>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</si>
  <si>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</si>
  <si>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</si>
  <si>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</si>
  <si>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</si>
  <si>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</si>
  <si>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</si>
  <si>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</si>
  <si>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</si>
  <si>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</si>
  <si>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</si>
  <si>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</si>
  <si>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</si>
  <si>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</si>
  <si>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</si>
  <si>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</si>
  <si>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</si>
  <si>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</si>
  <si>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</si>
  <si>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</si>
  <si>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</si>
  <si>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</si>
  <si>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</si>
  <si>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</si>
  <si>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</si>
  <si>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</si>
  <si>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</si>
  <si>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</si>
  <si>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</si>
  <si>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</si>
  <si>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</si>
  <si>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</si>
  <si>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</si>
  <si>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</si>
  <si>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</si>
  <si>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</si>
  <si>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</si>
  <si>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</si>
  <si>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</si>
  <si>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</si>
  <si>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</si>
  <si>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</si>
  <si>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</si>
  <si>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</si>
  <si>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</si>
  <si>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</si>
  <si>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</si>
  <si>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</si>
  <si>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</si>
  <si>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</si>
  <si>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</si>
  <si>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</si>
  <si>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</si>
  <si>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</si>
  <si>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</si>
  <si>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</si>
  <si>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</si>
  <si>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</si>
  <si>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</si>
  <si>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</si>
  <si>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</si>
  <si>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</si>
  <si>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</si>
  <si>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</si>
  <si>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</si>
  <si>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</si>
  <si>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</si>
  <si>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</si>
  <si>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</si>
  <si>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</si>
  <si>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</si>
  <si>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</si>
  <si>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</si>
  <si>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</si>
  <si>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</si>
  <si>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</si>
  <si>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</si>
  <si>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</si>
  <si>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</si>
  <si>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</si>
  <si>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</si>
  <si>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</si>
  <si>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</si>
  <si>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</si>
  <si>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</si>
  <si>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</si>
  <si>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</si>
  <si>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</si>
  <si>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</si>
  <si>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</si>
  <si>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</si>
  <si>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</si>
  <si>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</si>
  <si>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</si>
  <si>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</si>
  <si>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</si>
  <si>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</si>
  <si>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</si>
  <si>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</si>
  <si>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</si>
  <si>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</si>
  <si>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</si>
  <si>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</si>
  <si>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</si>
  <si>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</si>
  <si>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</si>
  <si>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</si>
  <si>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</si>
  <si>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</si>
  <si>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</si>
  <si>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</si>
  <si>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</si>
  <si>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</si>
  <si>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</si>
  <si>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</si>
  <si>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</si>
  <si>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</si>
  <si>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</si>
  <si>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</si>
  <si>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</si>
  <si>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</si>
  <si>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</si>
  <si>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</si>
  <si>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</si>
  <si>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</si>
  <si>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</si>
  <si>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</si>
  <si>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</si>
  <si>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</si>
  <si>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</si>
  <si>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</si>
  <si>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</si>
  <si>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</si>
  <si>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</si>
  <si>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</si>
  <si>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</si>
  <si>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</si>
  <si>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</si>
  <si>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</si>
  <si>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</si>
  <si>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</si>
  <si>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</si>
  <si>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</si>
  <si>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</si>
  <si>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</si>
  <si>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</si>
  <si>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</si>
  <si>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</si>
  <si>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</si>
  <si>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</si>
  <si>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</si>
  <si>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</si>
  <si>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</si>
  <si>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</si>
  <si>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</si>
  <si>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</si>
  <si>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</si>
  <si>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</si>
  <si>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</si>
  <si>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</si>
  <si>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</si>
  <si>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</si>
  <si>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</si>
  <si>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</si>
  <si>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</si>
  <si>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</si>
  <si>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</si>
  <si>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</si>
  <si>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</si>
  <si>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</si>
  <si>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</si>
  <si>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</si>
  <si>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</si>
  <si>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</si>
  <si>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</si>
  <si>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</si>
  <si>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</si>
  <si>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</si>
  <si>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</si>
  <si>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</si>
  <si>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</si>
  <si>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</si>
  <si>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</si>
  <si>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</si>
  <si>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</si>
  <si>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</si>
  <si>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</si>
  <si>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</si>
  <si>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</si>
  <si>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</si>
  <si>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</si>
  <si>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</si>
  <si>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</si>
  <si>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</si>
  <si>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</si>
  <si>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</si>
  <si>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</si>
  <si>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</si>
  <si>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</si>
  <si>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</si>
  <si>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</si>
  <si>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</si>
  <si>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</si>
  <si>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</si>
  <si>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</si>
  <si>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</si>
  <si>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</si>
  <si>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</si>
  <si>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</si>
  <si>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</si>
  <si>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</si>
  <si>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</si>
  <si>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</si>
  <si>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</si>
  <si>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</si>
  <si>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</si>
  <si>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</si>
  <si>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</si>
  <si>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</si>
  <si>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</si>
  <si>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</si>
  <si>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</si>
  <si>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</si>
  <si>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</si>
  <si>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</si>
  <si>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</si>
  <si>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</si>
  <si>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</si>
  <si>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</si>
  <si>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</si>
  <si>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</si>
  <si>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</si>
  <si>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</si>
  <si>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</si>
  <si>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</si>
  <si>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</si>
  <si>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</si>
  <si>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</si>
  <si>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</si>
  <si>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</si>
  <si>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</si>
  <si>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</si>
  <si>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</si>
  <si>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</si>
  <si>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</si>
  <si>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</si>
  <si>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</si>
  <si>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</si>
  <si>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</si>
  <si>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</si>
  <si>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</si>
  <si>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</si>
  <si>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</si>
  <si>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</si>
  <si>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</si>
  <si>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</si>
  <si>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</si>
  <si>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</si>
  <si>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</si>
  <si>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</si>
  <si>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</si>
  <si>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</si>
  <si>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</si>
  <si>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</si>
  <si>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</si>
  <si>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</si>
  <si>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</si>
  <si>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</si>
  <si>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</si>
  <si>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</si>
  <si>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</si>
  <si>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</si>
  <si>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</si>
  <si>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</si>
  <si>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</si>
  <si>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</si>
  <si>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</si>
  <si>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</si>
  <si>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</si>
  <si>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</si>
  <si>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</si>
  <si>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</si>
  <si>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</si>
  <si>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</si>
  <si>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</si>
  <si>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</si>
  <si>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</si>
  <si>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</si>
  <si>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</si>
  <si>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</si>
  <si>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</si>
  <si>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</si>
  <si>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</si>
  <si>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</si>
  <si>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</si>
  <si>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</si>
  <si>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</si>
  <si>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</si>
  <si>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</si>
  <si>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</si>
  <si>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</si>
  <si>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</si>
  <si>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</si>
  <si>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</si>
  <si>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</si>
  <si>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</si>
  <si>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</si>
  <si>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</si>
  <si>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</si>
  <si>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</si>
  <si>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</si>
  <si>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</si>
  <si>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</si>
  <si>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</si>
  <si>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</si>
  <si>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</si>
  <si>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</si>
  <si>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</si>
  <si>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</si>
  <si>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</si>
  <si>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</si>
  <si>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</si>
  <si>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</si>
  <si>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</si>
  <si>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</si>
  <si>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</si>
  <si>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</si>
  <si>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</si>
  <si>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</si>
  <si>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</si>
  <si>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</si>
  <si>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</si>
  <si>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</si>
  <si>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</si>
  <si>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</si>
  <si>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</si>
  <si>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</si>
  <si>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</si>
  <si>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</si>
  <si>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</si>
  <si>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</si>
  <si>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</si>
  <si>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</si>
  <si>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</si>
  <si>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</si>
  <si>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</si>
  <si>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</si>
  <si>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</si>
  <si>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</si>
  <si>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</si>
  <si>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</si>
  <si>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</si>
  <si>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</si>
  <si>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</si>
  <si>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</si>
  <si>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</si>
  <si>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</si>
  <si>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</si>
  <si>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</si>
  <si>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</si>
  <si>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</si>
  <si>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</si>
  <si>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</si>
  <si>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</si>
  <si>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</si>
  <si>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</si>
  <si>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</si>
  <si>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</si>
  <si>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</si>
  <si>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</si>
  <si>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</si>
  <si>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</si>
  <si>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</si>
  <si>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</si>
  <si>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</si>
  <si>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</si>
  <si>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</si>
  <si>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</si>
  <si>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</si>
  <si>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</si>
  <si>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</si>
  <si>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</si>
  <si>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</si>
  <si>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</si>
  <si>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</si>
  <si>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</si>
  <si>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</si>
  <si>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</si>
  <si>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</si>
  <si>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</si>
  <si>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</si>
  <si>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</si>
  <si>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</si>
  <si>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</si>
  <si>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</si>
  <si>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</si>
  <si>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</si>
  <si>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</si>
  <si>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</si>
  <si>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</si>
  <si>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</si>
  <si>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</si>
  <si>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</si>
  <si>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</si>
  <si>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</si>
  <si>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</si>
  <si>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</si>
  <si>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</si>
  <si>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</si>
  <si>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</si>
  <si>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</si>
  <si>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</si>
  <si>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</si>
  <si>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</si>
  <si>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</si>
  <si>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</si>
  <si>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</si>
  <si>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</si>
  <si>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</si>
  <si>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</si>
  <si>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</si>
  <si>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</si>
  <si>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</si>
  <si>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</si>
  <si>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</si>
  <si>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</si>
  <si>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</si>
  <si>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</si>
  <si>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</si>
  <si>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</si>
  <si>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</si>
  <si>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</si>
  <si>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</si>
  <si>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</si>
  <si>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</si>
  <si>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</si>
  <si>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</si>
  <si>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</si>
  <si>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</si>
  <si>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</si>
  <si>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</si>
  <si>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</si>
  <si>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</si>
  <si>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</si>
  <si>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</si>
  <si>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</si>
  <si>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</si>
  <si>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</si>
  <si>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</si>
  <si>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</si>
  <si>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</si>
  <si>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</si>
  <si>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</si>
  <si>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</si>
  <si>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</si>
  <si>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</si>
  <si>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</si>
  <si>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</si>
  <si>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</si>
  <si>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</si>
  <si>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</si>
  <si>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</si>
  <si>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</si>
  <si>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</si>
  <si>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</si>
  <si>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</si>
  <si>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</si>
  <si>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</si>
  <si>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</si>
  <si>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</si>
  <si>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</si>
  <si>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</si>
  <si>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</si>
  <si>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</si>
  <si>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</si>
  <si>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</si>
  <si>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</si>
  <si>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</si>
  <si>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</si>
  <si>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</si>
  <si>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</si>
  <si>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</si>
  <si>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</si>
  <si>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</si>
  <si>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</si>
  <si>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</si>
  <si>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</si>
  <si>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</si>
  <si>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</si>
  <si>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</si>
  <si>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</si>
  <si>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</si>
  <si>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</si>
  <si>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</si>
  <si>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</si>
  <si>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</si>
  <si>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</si>
  <si>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</si>
  <si>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</si>
  <si>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</si>
  <si>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</si>
  <si>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</si>
  <si>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</si>
  <si>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</si>
  <si>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</si>
  <si>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</si>
  <si>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</si>
  <si>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</si>
  <si>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</si>
  <si>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</si>
  <si>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</si>
  <si>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</si>
  <si>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</si>
  <si>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</si>
  <si>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</si>
  <si>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</si>
  <si>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</si>
  <si>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</si>
  <si>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</si>
  <si>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</si>
  <si>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</si>
  <si>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</si>
  <si>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</si>
  <si>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</si>
  <si>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</si>
  <si>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</si>
  <si>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</si>
  <si>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</si>
  <si>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</si>
  <si>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</si>
  <si>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</si>
  <si>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</si>
  <si>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</si>
  <si>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</si>
  <si>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</si>
  <si>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</si>
  <si>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</si>
  <si>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</si>
  <si>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</si>
  <si>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</si>
  <si>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</si>
  <si>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</si>
  <si>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</si>
  <si>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</si>
  <si>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</si>
  <si>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</si>
  <si>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</si>
  <si>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</si>
  <si>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</si>
  <si>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</si>
  <si>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</si>
  <si>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</si>
  <si>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</si>
  <si>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</si>
  <si>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</si>
  <si>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</si>
  <si>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</si>
  <si>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</si>
  <si>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</si>
  <si>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</si>
  <si>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</si>
  <si>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</si>
  <si>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</si>
  <si>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</si>
  <si>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</si>
  <si>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</si>
  <si>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</si>
  <si>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</si>
  <si>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</si>
  <si>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</si>
  <si>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</si>
  <si>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</si>
  <si>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</si>
  <si>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</si>
  <si>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</si>
  <si>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</si>
  <si>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</si>
  <si>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</si>
  <si>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</si>
  <si>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</si>
  <si>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</si>
  <si>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</si>
  <si>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</si>
  <si>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</si>
  <si>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</si>
  <si>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</si>
  <si>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</si>
  <si>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</si>
  <si>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</si>
  <si>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</si>
  <si>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</si>
  <si>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</si>
  <si>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</si>
  <si>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</si>
  <si>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</si>
  <si>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</si>
  <si>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</si>
  <si>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</si>
  <si>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</si>
  <si>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</si>
  <si>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</si>
  <si>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</si>
  <si>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</si>
  <si>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</si>
  <si>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</si>
  <si>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</si>
  <si>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</si>
  <si>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</si>
  <si>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</si>
  <si>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</si>
  <si>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</si>
  <si>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</si>
  <si>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</si>
  <si>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</si>
  <si>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</si>
  <si>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</si>
  <si>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</si>
  <si>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</si>
  <si>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</si>
  <si>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</si>
  <si>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</si>
  <si>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</si>
  <si>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</si>
  <si>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</si>
  <si>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</si>
  <si>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</si>
  <si>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</si>
  <si>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</si>
  <si>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</si>
  <si>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</si>
  <si>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</si>
  <si>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</si>
  <si>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</si>
  <si>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</si>
  <si>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</si>
  <si>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</si>
  <si>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</si>
  <si>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</si>
  <si>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</si>
  <si>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</si>
  <si>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</si>
  <si>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</si>
  <si>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</si>
  <si>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</si>
  <si>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</si>
  <si>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</si>
  <si>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</si>
  <si>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</si>
  <si>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</si>
  <si>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</si>
  <si>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</si>
  <si>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</si>
  <si>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</si>
  <si>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</si>
  <si>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</si>
  <si>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</si>
  <si>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</si>
  <si>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</si>
  <si>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</si>
  <si>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</si>
  <si>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</si>
  <si>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</si>
  <si>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</si>
  <si>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</si>
  <si>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</si>
  <si>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</si>
  <si>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</si>
  <si>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</si>
  <si>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</si>
  <si>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</si>
  <si>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</si>
  <si>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</si>
  <si>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</si>
  <si>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</si>
  <si>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</si>
  <si>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</si>
  <si>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</si>
  <si>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</si>
  <si>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</si>
  <si>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</si>
  <si>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</si>
  <si>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</si>
  <si>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</si>
  <si>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</si>
  <si>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</si>
  <si>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</si>
  <si>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</si>
  <si>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</si>
  <si>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</si>
  <si>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</si>
  <si>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</si>
  <si>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</si>
  <si>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</si>
  <si>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</si>
  <si>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</si>
  <si>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</si>
  <si>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</si>
  <si>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</si>
  <si>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</si>
  <si>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</si>
  <si>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</si>
  <si>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</si>
  <si>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</si>
  <si>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</si>
  <si>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</si>
  <si>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</si>
  <si>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</si>
  <si>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</si>
  <si>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</si>
  <si>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</si>
  <si>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</si>
  <si>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</si>
  <si>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</si>
  <si>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</si>
  <si>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</si>
  <si>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</si>
  <si>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</si>
  <si>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</si>
  <si>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</si>
  <si>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</si>
  <si>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</si>
  <si>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</si>
  <si>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</si>
  <si>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</si>
  <si>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</si>
  <si>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</si>
  <si>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</si>
  <si>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</si>
  <si>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</si>
  <si>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</si>
  <si>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</si>
  <si>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</si>
  <si>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</si>
  <si>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</si>
  <si>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</si>
  <si>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</si>
  <si>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</si>
  <si>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</si>
  <si>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</si>
  <si>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</si>
  <si>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</si>
  <si>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</si>
  <si>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</si>
  <si>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</si>
  <si>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</si>
  <si>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</si>
  <si>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</si>
  <si>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</si>
  <si>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</si>
  <si>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</si>
  <si>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</si>
  <si>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</si>
  <si>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</si>
  <si>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</si>
  <si>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</si>
  <si>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</si>
  <si>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</si>
  <si>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</si>
  <si>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</si>
  <si>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</si>
  <si>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</si>
  <si>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</si>
  <si>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</si>
  <si>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</si>
  <si>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</si>
  <si>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</si>
  <si>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</si>
  <si>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</si>
  <si>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</si>
  <si>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</si>
  <si>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</si>
  <si>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</si>
  <si>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</si>
  <si>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</si>
  <si>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</si>
  <si>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</si>
  <si>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</si>
  <si>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</si>
  <si>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</si>
  <si>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</si>
  <si>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</si>
  <si>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</si>
  <si>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</si>
  <si>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</si>
  <si>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</si>
  <si>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</si>
  <si>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</si>
  <si>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</si>
  <si>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</si>
  <si>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</si>
  <si>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</si>
  <si>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</si>
  <si>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</si>
  <si>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</si>
  <si>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</si>
  <si>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</si>
  <si>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</si>
  <si>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</si>
  <si>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</si>
  <si>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</si>
  <si>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</si>
  <si>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</si>
  <si>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</si>
  <si>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</si>
  <si>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</si>
  <si>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</si>
  <si>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</si>
  <si>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</si>
  <si>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</si>
  <si>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</si>
  <si>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</si>
  <si>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</si>
  <si>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</si>
  <si>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</si>
  <si>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</si>
  <si>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</si>
  <si>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</si>
  <si>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</si>
  <si>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</si>
  <si>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</si>
  <si>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</si>
  <si>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</si>
  <si>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</si>
  <si>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</si>
  <si>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</si>
  <si>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</si>
  <si>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</si>
  <si>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</si>
  <si>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</si>
  <si>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</si>
  <si>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</si>
  <si>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</si>
  <si>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</si>
  <si>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</si>
  <si>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</si>
  <si>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</si>
  <si>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</si>
  <si>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</si>
  <si>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</si>
  <si>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</si>
  <si>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</si>
  <si>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</si>
  <si>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</si>
  <si>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</si>
  <si>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</si>
  <si>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</si>
  <si>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</si>
  <si>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</si>
  <si>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</si>
  <si>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</si>
  <si>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</si>
  <si>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</si>
  <si>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</si>
  <si>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</si>
  <si>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</si>
  <si>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</si>
  <si>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</si>
  <si>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</si>
  <si>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</si>
  <si>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</si>
  <si>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</si>
  <si>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</si>
  <si>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</si>
  <si>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</si>
  <si>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</si>
  <si>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</si>
  <si>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</si>
  <si>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</si>
  <si>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</si>
  <si>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</si>
  <si>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</si>
  <si>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</si>
  <si>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</si>
  <si>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</si>
  <si>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</si>
  <si>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</si>
  <si>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</si>
  <si>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</si>
  <si>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</si>
  <si>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</si>
  <si>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</si>
  <si>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</si>
  <si>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</si>
  <si>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</si>
  <si>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</si>
  <si>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</si>
  <si>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</si>
  <si>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</si>
  <si>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</si>
  <si>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</si>
  <si>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</si>
  <si>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</si>
  <si>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</si>
  <si>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</si>
  <si>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</si>
  <si>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</si>
  <si>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</si>
  <si>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</si>
  <si>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</si>
  <si>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</si>
  <si>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</si>
  <si>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</si>
  <si>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</si>
  <si>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</si>
  <si>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</si>
  <si>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</si>
  <si>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</si>
  <si>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</si>
  <si>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</si>
  <si>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</si>
  <si>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</si>
  <si>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</si>
  <si>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</si>
  <si>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</si>
  <si>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</si>
  <si>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</si>
  <si>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</si>
  <si>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</si>
  <si>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</si>
  <si>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</si>
  <si>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</si>
  <si>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</si>
  <si>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</si>
  <si>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</si>
  <si>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</si>
  <si>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</si>
  <si>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</si>
  <si>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</si>
  <si>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</si>
  <si>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</si>
  <si>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</si>
  <si>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</si>
  <si>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</si>
  <si>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</si>
  <si>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</si>
  <si>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</si>
  <si>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</si>
  <si>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</si>
  <si>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</si>
  <si>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</si>
  <si>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</si>
  <si>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</si>
  <si>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</si>
  <si>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</si>
  <si>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</si>
  <si>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</si>
  <si>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</si>
  <si>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</si>
  <si>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</si>
  <si>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</si>
  <si>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</si>
  <si>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</si>
  <si>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</si>
  <si>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</si>
  <si>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</si>
  <si>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</si>
  <si>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</si>
  <si>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</si>
  <si>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</si>
  <si>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</si>
  <si>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</si>
  <si>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</si>
  <si>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</si>
  <si>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</si>
  <si>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</si>
  <si>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</si>
  <si>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</si>
  <si>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</si>
  <si>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</si>
  <si>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</si>
  <si>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</si>
  <si>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</si>
  <si>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</si>
  <si>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</si>
  <si>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</si>
  <si>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</si>
  <si>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</si>
  <si>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</si>
  <si>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</si>
  <si>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</si>
  <si>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</si>
  <si>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</si>
  <si>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</si>
  <si>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</si>
  <si>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</si>
  <si>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</si>
  <si>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</si>
  <si>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</si>
  <si>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</si>
  <si>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</si>
  <si>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</si>
  <si>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</si>
  <si>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</si>
  <si>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</si>
  <si>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</si>
  <si>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</si>
  <si>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</si>
  <si>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</si>
  <si>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</si>
  <si>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</si>
  <si>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</si>
  <si>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</si>
  <si>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</si>
  <si>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</si>
  <si>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</si>
  <si>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</si>
  <si>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</si>
  <si>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</si>
  <si>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</si>
  <si>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</si>
  <si>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</si>
  <si>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</si>
  <si>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</si>
  <si>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</si>
  <si>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</si>
  <si>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</si>
  <si>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</si>
  <si>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</si>
  <si>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</si>
  <si>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</si>
  <si>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</si>
  <si>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</si>
  <si>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</si>
  <si>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</si>
  <si>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</si>
  <si>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</si>
  <si>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</si>
  <si>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</si>
  <si>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</si>
  <si>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</si>
  <si>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</si>
  <si>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</si>
  <si>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</si>
  <si>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</si>
  <si>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</si>
  <si>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</si>
  <si>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</si>
  <si>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</si>
  <si>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</si>
  <si>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</si>
  <si>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</si>
  <si>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</si>
  <si>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</si>
  <si>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</si>
  <si>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</si>
  <si>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</si>
  <si>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</si>
  <si>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</si>
  <si>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</si>
  <si>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</si>
  <si>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</si>
  <si>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</si>
  <si>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</si>
  <si>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</si>
  <si>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</si>
  <si>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</si>
  <si>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</si>
  <si>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</si>
  <si>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</si>
  <si>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</si>
  <si>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</si>
  <si>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</si>
  <si>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</si>
  <si>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</si>
  <si>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</si>
  <si>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</si>
  <si>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</si>
  <si>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</si>
  <si>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</si>
  <si>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</si>
  <si>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</si>
  <si>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</si>
  <si>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</si>
  <si>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</si>
  <si>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</si>
  <si>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</si>
  <si>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</si>
  <si>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</si>
  <si>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</si>
  <si>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</si>
  <si>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</si>
  <si>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</si>
  <si>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</si>
  <si>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</si>
  <si>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</si>
  <si>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</si>
  <si>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</si>
  <si>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</si>
  <si>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</si>
  <si>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</si>
  <si>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</si>
  <si>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</si>
  <si>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</si>
  <si>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</si>
  <si>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</si>
  <si>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</si>
  <si>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</si>
  <si>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</si>
  <si>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</si>
  <si>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</si>
  <si>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</si>
  <si>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</si>
  <si>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</si>
  <si>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</si>
  <si>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</si>
  <si>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</si>
  <si>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</si>
  <si>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</si>
  <si>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</si>
  <si>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</si>
  <si>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</si>
  <si>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</si>
  <si>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</si>
  <si>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</si>
  <si>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</si>
  <si>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</si>
  <si>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</si>
  <si>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</si>
  <si>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</si>
  <si>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</si>
  <si>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</si>
  <si>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</si>
  <si>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</si>
  <si>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</si>
  <si>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</si>
  <si>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</si>
  <si>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</si>
  <si>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</si>
  <si>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</si>
  <si>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</si>
  <si>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</si>
  <si>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</si>
  <si>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</si>
  <si>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</si>
  <si>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</si>
  <si>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</si>
  <si>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</si>
  <si>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</si>
  <si>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</si>
  <si>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</si>
  <si>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</si>
  <si>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</si>
  <si>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</si>
  <si>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</si>
  <si>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</si>
  <si>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</si>
  <si>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</si>
  <si>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</si>
  <si>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</si>
  <si>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</si>
  <si>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</si>
  <si>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</si>
  <si>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</si>
  <si>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</si>
  <si>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</si>
  <si>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</si>
  <si>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</si>
  <si>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</si>
  <si>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</si>
  <si>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</si>
  <si>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</si>
  <si>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</si>
  <si>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</si>
  <si>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</si>
  <si>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</si>
  <si>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</si>
  <si>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</si>
  <si>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</si>
  <si>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</si>
  <si>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</si>
  <si>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</si>
  <si>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</si>
  <si>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</si>
  <si>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</si>
  <si>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</si>
  <si>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</si>
  <si>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</si>
  <si>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</si>
  <si>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</si>
  <si>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</si>
  <si>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</si>
  <si>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</si>
  <si>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</si>
  <si>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</si>
  <si>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</si>
  <si>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</si>
  <si>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</si>
  <si>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</si>
  <si>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</si>
  <si>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</si>
  <si>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</si>
  <si>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</si>
  <si>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</si>
  <si>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</si>
  <si>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</si>
  <si>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</si>
  <si>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</si>
  <si>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</si>
  <si>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</si>
  <si>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</si>
  <si>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</si>
  <si>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</si>
  <si>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</si>
  <si>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</si>
  <si>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</si>
  <si>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</si>
  <si>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</si>
  <si>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</si>
  <si>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</si>
  <si>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</si>
  <si>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</si>
  <si>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</si>
  <si>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</si>
  <si>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</si>
  <si>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</si>
  <si>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</si>
  <si>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</si>
  <si>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</si>
  <si>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</si>
  <si>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</si>
  <si>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</si>
  <si>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</si>
  <si>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</si>
  <si>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</si>
  <si>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</si>
  <si>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</si>
  <si>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</si>
  <si>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</si>
  <si>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</si>
  <si>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</si>
  <si>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</si>
  <si>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</si>
  <si>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</si>
  <si>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</si>
  <si>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</si>
  <si>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</si>
  <si>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</si>
  <si>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</si>
  <si>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</si>
  <si>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</si>
  <si>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</si>
  <si>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</si>
  <si>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</si>
  <si>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</si>
  <si>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</si>
  <si>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</si>
  <si>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</si>
  <si>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</si>
  <si>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</si>
  <si>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</si>
  <si>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</si>
  <si>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</si>
  <si>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</si>
  <si>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</si>
  <si>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</si>
  <si>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</si>
  <si>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</si>
  <si>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</si>
  <si>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</si>
  <si>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</si>
  <si>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</si>
  <si>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</si>
  <si>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</si>
  <si>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</si>
  <si>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</si>
  <si>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</si>
  <si>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</si>
  <si>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</si>
  <si>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</si>
  <si>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</si>
  <si>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</si>
  <si>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</si>
  <si>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</si>
  <si>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</si>
  <si>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</si>
  <si>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</si>
  <si>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</si>
  <si>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</si>
  <si>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</si>
  <si>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</si>
  <si>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</si>
  <si>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</si>
  <si>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</si>
  <si>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</si>
  <si>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</si>
  <si>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</si>
  <si>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</si>
  <si>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</si>
  <si>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</si>
  <si>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</si>
  <si>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</si>
  <si>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</si>
  <si>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</si>
  <si>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</si>
  <si>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</si>
  <si>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</si>
  <si>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</si>
  <si>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</si>
  <si>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</si>
  <si>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</si>
  <si>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</si>
  <si>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</si>
  <si>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</si>
  <si>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</si>
  <si>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</si>
  <si>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</si>
  <si>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</si>
  <si>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</si>
  <si>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</si>
  <si>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</si>
  <si>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</si>
  <si>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</si>
  <si>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</si>
  <si>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</si>
  <si>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</si>
  <si>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</si>
  <si>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</si>
  <si>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</si>
  <si>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</si>
  <si>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</si>
  <si>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</si>
  <si>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</si>
  <si>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</si>
  <si>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</si>
  <si>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</si>
  <si>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</si>
  <si>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</si>
  <si>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</si>
  <si>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</si>
  <si>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</si>
  <si>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</si>
  <si>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</si>
  <si>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</si>
  <si>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</si>
  <si>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</si>
  <si>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</si>
  <si>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</si>
  <si>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</si>
  <si>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</si>
  <si>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</si>
  <si>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</si>
  <si>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</si>
  <si>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</si>
  <si>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</si>
  <si>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</si>
  <si>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</si>
  <si>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</si>
  <si>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</si>
  <si>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</si>
  <si>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</si>
  <si>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</si>
  <si>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</si>
  <si>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</si>
  <si>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</si>
  <si>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</si>
  <si>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</si>
  <si>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</si>
  <si>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</si>
  <si>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</si>
  <si>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</si>
  <si>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</si>
  <si>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</si>
  <si>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</si>
  <si>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</si>
  <si>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</si>
  <si>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</si>
  <si>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</si>
  <si>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</si>
  <si>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</si>
  <si>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</si>
  <si>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</si>
  <si>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</si>
  <si>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</si>
  <si>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</si>
  <si>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</si>
  <si>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</si>
  <si>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</si>
  <si>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</si>
  <si>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</si>
  <si>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</si>
  <si>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</si>
  <si>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</si>
  <si>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</si>
  <si>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</si>
  <si>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</si>
  <si>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</si>
  <si>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</si>
  <si>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</si>
  <si>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</si>
  <si>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</si>
  <si>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</si>
  <si>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</si>
  <si>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</si>
  <si>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</si>
  <si>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</si>
  <si>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</si>
  <si>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</si>
  <si>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</si>
  <si>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</si>
  <si>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</si>
  <si>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</si>
  <si>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</si>
  <si>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</si>
  <si>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</si>
  <si>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</si>
  <si>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</si>
  <si>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</si>
  <si>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</si>
  <si>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</si>
  <si>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</si>
  <si>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</si>
  <si>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</si>
  <si>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</si>
  <si>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</si>
  <si>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</si>
  <si>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</si>
  <si>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</si>
  <si>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</si>
  <si>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</si>
  <si>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</si>
  <si>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</si>
  <si>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</si>
  <si>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</si>
  <si>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</si>
  <si>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</si>
  <si>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</si>
  <si>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</si>
  <si>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</si>
  <si>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</si>
  <si>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</si>
  <si>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</si>
  <si>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</si>
  <si>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</si>
  <si>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</si>
  <si>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</si>
  <si>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</si>
  <si>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</si>
  <si>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</si>
  <si>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</si>
  <si>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</si>
  <si>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</si>
  <si>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</si>
  <si>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</si>
  <si>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</si>
  <si>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</si>
  <si>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</si>
  <si>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</si>
  <si>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</si>
  <si>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</si>
  <si>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</si>
  <si>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</si>
  <si>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</si>
  <si>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</si>
  <si>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</si>
  <si>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</si>
  <si>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</si>
  <si>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</si>
  <si>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</si>
  <si>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</si>
  <si>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</si>
  <si>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</si>
  <si>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</si>
  <si>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</si>
  <si>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</si>
  <si>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</si>
  <si>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</si>
  <si>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</si>
  <si>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</si>
  <si>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</si>
  <si>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</si>
  <si>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</si>
  <si>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</si>
  <si>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</si>
  <si>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</si>
  <si>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</si>
  <si>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</si>
  <si>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</si>
  <si>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</si>
  <si>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</si>
  <si>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</si>
  <si>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</si>
  <si>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</si>
  <si>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</si>
  <si>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</si>
  <si>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</si>
  <si>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</si>
  <si>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</si>
  <si>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</si>
  <si>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</si>
  <si>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</si>
  <si>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</si>
  <si>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</si>
  <si>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</si>
  <si>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</si>
  <si>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</si>
  <si>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</si>
  <si>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</si>
  <si>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</si>
  <si>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</si>
  <si>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</si>
  <si>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</si>
  <si>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</si>
  <si>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</si>
  <si>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</si>
  <si>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</si>
  <si>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</si>
  <si>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</si>
  <si>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</si>
  <si>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</si>
  <si>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</si>
  <si>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</si>
  <si>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</si>
  <si>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</si>
  <si>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</si>
  <si>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</si>
  <si>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</si>
  <si>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</si>
  <si>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</si>
  <si>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</si>
  <si>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</si>
  <si>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</si>
  <si>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</si>
  <si>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</si>
  <si>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</si>
  <si>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</si>
  <si>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</si>
  <si>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</si>
  <si>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</si>
  <si>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</si>
  <si>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</si>
  <si>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</si>
  <si>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</si>
  <si>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</si>
  <si>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</si>
  <si>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</si>
  <si>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</si>
  <si>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</si>
  <si>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</si>
  <si>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</si>
  <si>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</si>
  <si>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</si>
  <si>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</si>
  <si>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</si>
  <si>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</si>
  <si>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</si>
  <si>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</si>
  <si>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</si>
  <si>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</si>
  <si>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</si>
  <si>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</si>
  <si>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</si>
  <si>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</si>
  <si>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</si>
  <si>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</si>
  <si>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</si>
  <si>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</si>
  <si>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</si>
  <si>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</si>
  <si>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</si>
  <si>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</si>
  <si>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</si>
  <si>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</si>
  <si>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</si>
  <si>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</si>
  <si>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</si>
  <si>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</si>
  <si>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</si>
  <si>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</si>
  <si>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</si>
  <si>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</si>
  <si>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</si>
  <si>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</si>
  <si>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</si>
  <si>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</si>
  <si>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</si>
  <si>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</si>
  <si>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</si>
  <si>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</si>
  <si>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</si>
  <si>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</si>
  <si>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</si>
  <si>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</si>
  <si>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</si>
  <si>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</si>
  <si>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</si>
  <si>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</si>
  <si>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</si>
  <si>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</si>
  <si>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</si>
  <si>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</si>
  <si>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</si>
  <si>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</si>
  <si>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</si>
  <si>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</si>
  <si>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</si>
  <si>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</si>
  <si>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</si>
  <si>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</si>
  <si>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</si>
  <si>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</si>
  <si>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</si>
  <si>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</si>
  <si>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</si>
  <si>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</si>
  <si>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</si>
  <si>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</si>
  <si>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</si>
  <si>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</si>
  <si>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</si>
  <si>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</si>
  <si>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</si>
  <si>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</si>
  <si>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</si>
  <si>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</si>
  <si>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</si>
  <si>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</si>
  <si>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</si>
  <si>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</si>
  <si>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</si>
  <si>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</si>
  <si>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</si>
  <si>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</si>
  <si>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</si>
  <si>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</si>
  <si>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</si>
  <si>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</si>
  <si>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</si>
  <si>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</si>
  <si>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</si>
  <si>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</si>
  <si>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</si>
  <si>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</si>
  <si>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</si>
  <si>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</si>
  <si>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</si>
  <si>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</si>
  <si>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</si>
  <si>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</si>
  <si>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</si>
  <si>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</si>
  <si>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</si>
  <si>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</si>
  <si>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</si>
  <si>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</si>
  <si>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</si>
  <si>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</si>
  <si>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</si>
  <si>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</si>
  <si>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</si>
  <si>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</si>
  <si>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</si>
  <si>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</si>
  <si>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</si>
  <si>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</si>
  <si>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</si>
  <si>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</si>
  <si>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</si>
  <si>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</si>
  <si>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</si>
  <si>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</si>
  <si>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</si>
  <si>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</si>
  <si>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</si>
  <si>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</si>
  <si>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</si>
  <si>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</si>
  <si>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</si>
  <si>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</si>
  <si>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</si>
  <si>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</si>
  <si>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</si>
  <si>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</si>
  <si>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</si>
  <si>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</si>
  <si>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</si>
  <si>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</si>
  <si>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</si>
  <si>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</si>
  <si>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</si>
  <si>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</si>
  <si>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</si>
  <si>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</si>
  <si>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</si>
  <si>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</si>
  <si>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</si>
  <si>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</si>
  <si>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</si>
  <si>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</si>
  <si>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</si>
  <si>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</si>
  <si>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</si>
  <si>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</si>
  <si>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</si>
  <si>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</si>
  <si>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</si>
  <si>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</si>
  <si>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</si>
  <si>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</si>
  <si>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</si>
  <si>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</si>
  <si>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</si>
  <si>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</si>
  <si>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</si>
  <si>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</si>
  <si>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</si>
  <si>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</si>
  <si>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</si>
  <si>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</si>
  <si>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</si>
  <si>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</si>
  <si>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</si>
  <si>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</si>
  <si>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</si>
  <si>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</si>
  <si>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</si>
  <si>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</si>
  <si>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</si>
  <si>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</si>
  <si>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</si>
  <si>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</si>
  <si>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</si>
  <si>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</si>
  <si>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</si>
  <si>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</si>
  <si>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</si>
  <si>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</si>
  <si>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</si>
  <si>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</si>
  <si>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</si>
  <si>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</si>
  <si>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</si>
  <si>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</si>
  <si>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</si>
  <si>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</si>
  <si>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</si>
  <si>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</si>
  <si>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</si>
  <si>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</si>
  <si>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</si>
  <si>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</si>
  <si>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</si>
  <si>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</si>
  <si>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</si>
  <si>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</si>
  <si>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</si>
  <si>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</si>
  <si>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</si>
  <si>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</si>
  <si>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</si>
  <si>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</si>
  <si>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</si>
  <si>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</si>
  <si>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</si>
  <si>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</si>
  <si>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</si>
  <si>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</si>
  <si>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</si>
  <si>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</si>
  <si>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</si>
  <si>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</si>
  <si>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</si>
  <si>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</si>
  <si>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</si>
  <si>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</si>
  <si>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</si>
  <si>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</si>
  <si>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</si>
  <si>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</si>
  <si>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</si>
  <si>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</si>
  <si>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</si>
  <si>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</si>
  <si>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</si>
  <si>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</si>
  <si>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</si>
  <si>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</si>
  <si>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</si>
  <si>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</si>
  <si>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</si>
  <si>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</si>
  <si>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</si>
  <si>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</si>
  <si>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</si>
  <si>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</si>
  <si>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</si>
  <si>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</si>
  <si>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</si>
  <si>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</si>
  <si>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</si>
  <si>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</si>
  <si>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</si>
  <si>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</si>
  <si>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</si>
  <si>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</si>
  <si>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</si>
  <si>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</si>
  <si>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</si>
  <si>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</si>
  <si>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</si>
  <si>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</si>
  <si>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</si>
  <si>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</si>
  <si>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</si>
  <si>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</si>
  <si>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</si>
  <si>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</si>
  <si>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</si>
  <si>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</si>
  <si>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</si>
  <si>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</si>
  <si>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</si>
  <si>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</si>
  <si>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</si>
  <si>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</si>
  <si>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</si>
  <si>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</si>
  <si>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</si>
  <si>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</si>
  <si>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</si>
  <si>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</si>
  <si>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</si>
  <si>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</si>
  <si>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</si>
  <si>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</si>
  <si>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</si>
  <si>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</si>
  <si>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</si>
  <si>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</si>
  <si>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</si>
  <si>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</si>
  <si>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</si>
  <si>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</si>
  <si>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</si>
  <si>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</si>
  <si>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</si>
  <si>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</si>
  <si>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</si>
  <si>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</si>
  <si>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</si>
  <si>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</si>
  <si>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</si>
  <si>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</si>
  <si>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</si>
  <si>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</si>
  <si>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</si>
  <si>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</si>
  <si>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</si>
  <si>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</si>
  <si>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</si>
  <si>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</si>
  <si>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</si>
  <si>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</si>
  <si>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</si>
  <si>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</si>
  <si>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</si>
  <si>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</si>
  <si>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</si>
  <si>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</si>
  <si>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</si>
  <si>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</si>
  <si>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</si>
  <si>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</si>
  <si>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</si>
  <si>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</si>
  <si>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</si>
  <si>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</si>
  <si>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</si>
  <si>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</si>
  <si>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</si>
  <si>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</si>
  <si>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</si>
  <si>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</si>
  <si>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</si>
  <si>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</si>
  <si>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</si>
  <si>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</si>
  <si>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</si>
  <si>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</si>
  <si>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</si>
  <si>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</si>
  <si>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</si>
  <si>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</si>
  <si>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</si>
  <si>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</si>
  <si>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</si>
  <si>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</si>
  <si>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</si>
  <si>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</si>
  <si>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</si>
  <si>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</si>
  <si>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</si>
  <si>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</si>
  <si>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</si>
  <si>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</si>
  <si>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</si>
  <si>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</si>
  <si>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</si>
  <si>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</si>
  <si>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</si>
  <si>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</si>
  <si>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</si>
  <si>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</si>
  <si>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</si>
  <si>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</si>
  <si>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</si>
  <si>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</si>
  <si>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</si>
  <si>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</si>
  <si>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</si>
  <si>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</si>
  <si>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</si>
  <si>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</si>
  <si>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</si>
  <si>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</si>
  <si>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</si>
  <si>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</si>
  <si>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</si>
  <si>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</si>
  <si>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</si>
  <si>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</si>
  <si>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</si>
  <si>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</si>
  <si>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</si>
  <si>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</si>
  <si>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</si>
  <si>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</si>
  <si>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</si>
  <si>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</si>
  <si>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</si>
  <si>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</si>
  <si>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</si>
  <si>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</si>
  <si>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</si>
  <si>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</si>
  <si>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</si>
  <si>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</si>
  <si>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</si>
  <si>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</si>
  <si>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</si>
  <si>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</si>
  <si>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</si>
  <si>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</si>
  <si>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</si>
  <si>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</si>
  <si>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</si>
  <si>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</si>
  <si>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</si>
  <si>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</si>
  <si>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</si>
  <si>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</si>
  <si>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</si>
  <si>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</si>
  <si>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</si>
  <si>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</si>
  <si>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</si>
  <si>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</si>
  <si>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</si>
  <si>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</si>
  <si>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</si>
  <si>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</si>
  <si>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</si>
  <si>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</si>
  <si>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</si>
  <si>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</si>
  <si>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</si>
  <si>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</si>
  <si>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</si>
  <si>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</si>
  <si>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</si>
  <si>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</si>
  <si>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</si>
  <si>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</si>
  <si>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</si>
  <si>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</si>
  <si>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</si>
  <si>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</si>
  <si>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</si>
  <si>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</si>
  <si>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</si>
  <si>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</si>
  <si>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</si>
  <si>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</si>
  <si>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</si>
  <si>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</si>
  <si>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</si>
  <si>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</si>
  <si>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</si>
  <si>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</si>
  <si>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</si>
  <si>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</si>
  <si>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</si>
  <si>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</si>
  <si>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</si>
  <si>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</si>
  <si>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</si>
  <si>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</si>
  <si>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</si>
  <si>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</si>
  <si>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</si>
  <si>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</si>
  <si>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</si>
  <si>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</si>
  <si>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</si>
  <si>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</si>
  <si>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</si>
  <si>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</si>
  <si>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</si>
  <si>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</si>
  <si>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</si>
  <si>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</si>
  <si>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</si>
  <si>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</si>
  <si>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</si>
  <si>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</si>
  <si>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</si>
  <si>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</si>
  <si>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</si>
  <si>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</si>
  <si>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</si>
  <si>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</si>
  <si>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</si>
  <si>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</si>
  <si>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</si>
  <si>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</si>
  <si>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</si>
  <si>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</si>
  <si>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</si>
  <si>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</si>
  <si>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</si>
  <si>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</si>
  <si>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</si>
  <si>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</si>
  <si>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</si>
  <si>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</si>
  <si>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</si>
  <si>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</si>
  <si>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</si>
  <si>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</si>
  <si>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</si>
  <si>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</si>
  <si>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</si>
  <si>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</si>
  <si>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</si>
  <si>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</si>
  <si>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</si>
  <si>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</si>
  <si>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</si>
  <si>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</si>
  <si>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</si>
  <si>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</si>
  <si>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</si>
  <si>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</si>
  <si>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</si>
  <si>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</si>
  <si>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</si>
  <si>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</si>
  <si>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</si>
  <si>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</si>
  <si>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</si>
  <si>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</si>
  <si>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</si>
  <si>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</si>
  <si>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</si>
  <si>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</si>
  <si>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</si>
  <si>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</si>
  <si>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</si>
  <si>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</si>
  <si>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</si>
  <si>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</si>
  <si>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</si>
  <si>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</si>
  <si>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</si>
  <si>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</si>
  <si>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</si>
  <si>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</si>
  <si>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</si>
  <si>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</si>
  <si>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</si>
  <si>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</si>
  <si>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</si>
  <si>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</si>
  <si>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</si>
  <si>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</si>
  <si>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</si>
  <si>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</si>
  <si>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</si>
  <si>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</si>
  <si>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</si>
  <si>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</si>
  <si>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</si>
  <si>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</si>
  <si>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</si>
  <si>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</si>
  <si>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</si>
  <si>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</si>
  <si>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</si>
  <si>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</si>
  <si>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</si>
  <si>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</si>
  <si>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</si>
  <si>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</si>
  <si>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</si>
  <si>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</si>
  <si>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</si>
  <si>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</si>
  <si>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</si>
  <si>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</si>
  <si>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</si>
  <si>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</si>
  <si>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</si>
  <si>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</si>
  <si>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</si>
  <si>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</si>
  <si>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</si>
  <si>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</si>
  <si>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</si>
  <si>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</si>
  <si>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</si>
  <si>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</si>
  <si>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</si>
  <si>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</si>
  <si>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</si>
  <si>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</si>
  <si>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</si>
  <si>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</si>
  <si>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</si>
  <si>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</si>
  <si>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</si>
  <si>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</si>
  <si>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</si>
  <si>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</si>
  <si>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</si>
  <si>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</si>
  <si>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</si>
  <si>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</si>
  <si>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</si>
  <si>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</si>
  <si>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</si>
  <si>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</si>
  <si>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</si>
  <si>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</si>
  <si>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</si>
  <si>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</si>
  <si>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</si>
  <si>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</si>
  <si>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</si>
  <si>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</si>
  <si>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</si>
  <si>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</si>
  <si>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</si>
  <si>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</si>
  <si>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</si>
  <si>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</si>
  <si>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</si>
  <si>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</si>
  <si>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</si>
  <si>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</si>
  <si>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</si>
  <si>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</si>
  <si>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</si>
  <si>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</si>
  <si>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</si>
  <si>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</si>
  <si>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</si>
  <si>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</si>
  <si>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</si>
  <si>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</si>
  <si>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</si>
  <si>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</si>
  <si>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</si>
  <si>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</si>
  <si>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</si>
  <si>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</si>
  <si>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</si>
  <si>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</si>
  <si>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</si>
  <si>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</si>
  <si>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</si>
  <si>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</si>
  <si>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</si>
  <si>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</si>
  <si>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</si>
  <si>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</si>
  <si>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</si>
  <si>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</si>
  <si>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</si>
  <si>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</si>
  <si>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</si>
  <si>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</si>
  <si>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</si>
  <si>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</si>
  <si>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</si>
  <si>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</si>
  <si>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</si>
  <si>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</si>
  <si>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</si>
  <si>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</si>
  <si>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</si>
  <si>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</si>
  <si>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</si>
  <si>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</si>
  <si>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</si>
  <si>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</si>
  <si>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</si>
  <si>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</si>
  <si>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</si>
  <si>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</si>
  <si>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</si>
  <si>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</si>
  <si>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</si>
  <si>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</si>
  <si>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</si>
  <si>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</si>
  <si>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</si>
  <si>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</si>
  <si>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</si>
  <si>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</si>
  <si>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</si>
  <si>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</si>
  <si>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</si>
  <si>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</si>
  <si>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</si>
  <si>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</si>
  <si>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</si>
  <si>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</si>
  <si>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</si>
  <si>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</si>
  <si>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</si>
  <si>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</si>
  <si>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</si>
  <si>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</si>
  <si>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</si>
  <si>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</si>
  <si>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</si>
  <si>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</si>
  <si>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</si>
  <si>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</si>
  <si>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</si>
  <si>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</si>
  <si>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</si>
  <si>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</si>
  <si>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</si>
  <si>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</si>
  <si>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</si>
  <si>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</si>
  <si>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</si>
  <si>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</si>
  <si>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</si>
  <si>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</si>
  <si>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</si>
  <si>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</si>
  <si>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</si>
  <si>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</si>
  <si>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</si>
  <si>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</si>
  <si>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</si>
  <si>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</si>
  <si>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</si>
  <si>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</si>
  <si>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</si>
  <si>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</si>
  <si>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</si>
  <si>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</si>
  <si>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</si>
  <si>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</si>
  <si>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</si>
  <si>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</si>
  <si>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</si>
  <si>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</si>
  <si>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</si>
  <si>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</si>
  <si>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</si>
  <si>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</si>
  <si>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</si>
  <si>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</si>
  <si>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</si>
  <si>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</si>
  <si>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</si>
  <si>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</si>
  <si>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</si>
  <si>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</si>
  <si>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</si>
  <si>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</si>
  <si>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</si>
  <si>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</si>
  <si>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</si>
  <si>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</si>
  <si>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</si>
  <si>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</si>
  <si>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</si>
  <si>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</si>
  <si>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</si>
  <si>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</si>
  <si>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</si>
  <si>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</si>
  <si>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</si>
  <si>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</si>
  <si>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</si>
  <si>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</si>
  <si>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</si>
  <si>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</si>
  <si>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</si>
  <si>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</si>
  <si>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</si>
  <si>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</si>
  <si>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</si>
  <si>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</si>
  <si>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</si>
  <si>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</si>
  <si>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</si>
  <si>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</si>
  <si>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</si>
  <si>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</si>
  <si>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</si>
  <si>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</si>
  <si>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</si>
  <si>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</si>
  <si>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</si>
  <si>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</si>
  <si>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</si>
  <si>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</si>
  <si>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</si>
  <si>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</si>
  <si>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</si>
  <si>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</si>
  <si>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</si>
  <si>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</si>
  <si>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</si>
  <si>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</si>
  <si>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</si>
  <si>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</si>
  <si>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</si>
  <si>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</si>
  <si>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</si>
  <si>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</si>
  <si>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</si>
  <si>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</si>
  <si>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</si>
  <si>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</si>
  <si>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</si>
  <si>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</si>
  <si>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</si>
  <si>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</si>
  <si>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</si>
  <si>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</si>
  <si>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</si>
  <si>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</si>
  <si>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</si>
  <si>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</si>
  <si>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</si>
  <si>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</si>
  <si>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</si>
  <si>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</si>
  <si>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</si>
  <si>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</si>
  <si>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</si>
  <si>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</si>
  <si>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</si>
  <si>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</si>
  <si>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</si>
  <si>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</si>
  <si>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</si>
  <si>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</si>
  <si>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</si>
  <si>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</si>
  <si>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</si>
  <si>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</si>
  <si>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</si>
  <si>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</si>
  <si>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</si>
  <si>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</si>
  <si>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</si>
  <si>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</si>
  <si>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</si>
  <si>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</si>
  <si>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</si>
  <si>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</si>
  <si>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</si>
  <si>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</si>
  <si>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</si>
  <si>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</si>
  <si>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</si>
  <si>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</si>
  <si>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</si>
  <si>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</si>
  <si>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</si>
  <si>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</si>
  <si>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</si>
  <si>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</si>
  <si>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</si>
  <si>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</si>
  <si>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</si>
  <si>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</si>
  <si>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</si>
  <si>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</si>
  <si>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</si>
  <si>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</si>
  <si>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</si>
  <si>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</si>
  <si>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</si>
  <si>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</si>
  <si>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</si>
  <si>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</si>
  <si>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</si>
  <si>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</si>
  <si>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</si>
  <si>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</si>
  <si>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</si>
  <si>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</si>
  <si>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</si>
  <si>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</si>
  <si>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</si>
  <si>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</si>
  <si>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</si>
  <si>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</si>
  <si>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</si>
  <si>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</si>
  <si>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</si>
  <si>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</si>
  <si>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</si>
  <si>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</si>
  <si>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</si>
  <si>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</si>
  <si>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</si>
  <si>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</si>
  <si>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</si>
  <si>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</si>
  <si>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</si>
  <si>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</si>
  <si>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</si>
  <si>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</si>
  <si>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</si>
  <si>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</si>
  <si>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</si>
  <si>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</si>
  <si>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</si>
  <si>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</si>
  <si>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</si>
  <si>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</si>
  <si>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</si>
  <si>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</si>
  <si>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</si>
  <si>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</si>
  <si>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</si>
  <si>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</si>
  <si>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</si>
  <si>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</si>
  <si>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</si>
  <si>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</si>
  <si>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</si>
  <si>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</si>
  <si>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</si>
  <si>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</si>
  <si>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</si>
  <si>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</si>
  <si>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</si>
  <si>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</si>
  <si>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</si>
  <si>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</si>
  <si>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</si>
  <si>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</si>
  <si>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</si>
  <si>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</si>
  <si>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</si>
  <si>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</si>
  <si>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</si>
  <si>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</si>
  <si>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</si>
  <si>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</si>
  <si>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</si>
  <si>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</si>
  <si>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</si>
  <si>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</si>
  <si>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</si>
  <si>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</si>
  <si>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</si>
  <si>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</si>
  <si>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</si>
  <si>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</si>
  <si>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</si>
  <si>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</si>
  <si>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</si>
  <si>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</si>
  <si>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</si>
  <si>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</si>
  <si>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</si>
  <si>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</si>
  <si>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</si>
  <si>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</si>
  <si>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</si>
  <si>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</si>
  <si>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</si>
  <si>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</si>
  <si>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</si>
  <si>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</si>
  <si>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</si>
  <si>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</si>
  <si>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</si>
  <si>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</si>
  <si>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</si>
  <si>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</si>
  <si>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</si>
  <si>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</si>
  <si>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</si>
  <si>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</si>
  <si>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</si>
  <si>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</si>
  <si>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</si>
  <si>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</si>
  <si>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</si>
  <si>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</si>
  <si>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</si>
  <si>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</si>
  <si>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</si>
  <si>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</si>
  <si>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</si>
  <si>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</si>
  <si>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</si>
  <si>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</si>
  <si>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</si>
  <si>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</si>
  <si>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</si>
  <si>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</si>
  <si>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</si>
  <si>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</si>
  <si>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</si>
  <si>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</si>
  <si>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</si>
  <si>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</si>
  <si>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</si>
  <si>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</si>
  <si>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</si>
  <si>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</si>
  <si>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</si>
  <si>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</si>
  <si>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</si>
  <si>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</si>
  <si>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</si>
  <si>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</si>
  <si>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</si>
  <si>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</si>
  <si>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</si>
  <si>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</si>
  <si>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</si>
  <si>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</si>
  <si>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</si>
  <si>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</si>
  <si>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</si>
  <si>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</si>
  <si>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</si>
  <si>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</si>
  <si>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</si>
  <si>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</si>
  <si>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</si>
  <si>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</si>
  <si>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</si>
  <si>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</si>
  <si>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</si>
  <si>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</si>
  <si>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</si>
  <si>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</si>
  <si>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</si>
  <si>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</si>
  <si>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</si>
  <si>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</si>
  <si>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</si>
  <si>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</si>
  <si>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</si>
  <si>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</si>
  <si>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</si>
  <si>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</si>
  <si>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</si>
  <si>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</si>
  <si>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</si>
  <si>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</si>
  <si>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</si>
  <si>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</si>
  <si>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</si>
  <si>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</si>
  <si>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</si>
  <si>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</si>
  <si>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</si>
  <si>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</si>
  <si>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</si>
  <si>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</si>
  <si>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</si>
  <si>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</si>
  <si>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</si>
  <si>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</si>
  <si>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</si>
  <si>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</si>
  <si>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</si>
  <si>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</si>
  <si>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</si>
  <si>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</si>
  <si>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</si>
  <si>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</si>
  <si>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</si>
  <si>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</si>
  <si>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</si>
  <si>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</si>
  <si>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</si>
  <si>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</si>
  <si>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</si>
  <si>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</si>
  <si>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</si>
  <si>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</si>
  <si>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</si>
  <si>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</si>
  <si>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</si>
  <si>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</si>
  <si>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</si>
  <si>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</si>
  <si>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</si>
  <si>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</si>
  <si>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</si>
  <si>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</si>
  <si>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</si>
  <si>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</si>
  <si>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</si>
  <si>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</si>
  <si>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</si>
  <si>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</si>
  <si>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</si>
  <si>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</si>
  <si>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</si>
  <si>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</si>
  <si>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</si>
  <si>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</si>
  <si>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</si>
  <si>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</si>
  <si>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</si>
  <si>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</si>
  <si>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</si>
  <si>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</si>
  <si>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</si>
  <si>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</si>
  <si>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</si>
  <si>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</si>
  <si>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</si>
  <si>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</si>
  <si>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</si>
  <si>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</si>
  <si>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</si>
  <si>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</si>
  <si>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</si>
  <si>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</si>
  <si>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</si>
  <si>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</si>
  <si>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</si>
  <si>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</si>
  <si>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</si>
  <si>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</si>
  <si>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</si>
  <si>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</si>
  <si>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</si>
  <si>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</si>
  <si>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</si>
  <si>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</si>
  <si>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</si>
  <si>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</si>
  <si>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</si>
  <si>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</si>
  <si>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</si>
  <si>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</si>
  <si>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</si>
  <si>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</si>
  <si>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</si>
  <si>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</si>
  <si>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</si>
  <si>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</si>
  <si>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</si>
  <si>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</si>
  <si>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</si>
  <si>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</si>
  <si>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</si>
  <si>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</si>
  <si>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</si>
  <si>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</si>
  <si>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</si>
  <si>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</si>
  <si>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</si>
  <si>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</si>
  <si>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</si>
  <si>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</si>
  <si>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</si>
  <si>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</si>
  <si>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</si>
  <si>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</si>
  <si>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</si>
  <si>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</si>
  <si>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</si>
  <si>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</si>
  <si>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</si>
  <si>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</si>
  <si>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</si>
  <si>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</si>
  <si>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</si>
  <si>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</si>
  <si>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</si>
  <si>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</si>
  <si>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</si>
  <si>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</si>
  <si>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</si>
  <si>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</si>
  <si>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</si>
  <si>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</si>
  <si>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</si>
  <si>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</si>
  <si>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</si>
  <si>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</si>
  <si>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</si>
  <si>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</si>
  <si>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</si>
  <si>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</si>
  <si>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</si>
  <si>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</si>
  <si>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</si>
  <si>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</si>
  <si>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</si>
  <si>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</si>
  <si>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</si>
  <si>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</si>
  <si>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</si>
  <si>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</si>
  <si>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</si>
  <si>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</si>
  <si>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</si>
  <si>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</si>
  <si>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</si>
  <si>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</si>
  <si>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</si>
  <si>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</si>
  <si>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</si>
  <si>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</si>
  <si>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</si>
  <si>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</si>
  <si>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</si>
  <si>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</si>
  <si>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</si>
  <si>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</si>
  <si>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</si>
  <si>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</si>
  <si>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</si>
  <si>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</si>
  <si>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</si>
  <si>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</si>
  <si>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</si>
  <si>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</si>
  <si>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</si>
  <si>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</si>
  <si>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</si>
  <si>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</si>
  <si>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</si>
  <si>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</si>
  <si>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</si>
  <si>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</si>
  <si>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</si>
  <si>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</si>
  <si>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</si>
  <si>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</si>
  <si>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</si>
  <si>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</si>
  <si>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</si>
  <si>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</si>
  <si>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</si>
  <si>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</si>
  <si>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</si>
  <si>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</si>
  <si>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</si>
  <si>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</si>
  <si>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</si>
  <si>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</si>
  <si>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</si>
  <si>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</si>
  <si>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</si>
  <si>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</si>
  <si>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</si>
  <si>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</si>
  <si>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</si>
  <si>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</si>
  <si>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</si>
  <si>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</si>
  <si>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</si>
  <si>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</si>
  <si>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</si>
  <si>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</si>
  <si>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</si>
  <si>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</si>
  <si>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</si>
  <si>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</si>
  <si>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</si>
  <si>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</si>
  <si>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</si>
  <si>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</si>
  <si>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</si>
  <si>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</si>
  <si>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</si>
  <si>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</si>
  <si>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</si>
  <si>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</si>
  <si>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</si>
  <si>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</si>
  <si>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</si>
  <si>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</si>
  <si>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</si>
  <si>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</si>
  <si>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</si>
  <si>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</si>
  <si>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</si>
  <si>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</si>
  <si>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</si>
  <si>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</si>
  <si>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</si>
  <si>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</si>
  <si>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</si>
  <si>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</si>
  <si>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</si>
  <si>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</si>
  <si>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</si>
  <si>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</si>
  <si>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</si>
  <si>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</si>
  <si>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</si>
  <si>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</si>
  <si>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</si>
  <si>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</si>
  <si>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</si>
  <si>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</si>
  <si>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</si>
  <si>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</si>
  <si>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</si>
  <si>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</si>
  <si>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</si>
  <si>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</si>
  <si>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</si>
  <si>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</si>
  <si>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</si>
  <si>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</si>
  <si>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</si>
  <si>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</si>
  <si>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</si>
  <si>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</si>
  <si>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</si>
  <si>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</si>
  <si>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</si>
  <si>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</si>
  <si>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</si>
  <si>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</si>
  <si>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</si>
  <si>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</si>
  <si>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</si>
  <si>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</si>
  <si>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</si>
  <si>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</si>
  <si>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</si>
  <si>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</si>
  <si>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</si>
  <si>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</si>
  <si>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</si>
  <si>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</si>
  <si>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</si>
  <si>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</si>
  <si>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</si>
  <si>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</si>
  <si>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</si>
  <si>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</si>
  <si>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</si>
  <si>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</si>
  <si>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</si>
  <si>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</si>
  <si>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</si>
  <si>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</si>
  <si>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</si>
  <si>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</si>
  <si>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</si>
  <si>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</si>
  <si>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</si>
  <si>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</si>
  <si>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</si>
  <si>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</si>
  <si>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</si>
  <si>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</si>
  <si>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</si>
  <si>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</si>
  <si>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</si>
  <si>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</si>
  <si>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</si>
  <si>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</si>
  <si>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</si>
  <si>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</si>
  <si>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</si>
  <si>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</si>
  <si>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</si>
  <si>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</si>
  <si>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</si>
  <si>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</si>
  <si>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</si>
  <si>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</si>
  <si>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</si>
  <si>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</si>
  <si>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</si>
  <si>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</si>
  <si>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</si>
  <si>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</si>
  <si>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</si>
  <si>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</si>
  <si>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</si>
  <si>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</si>
  <si>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</si>
  <si>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</si>
  <si>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</si>
  <si>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</si>
  <si>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</si>
  <si>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</si>
  <si>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</si>
  <si>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</si>
  <si>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</si>
  <si>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</si>
  <si>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</si>
  <si>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</si>
  <si>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</si>
  <si>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</si>
  <si>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</si>
  <si>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</si>
  <si>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</si>
  <si>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</si>
  <si>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</si>
  <si>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</si>
  <si>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</si>
  <si>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</si>
  <si>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</si>
  <si>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</si>
  <si>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</si>
  <si>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</si>
  <si>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</si>
  <si>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</si>
  <si>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</si>
  <si>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</si>
  <si>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</si>
  <si>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</si>
  <si>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</si>
  <si>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</si>
  <si>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</si>
  <si>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</si>
  <si>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</si>
  <si>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</si>
  <si>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</si>
  <si>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</si>
  <si>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</si>
  <si>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</si>
  <si>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</si>
  <si>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</si>
  <si>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</si>
  <si>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</si>
  <si>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</si>
  <si>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</si>
  <si>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</si>
  <si>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</si>
  <si>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</si>
  <si>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</si>
  <si>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</si>
  <si>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</si>
  <si>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</si>
  <si>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</si>
  <si>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</si>
  <si>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</si>
  <si>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</si>
  <si>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</si>
  <si>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</si>
  <si>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</si>
  <si>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</si>
  <si>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</si>
  <si>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</si>
  <si>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</si>
  <si>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</si>
  <si>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</si>
  <si>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</si>
  <si>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</si>
  <si>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</si>
  <si>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</si>
  <si>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</si>
  <si>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</si>
  <si>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</si>
  <si>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</si>
  <si>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</si>
  <si>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</si>
  <si>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</si>
  <si>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</si>
  <si>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</si>
  <si>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</si>
  <si>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</si>
  <si>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</si>
  <si>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</si>
  <si>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</si>
  <si>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</si>
  <si>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</si>
  <si>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</si>
  <si>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</si>
  <si>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</si>
  <si>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</si>
  <si>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</si>
  <si>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</si>
  <si>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</si>
  <si>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</si>
  <si>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</si>
  <si>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</si>
  <si>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</si>
  <si>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</si>
  <si>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</si>
  <si>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</si>
  <si>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</si>
  <si>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</si>
  <si>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</si>
  <si>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</si>
  <si>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</si>
  <si>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</si>
  <si>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</si>
  <si>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</si>
  <si>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</si>
  <si>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</si>
  <si>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</si>
  <si>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</si>
  <si>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</si>
  <si>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</si>
  <si>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</si>
  <si>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</si>
  <si>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</si>
  <si>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</si>
  <si>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</si>
  <si>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</si>
  <si>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</si>
  <si>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</si>
  <si>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</si>
  <si>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</si>
  <si>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</si>
  <si>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</si>
  <si>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</si>
  <si>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</si>
  <si>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</si>
  <si>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</si>
  <si>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</si>
  <si>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</si>
  <si>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</si>
  <si>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</si>
  <si>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</si>
  <si>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</si>
  <si>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</si>
  <si>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</si>
  <si>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</si>
  <si>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</si>
  <si>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</si>
  <si>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</si>
  <si>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</si>
  <si>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</si>
  <si>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</si>
  <si>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</si>
  <si>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</si>
  <si>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</si>
  <si>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</si>
  <si>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</si>
  <si>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</si>
  <si>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</si>
  <si>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</si>
  <si>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</si>
  <si>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</si>
  <si>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</si>
  <si>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</si>
  <si>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</si>
  <si>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</si>
  <si>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</si>
  <si>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</si>
  <si>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</si>
  <si>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</si>
  <si>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</si>
  <si>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</si>
  <si>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</si>
  <si>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</si>
  <si>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</si>
  <si>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</si>
  <si>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</si>
  <si>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</si>
  <si>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</si>
  <si>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</si>
  <si>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</si>
  <si>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</si>
  <si>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</si>
  <si>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</si>
  <si>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</si>
  <si>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</si>
  <si>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</si>
  <si>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</si>
  <si>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</si>
  <si>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</si>
  <si>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</si>
  <si>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</si>
  <si>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</si>
  <si>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</si>
  <si>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</si>
  <si>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</si>
  <si>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</si>
  <si>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</si>
  <si>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</si>
  <si>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</si>
  <si>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</si>
  <si>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</si>
  <si>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</si>
  <si>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</si>
  <si>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</si>
  <si>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</si>
  <si>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</si>
  <si>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</si>
  <si>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</si>
  <si>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</si>
  <si>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</si>
  <si>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</si>
  <si>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</si>
  <si>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</si>
  <si>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</si>
  <si>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</si>
  <si>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</si>
  <si>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</si>
  <si>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</si>
  <si>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</si>
  <si>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</si>
  <si>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</si>
  <si>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</si>
  <si>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</si>
  <si>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</si>
  <si>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</si>
  <si>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</si>
  <si>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</si>
  <si>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</si>
  <si>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</si>
  <si>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</si>
  <si>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</si>
  <si>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</si>
  <si>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</si>
  <si>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</si>
  <si>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</si>
  <si>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</si>
  <si>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</si>
  <si>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</si>
  <si>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</si>
  <si>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</si>
  <si>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</si>
  <si>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</si>
  <si>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</si>
  <si>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</si>
  <si>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</si>
  <si>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</si>
  <si>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</si>
  <si>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</si>
  <si>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</si>
  <si>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</si>
  <si>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</si>
  <si>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</si>
  <si>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</si>
  <si>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</si>
  <si>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</si>
  <si>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</si>
  <si>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</si>
  <si>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</si>
  <si>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</si>
  <si>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</si>
  <si>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</si>
  <si>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</si>
  <si>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</si>
  <si>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</si>
  <si>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</si>
  <si>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</si>
  <si>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</si>
  <si>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</si>
  <si>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</si>
  <si>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</si>
  <si>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</si>
  <si>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</si>
  <si>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</si>
  <si>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</si>
  <si>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</si>
  <si>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</si>
  <si>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</si>
  <si>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</si>
  <si>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</si>
  <si>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</si>
  <si>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</si>
  <si>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</si>
  <si>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</si>
  <si>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</si>
  <si>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</si>
  <si>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</si>
  <si>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</si>
  <si>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</si>
  <si>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</si>
  <si>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</si>
  <si>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</si>
  <si>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</si>
  <si>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</si>
  <si>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</si>
  <si>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</si>
  <si>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</si>
  <si>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</si>
  <si>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</si>
  <si>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</si>
  <si>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</si>
  <si>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</si>
  <si>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</si>
  <si>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</si>
  <si>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</si>
  <si>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</si>
  <si>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</si>
  <si>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</si>
  <si>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</si>
  <si>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</si>
  <si>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</si>
  <si>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</si>
  <si>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</si>
  <si>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</si>
  <si>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</si>
  <si>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</si>
  <si>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</si>
  <si>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</si>
  <si>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</si>
  <si>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</si>
  <si>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</si>
  <si>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</si>
  <si>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</si>
  <si>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</si>
  <si>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</si>
  <si>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</si>
  <si>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</si>
  <si>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</si>
  <si>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</si>
  <si>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</si>
  <si>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</si>
  <si>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</si>
  <si>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</si>
  <si>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</si>
  <si>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</si>
  <si>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</si>
  <si>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</si>
  <si>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</si>
  <si>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</si>
  <si>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</si>
  <si>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</si>
  <si>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</si>
  <si>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</si>
  <si>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</si>
  <si>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</si>
  <si>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</si>
  <si>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</si>
  <si>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</si>
  <si>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</si>
  <si>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</si>
  <si>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</si>
  <si>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</si>
  <si>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</si>
  <si>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</si>
  <si>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</si>
  <si>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</si>
  <si>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</si>
  <si>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</si>
  <si>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</si>
  <si>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</si>
  <si>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</si>
  <si>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</si>
  <si>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</si>
  <si>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</si>
  <si>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</si>
  <si>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</si>
  <si>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</si>
  <si>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</si>
  <si>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</si>
  <si>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</si>
  <si>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</si>
  <si>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</si>
  <si>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</si>
  <si>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</si>
  <si>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</si>
  <si>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</si>
  <si>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</si>
  <si>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</si>
  <si>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</si>
  <si>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</si>
  <si>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</si>
  <si>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</si>
  <si>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</si>
  <si>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</si>
  <si>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</si>
  <si>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</si>
  <si>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</si>
  <si>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</si>
  <si>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</si>
  <si>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</si>
  <si>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</si>
  <si>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</si>
  <si>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</si>
  <si>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</si>
  <si>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</si>
  <si>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</si>
  <si>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</si>
  <si>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</si>
  <si>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</si>
  <si>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</si>
  <si>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</si>
  <si>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</si>
  <si>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</si>
  <si>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</si>
  <si>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</si>
  <si>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</si>
  <si>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</si>
  <si>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</si>
  <si>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</si>
  <si>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</si>
  <si>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</si>
  <si>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</si>
  <si>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</si>
  <si>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</si>
  <si>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</si>
  <si>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</si>
  <si>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</si>
  <si>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</si>
  <si>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</si>
  <si>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</si>
  <si>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</si>
  <si>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</si>
  <si>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</si>
  <si>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</si>
  <si>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</si>
  <si>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</si>
  <si>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</si>
  <si>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</si>
  <si>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</si>
  <si>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</si>
  <si>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</si>
  <si>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</si>
  <si>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</si>
  <si>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</si>
  <si>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</si>
  <si>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</si>
  <si>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</si>
  <si>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</si>
  <si>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</si>
  <si>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</si>
  <si>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</si>
  <si>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</si>
  <si>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</si>
  <si>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</si>
  <si>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</si>
  <si>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</si>
  <si>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</si>
  <si>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</si>
  <si>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</si>
  <si>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</si>
  <si>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</si>
  <si>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</si>
  <si>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</si>
  <si>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</si>
  <si>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</si>
  <si>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</si>
  <si>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</si>
  <si>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</si>
  <si>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</si>
  <si>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</si>
  <si>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</si>
  <si>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</si>
  <si>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</si>
  <si>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</si>
  <si>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</si>
  <si>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</si>
  <si>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</si>
  <si>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</si>
  <si>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</si>
  <si>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</si>
  <si>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</si>
  <si>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</si>
  <si>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</si>
  <si>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</si>
  <si>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</si>
  <si>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</si>
  <si>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</si>
  <si>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</si>
  <si>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</si>
  <si>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</si>
  <si>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</si>
  <si>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</si>
  <si>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</si>
  <si>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</si>
  <si>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</si>
  <si>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</si>
  <si>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</si>
  <si>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</si>
  <si>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</si>
  <si>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</si>
  <si>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</si>
  <si>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</si>
  <si>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</si>
  <si>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</si>
  <si>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</si>
  <si>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</si>
  <si>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</si>
  <si>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</si>
  <si>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</si>
  <si>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</si>
  <si>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</si>
  <si>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</si>
  <si>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</si>
  <si>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</si>
  <si>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</si>
  <si>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</si>
  <si>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</si>
  <si>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</si>
  <si>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</si>
  <si>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</si>
  <si>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</si>
  <si>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</si>
  <si>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</si>
  <si>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</si>
  <si>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</si>
  <si>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</si>
  <si>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</si>
  <si>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</si>
  <si>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</si>
  <si>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</si>
  <si>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</si>
  <si>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</si>
  <si>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</si>
  <si>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</si>
  <si>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</si>
  <si>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</si>
  <si>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</si>
  <si>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</si>
  <si>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</si>
  <si>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</si>
  <si>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</si>
  <si>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</si>
  <si>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</si>
  <si>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</si>
  <si>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</si>
  <si>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</si>
  <si>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</si>
  <si>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</si>
  <si>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</si>
  <si>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</si>
  <si>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</si>
  <si>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</si>
  <si>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</si>
  <si>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</si>
  <si>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</si>
  <si>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</si>
  <si>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</si>
  <si>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</si>
  <si>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</si>
  <si>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</si>
  <si>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</si>
  <si>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</si>
  <si>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</si>
  <si>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</si>
  <si>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</si>
  <si>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</si>
  <si>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</si>
  <si>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</si>
  <si>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</si>
  <si>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</si>
  <si>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</si>
  <si>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</si>
  <si>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</si>
  <si>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</si>
  <si>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</si>
  <si>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</si>
  <si>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</si>
  <si>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</si>
  <si>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</si>
  <si>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</si>
  <si>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</si>
  <si>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</si>
  <si>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</si>
  <si>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</si>
  <si>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</si>
  <si>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</si>
  <si>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</si>
  <si>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</si>
  <si>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</si>
  <si>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</si>
  <si>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</si>
  <si>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</si>
  <si>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</si>
  <si>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</si>
  <si>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</si>
  <si>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</si>
  <si>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</si>
  <si>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</si>
  <si>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</si>
  <si>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</si>
  <si>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</si>
  <si>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</si>
  <si>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</si>
  <si>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</si>
  <si>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</si>
  <si>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</si>
  <si>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</si>
  <si>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</si>
  <si>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</si>
  <si>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</si>
  <si>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</si>
  <si>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</si>
  <si>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</si>
  <si>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</si>
  <si>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</si>
  <si>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</si>
  <si>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</si>
  <si>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</si>
  <si>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</si>
  <si>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</si>
  <si>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</si>
  <si>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</si>
  <si>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</si>
  <si>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</si>
  <si>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</si>
  <si>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</si>
  <si>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</si>
  <si>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</si>
  <si>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</si>
  <si>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</si>
  <si>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</si>
  <si>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</si>
  <si>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</si>
  <si>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</si>
  <si>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</si>
  <si>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</si>
  <si>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</si>
  <si>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</si>
  <si>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</si>
  <si>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</si>
  <si>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</si>
  <si>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</si>
  <si>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</si>
  <si>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</si>
  <si>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</si>
  <si>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</si>
  <si>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</si>
  <si>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</si>
  <si>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</si>
  <si>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</si>
  <si>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</si>
  <si>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</si>
  <si>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</si>
  <si>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</si>
  <si>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</si>
  <si>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</si>
  <si>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</si>
  <si>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</si>
  <si>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</si>
  <si>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</si>
  <si>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</si>
  <si>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</si>
  <si>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</si>
  <si>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</si>
  <si>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</si>
  <si>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</si>
  <si>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</si>
  <si>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</si>
  <si>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</si>
  <si>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</si>
  <si>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</si>
  <si>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</si>
  <si>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</si>
  <si>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</si>
  <si>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</si>
  <si>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</si>
  <si>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</si>
  <si>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</si>
  <si>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</si>
  <si>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</si>
  <si>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</si>
  <si>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</si>
  <si>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</si>
  <si>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</si>
  <si>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</si>
  <si>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</si>
  <si>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</si>
  <si>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</si>
  <si>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</si>
  <si>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</si>
  <si>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</si>
  <si>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</si>
  <si>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</si>
  <si>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</si>
  <si>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</si>
  <si>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</si>
  <si>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</si>
  <si>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</si>
  <si>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</si>
  <si>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</si>
  <si>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</si>
  <si>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</si>
  <si>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</si>
  <si>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</si>
  <si>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</si>
  <si>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</si>
  <si>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</si>
  <si>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</si>
  <si>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</si>
  <si>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</si>
  <si>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</si>
  <si>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</si>
  <si>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</si>
  <si>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</si>
  <si>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</si>
  <si>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</si>
  <si>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</si>
  <si>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</si>
  <si>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</si>
  <si>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</si>
  <si>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</si>
  <si>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</si>
  <si>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</si>
  <si>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</si>
  <si>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</si>
  <si>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</si>
  <si>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</si>
  <si>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</si>
  <si>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</si>
  <si>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</si>
  <si>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</si>
  <si>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</si>
  <si>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</si>
  <si>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</si>
  <si>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</si>
  <si>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</si>
  <si>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</si>
  <si>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</si>
  <si>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</si>
  <si>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</si>
  <si>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</si>
  <si>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</si>
  <si>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</si>
  <si>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</si>
  <si>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</si>
  <si>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</si>
  <si>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</si>
  <si>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</si>
  <si>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</si>
  <si>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</si>
  <si>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</si>
  <si>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</si>
  <si>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</si>
  <si>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</si>
  <si>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</si>
  <si>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</si>
  <si>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</si>
  <si>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</si>
  <si>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</si>
  <si>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</si>
  <si>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</si>
  <si>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</si>
  <si>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</si>
  <si>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</si>
  <si>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</si>
  <si>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</si>
  <si>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</si>
  <si>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</si>
  <si>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</si>
  <si>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</si>
  <si>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</si>
  <si>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</si>
  <si>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</si>
  <si>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</si>
  <si>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</si>
  <si>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</si>
  <si>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</si>
  <si>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</si>
  <si>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</si>
  <si>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</si>
  <si>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</si>
  <si>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</si>
  <si>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</si>
  <si>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</si>
  <si>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</si>
  <si>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</si>
  <si>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</si>
  <si>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</si>
  <si>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</si>
  <si>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</si>
  <si>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</si>
  <si>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</si>
  <si>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</si>
  <si>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</si>
  <si>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</si>
  <si>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</si>
  <si>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</si>
  <si>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</si>
  <si>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</si>
  <si>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</si>
  <si>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</si>
  <si>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</si>
  <si>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</si>
  <si>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</si>
  <si>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</si>
  <si>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</si>
  <si>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</si>
  <si>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</si>
  <si>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</si>
  <si>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</si>
  <si>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</si>
  <si>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</si>
  <si>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</si>
  <si>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</si>
  <si>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</si>
  <si>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</si>
  <si>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</si>
  <si>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</si>
  <si>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</si>
  <si>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</si>
  <si>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</si>
  <si>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</si>
  <si>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</si>
  <si>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</si>
  <si>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</si>
  <si>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</si>
  <si>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</si>
  <si>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</si>
  <si>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</si>
  <si>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</si>
  <si>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</si>
  <si>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</si>
  <si>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</si>
  <si>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</si>
  <si>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</si>
  <si>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</si>
  <si>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</si>
  <si>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</si>
  <si>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</si>
  <si>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</si>
  <si>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</si>
  <si>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</si>
  <si>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</si>
  <si>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</si>
  <si>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</si>
  <si>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</si>
  <si>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</si>
  <si>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</si>
  <si>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</si>
  <si>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</si>
  <si>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</si>
  <si>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</si>
  <si>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</si>
  <si>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</si>
  <si>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</si>
  <si>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</si>
  <si>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</si>
  <si>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</si>
  <si>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</si>
  <si>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</si>
  <si>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</si>
  <si>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</si>
  <si>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</si>
  <si>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</si>
  <si>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</si>
  <si>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</si>
  <si>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</si>
  <si>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</si>
  <si>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</si>
  <si>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</si>
  <si>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</si>
  <si>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</si>
  <si>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</si>
  <si>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</si>
  <si>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</si>
  <si>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</si>
  <si>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</si>
  <si>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</si>
  <si>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</si>
  <si>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</si>
  <si>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</si>
  <si>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</si>
  <si>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</si>
  <si>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</si>
  <si>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</si>
  <si>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</si>
  <si>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</si>
  <si>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</si>
  <si>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</si>
  <si>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</si>
  <si>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</si>
  <si>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</si>
  <si>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</si>
  <si>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</si>
  <si>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</si>
  <si>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</si>
  <si>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</si>
  <si>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</si>
  <si>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</si>
  <si>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</si>
  <si>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</si>
  <si>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</si>
  <si>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</si>
  <si>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</si>
  <si>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</si>
  <si>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</si>
  <si>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</si>
  <si>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</si>
  <si>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</si>
  <si>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</si>
  <si>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</si>
  <si>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</si>
  <si>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</si>
  <si>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</si>
  <si>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</si>
  <si>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</si>
  <si>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</si>
  <si>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</si>
  <si>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</si>
  <si>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</si>
  <si>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</si>
  <si>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</si>
  <si>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</si>
  <si>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</si>
  <si>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</si>
  <si>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</si>
  <si>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</si>
  <si>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</si>
  <si>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</si>
  <si>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</si>
  <si>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</si>
  <si>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</si>
  <si>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</si>
  <si>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</si>
  <si>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</si>
  <si>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</si>
  <si>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</si>
  <si>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</si>
  <si>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</si>
  <si>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</si>
  <si>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</si>
  <si>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</si>
  <si>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</si>
  <si>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</si>
  <si>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</si>
  <si>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</si>
  <si>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</si>
  <si>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</si>
  <si>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</si>
  <si>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</si>
  <si>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</si>
  <si>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</si>
  <si>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</si>
  <si>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</si>
  <si>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</si>
  <si>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</si>
  <si>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</si>
  <si>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</si>
  <si>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</si>
  <si>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</si>
  <si>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</si>
  <si>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</si>
  <si>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</si>
  <si>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</si>
  <si>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</si>
  <si>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</si>
  <si>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</si>
  <si>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</si>
  <si>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</si>
  <si>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</si>
  <si>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</si>
  <si>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</si>
  <si>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</si>
  <si>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</si>
  <si>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</si>
  <si>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</si>
  <si>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</si>
  <si>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</si>
  <si>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</si>
  <si>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</si>
  <si>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</si>
  <si>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</si>
  <si>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</si>
  <si>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</si>
  <si>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</si>
  <si>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</si>
  <si>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</si>
  <si>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</si>
  <si>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</si>
  <si>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</si>
  <si>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</si>
  <si>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</si>
  <si>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</si>
  <si>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</si>
  <si>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</si>
  <si>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</si>
  <si>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</si>
  <si>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</si>
  <si>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</si>
  <si>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</si>
  <si>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</si>
  <si>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</si>
  <si>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</si>
  <si>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</si>
  <si>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</si>
  <si>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</si>
  <si>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</si>
  <si>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</si>
  <si>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</si>
  <si>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</si>
  <si>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</si>
  <si>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</si>
  <si>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</si>
  <si>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</si>
  <si>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</si>
  <si>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</si>
  <si>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</si>
  <si>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</si>
  <si>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</si>
  <si>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</si>
  <si>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</si>
  <si>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</si>
  <si>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</si>
  <si>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</si>
  <si>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</si>
  <si>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</si>
  <si>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</si>
  <si>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</si>
  <si>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</si>
  <si>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</si>
  <si>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</si>
  <si>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</si>
  <si>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</si>
  <si>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</si>
  <si>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</si>
  <si>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</si>
  <si>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</si>
  <si>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</si>
  <si>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</si>
  <si>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</si>
  <si>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</si>
  <si>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</si>
  <si>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</si>
  <si>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</si>
  <si>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</si>
  <si>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</si>
  <si>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</si>
  <si>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</si>
  <si>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</si>
  <si>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</si>
  <si>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</si>
  <si>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</si>
  <si>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</si>
  <si>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</si>
  <si>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</si>
  <si>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</si>
  <si>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</si>
  <si>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</si>
  <si>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</si>
  <si>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</si>
  <si>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</si>
  <si>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</si>
  <si>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</si>
  <si>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</si>
  <si>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</si>
  <si>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</si>
  <si>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</si>
  <si>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</si>
  <si>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</si>
  <si>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</si>
  <si>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</si>
  <si>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</si>
  <si>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</si>
  <si>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</si>
  <si>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</si>
  <si>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</si>
  <si>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</si>
  <si>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</si>
  <si>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</si>
  <si>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</si>
  <si>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</si>
  <si>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</si>
  <si>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</si>
  <si>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</si>
  <si>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</si>
  <si>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</si>
  <si>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</si>
  <si>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</si>
  <si>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</si>
  <si>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</si>
  <si>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</si>
  <si>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</si>
  <si>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</si>
  <si>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</si>
  <si>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</si>
  <si>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</si>
  <si>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</si>
  <si>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</si>
  <si>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</si>
  <si>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</si>
  <si>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</si>
  <si>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</si>
  <si>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</si>
  <si>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</si>
  <si>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</si>
  <si>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</si>
  <si>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</si>
  <si>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</si>
  <si>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</si>
  <si>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</si>
  <si>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</si>
  <si>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</si>
  <si>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</si>
  <si>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</si>
  <si>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</si>
  <si>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</si>
  <si>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</si>
  <si>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</si>
  <si>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</si>
  <si>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</si>
  <si>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</si>
  <si>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</si>
  <si>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</si>
  <si>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</si>
  <si>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</si>
  <si>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</si>
  <si>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</si>
  <si>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</si>
  <si>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</si>
  <si>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</si>
  <si>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</si>
  <si>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</si>
  <si>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</si>
  <si>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</si>
  <si>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</si>
  <si>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</si>
  <si>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</si>
  <si>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</si>
  <si>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</si>
  <si>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</si>
  <si>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</si>
  <si>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</si>
  <si>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</si>
  <si>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</si>
  <si>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</si>
  <si>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</si>
  <si>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</si>
  <si>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</si>
  <si>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</si>
  <si>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</si>
  <si>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</si>
  <si>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</si>
  <si>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</si>
  <si>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</si>
  <si>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</si>
  <si>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</si>
  <si>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</si>
  <si>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</si>
  <si>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</si>
  <si>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</si>
  <si>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</si>
  <si>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</si>
  <si>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</si>
  <si>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</si>
  <si>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</si>
  <si>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</si>
  <si>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</si>
  <si>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</si>
  <si>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</si>
  <si>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</si>
  <si>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</si>
  <si>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</si>
  <si>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</si>
  <si>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</si>
  <si>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</si>
  <si>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</si>
  <si>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</si>
  <si>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</si>
  <si>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</si>
  <si>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</si>
  <si>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</si>
  <si>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</si>
  <si>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</si>
  <si>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</si>
  <si>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</si>
  <si>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</si>
  <si>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</si>
  <si>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</si>
  <si>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</si>
  <si>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</si>
  <si>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</si>
  <si>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</si>
  <si>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</si>
  <si>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</si>
  <si>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</si>
  <si>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</si>
  <si>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</si>
  <si>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</si>
  <si>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</si>
  <si>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</si>
  <si>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</si>
  <si>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</si>
  <si>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</si>
  <si>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</si>
  <si>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</si>
  <si>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</si>
  <si>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</si>
  <si>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</si>
  <si>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</si>
  <si>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</si>
  <si>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</si>
  <si>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</si>
  <si>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</si>
  <si>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</si>
  <si>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</si>
  <si>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</si>
  <si>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</si>
  <si>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</si>
  <si>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</si>
  <si>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</si>
  <si>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</si>
  <si>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</si>
  <si>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</si>
  <si>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</si>
  <si>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</si>
  <si>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</si>
  <si>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</si>
  <si>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</si>
  <si>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</si>
  <si>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</si>
  <si>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</si>
  <si>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</si>
  <si>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</si>
  <si>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</si>
  <si>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</si>
  <si>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</si>
  <si>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</si>
  <si>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</si>
  <si>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</si>
  <si>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</si>
  <si>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</si>
  <si>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</si>
  <si>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</si>
  <si>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</si>
  <si>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</si>
  <si>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</si>
  <si>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</si>
  <si>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</si>
  <si>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</si>
  <si>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</si>
  <si>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</si>
  <si>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</si>
  <si>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</si>
  <si>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</si>
  <si>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</si>
  <si>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</si>
  <si>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</si>
  <si>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</si>
  <si>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</si>
  <si>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</si>
  <si>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</si>
  <si>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</si>
  <si>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</si>
  <si>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</si>
  <si>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</si>
  <si>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</si>
  <si>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</si>
  <si>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</si>
  <si>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</si>
  <si>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</si>
  <si>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</si>
  <si>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</si>
  <si>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</si>
  <si>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</si>
  <si>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</si>
  <si>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</si>
  <si>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</si>
  <si>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</si>
  <si>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</si>
  <si>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</si>
  <si>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</si>
  <si>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</si>
  <si>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</si>
  <si>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</si>
  <si>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</si>
  <si>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</si>
  <si>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</si>
  <si>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</si>
  <si>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</si>
  <si>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</si>
  <si>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</si>
  <si>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</si>
  <si>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</si>
  <si>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</si>
  <si>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</si>
  <si>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</si>
  <si>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</si>
  <si>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</si>
  <si>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</si>
  <si>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</si>
  <si>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</si>
  <si>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</si>
  <si>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</si>
  <si>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</si>
  <si>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</si>
  <si>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</si>
  <si>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</si>
  <si>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</si>
  <si>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</si>
  <si>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</si>
  <si>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</si>
  <si>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</si>
  <si>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</si>
  <si>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</si>
  <si>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</si>
  <si>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</si>
  <si>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</si>
  <si>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</si>
  <si>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</si>
  <si>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</si>
  <si>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</si>
  <si>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</si>
  <si>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</si>
  <si>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</si>
  <si>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</si>
  <si>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</si>
  <si>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</si>
  <si>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</si>
  <si>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</si>
  <si>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</si>
  <si>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</si>
  <si>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</si>
  <si>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</si>
  <si>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</si>
  <si>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</si>
  <si>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</si>
  <si>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</si>
  <si>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</si>
  <si>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</si>
  <si>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</si>
  <si>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</si>
  <si>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</si>
  <si>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</si>
  <si>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</si>
  <si>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</si>
  <si>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</si>
  <si>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</si>
  <si>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</si>
  <si>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</si>
  <si>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</si>
  <si>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</si>
  <si>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</si>
  <si>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</si>
  <si>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</si>
  <si>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</si>
  <si>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</si>
  <si>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</si>
  <si>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</si>
  <si>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</si>
  <si>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</si>
  <si>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</si>
  <si>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</si>
  <si>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</si>
  <si>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</si>
  <si>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</si>
  <si>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</si>
  <si>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</si>
  <si>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</si>
  <si>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</si>
  <si>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</si>
  <si>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</si>
  <si>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</si>
  <si>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</si>
  <si>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</si>
  <si>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</si>
  <si>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</si>
  <si>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</si>
  <si>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</si>
  <si>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</si>
  <si>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</si>
  <si>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</si>
  <si>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</si>
  <si>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</si>
  <si>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</si>
  <si>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</si>
  <si>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</si>
  <si>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</si>
  <si>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</si>
  <si>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</si>
  <si>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</si>
  <si>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</si>
  <si>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</si>
  <si>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</si>
  <si>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</si>
  <si>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</si>
  <si>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</si>
  <si>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</si>
  <si>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</si>
  <si>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</si>
  <si>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</si>
  <si>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</si>
  <si>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</si>
  <si>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</si>
  <si>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</si>
  <si>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</si>
  <si>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</si>
  <si>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</si>
  <si>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</si>
  <si>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</si>
  <si>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</si>
  <si>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</si>
  <si>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</si>
  <si>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</si>
  <si>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</si>
  <si>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</si>
  <si>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</si>
  <si>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</si>
  <si>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</si>
  <si>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</si>
  <si>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</si>
  <si>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</si>
  <si>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</si>
  <si>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</si>
  <si>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</si>
  <si>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</si>
  <si>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</si>
  <si>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</si>
  <si>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</si>
  <si>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</si>
  <si>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</si>
  <si>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</si>
  <si>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</si>
  <si>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</si>
  <si>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</si>
  <si>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</si>
  <si>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</si>
  <si>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</si>
  <si>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</si>
  <si>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</si>
  <si>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</si>
  <si>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</si>
  <si>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</si>
  <si>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</si>
  <si>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</si>
  <si>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</si>
  <si>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</si>
  <si>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</si>
  <si>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</si>
  <si>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</si>
  <si>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</si>
  <si>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</si>
  <si>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</si>
  <si>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</si>
  <si>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</si>
  <si>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</si>
  <si>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</si>
  <si>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</si>
  <si>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</si>
  <si>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</si>
  <si>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</si>
  <si>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</si>
  <si>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</si>
  <si>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</si>
  <si>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</si>
  <si>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</si>
  <si>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</si>
  <si>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</si>
  <si>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</si>
  <si>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</si>
  <si>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</si>
  <si>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</si>
  <si>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</si>
  <si>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</si>
  <si>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</si>
  <si>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</si>
  <si>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</si>
  <si>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</si>
  <si>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</si>
  <si>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</si>
  <si>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</si>
  <si>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</si>
  <si>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</si>
  <si>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</si>
  <si>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</si>
  <si>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</si>
  <si>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</si>
  <si>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</si>
  <si>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</si>
  <si>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</si>
  <si>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</si>
  <si>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</si>
  <si>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</si>
  <si>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</si>
  <si>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</si>
  <si>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</si>
  <si>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</si>
  <si>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</si>
  <si>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</si>
  <si>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</si>
  <si>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</si>
  <si>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</si>
  <si>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</si>
  <si>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</si>
  <si>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</si>
  <si>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</si>
  <si>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</si>
  <si>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</si>
  <si>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</si>
  <si>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</si>
  <si>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</si>
  <si>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</si>
  <si>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</si>
  <si>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</si>
  <si>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</si>
  <si>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</si>
  <si>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</si>
  <si>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</si>
  <si>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</si>
  <si>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</si>
  <si>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</si>
  <si>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</si>
  <si>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</si>
  <si>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</si>
  <si>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</si>
  <si>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</si>
  <si>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</si>
  <si>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</si>
  <si>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</si>
  <si>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</si>
  <si>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</si>
  <si>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</si>
  <si>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</si>
  <si>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</si>
  <si>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</si>
  <si>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</si>
  <si>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</si>
  <si>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</si>
  <si>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</si>
  <si>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</si>
  <si>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</si>
  <si>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</si>
  <si>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</si>
  <si>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</si>
  <si>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</si>
  <si>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</si>
  <si>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</si>
  <si>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</si>
  <si>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</si>
  <si>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</si>
  <si>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</si>
  <si>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</si>
  <si>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</si>
  <si>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</si>
  <si>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</si>
  <si>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</si>
  <si>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</si>
  <si>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</si>
  <si>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</si>
  <si>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</si>
  <si>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</si>
  <si>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</si>
  <si>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</si>
  <si>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</si>
  <si>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</si>
  <si>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</si>
  <si>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</si>
  <si>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</si>
  <si>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</si>
  <si>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</si>
  <si>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</si>
  <si>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</si>
  <si>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</si>
  <si>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</si>
  <si>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</si>
  <si>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</si>
  <si>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</si>
  <si>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</si>
  <si>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</si>
  <si>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</si>
  <si>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</si>
  <si>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</si>
  <si>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</si>
  <si>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</si>
  <si>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</si>
  <si>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</si>
  <si>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</si>
  <si>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</si>
  <si>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</si>
  <si>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</si>
  <si>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</si>
  <si>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</si>
  <si>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</si>
  <si>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</si>
  <si>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</si>
  <si>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</si>
  <si>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</si>
  <si>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</si>
  <si>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</si>
  <si>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</si>
  <si>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</si>
  <si>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</si>
  <si>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</si>
  <si>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</si>
  <si>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</si>
  <si>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</si>
  <si>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</si>
  <si>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</si>
  <si>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</si>
  <si>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</si>
  <si>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</si>
  <si>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</si>
  <si>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</si>
  <si>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</si>
  <si>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</si>
  <si>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</si>
  <si>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</si>
  <si>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</si>
  <si>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</si>
  <si>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</si>
  <si>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</si>
  <si>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</si>
  <si>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</si>
  <si>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</si>
  <si>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</si>
  <si>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</si>
  <si>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</si>
  <si>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</si>
  <si>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</si>
  <si>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</si>
  <si>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</si>
  <si>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</si>
  <si>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</si>
  <si>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</si>
  <si>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</si>
  <si>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</si>
  <si>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</si>
  <si>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</si>
  <si>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</si>
  <si>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</si>
  <si>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</si>
  <si>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</si>
  <si>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</si>
  <si>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</si>
  <si>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</si>
  <si>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</si>
  <si>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</si>
  <si>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</si>
  <si>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</si>
  <si>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</si>
  <si>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</si>
  <si>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</si>
  <si>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</si>
  <si>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</si>
  <si>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</si>
  <si>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</si>
  <si>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</si>
  <si>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</si>
  <si>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</si>
  <si>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</si>
  <si>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</si>
  <si>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</si>
  <si>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</si>
  <si>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</si>
  <si>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</si>
  <si>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</si>
  <si>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</si>
  <si>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</si>
  <si>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</si>
  <si>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</si>
  <si>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</si>
  <si>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</si>
  <si>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</si>
  <si>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</si>
  <si>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</si>
  <si>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</si>
  <si>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</si>
  <si>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</si>
  <si>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</si>
  <si>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</si>
  <si>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</si>
  <si>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</si>
  <si>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</si>
  <si>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</si>
  <si>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</si>
  <si>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</si>
  <si>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</si>
  <si>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</si>
  <si>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</si>
  <si>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</si>
  <si>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</si>
  <si>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</si>
  <si>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</si>
  <si>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</si>
  <si>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</si>
  <si>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</si>
  <si>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</si>
  <si>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</si>
  <si>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</si>
  <si>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</si>
  <si>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</si>
  <si>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</si>
  <si>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</si>
  <si>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</si>
  <si>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</si>
  <si>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</si>
  <si>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</si>
  <si>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</si>
  <si>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</si>
  <si>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</si>
  <si>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</si>
  <si>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</si>
  <si>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</si>
  <si>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</si>
  <si>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</si>
  <si>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</si>
  <si>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</si>
  <si>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</si>
  <si>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</si>
  <si>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</si>
  <si>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</si>
  <si>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</si>
  <si>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</si>
  <si>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</si>
  <si>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</si>
  <si>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</si>
  <si>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</si>
  <si>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</si>
  <si>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</si>
  <si>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</si>
  <si>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</si>
  <si>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</si>
  <si>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</si>
  <si>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</si>
  <si>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</si>
  <si>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</si>
  <si>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</si>
  <si>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</si>
  <si>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</si>
  <si>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</si>
  <si>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</si>
  <si>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</si>
  <si>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</si>
  <si>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</si>
  <si>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</si>
  <si>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</si>
  <si>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</si>
  <si>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</si>
  <si>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</si>
  <si>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</si>
  <si>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</si>
  <si>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</si>
  <si>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</si>
  <si>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</si>
  <si>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</si>
  <si>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</si>
  <si>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</si>
  <si>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</si>
  <si>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</si>
  <si>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</si>
  <si>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</si>
  <si>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</si>
  <si>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</si>
  <si>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</si>
  <si>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</si>
  <si>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</si>
  <si>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</si>
  <si>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</si>
  <si>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</si>
  <si>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</si>
  <si>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</si>
  <si>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</si>
  <si>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</si>
  <si>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</si>
  <si>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</si>
  <si>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</si>
  <si>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</si>
  <si>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</si>
  <si>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</si>
  <si>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</si>
  <si>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</si>
  <si>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</si>
  <si>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</si>
  <si>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</si>
  <si>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</si>
  <si>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</si>
  <si>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</si>
  <si>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</si>
  <si>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</si>
  <si>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</si>
  <si>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</si>
  <si>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</si>
  <si>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</si>
  <si>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</si>
  <si>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</si>
  <si>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</si>
  <si>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</si>
  <si>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</si>
  <si>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</si>
  <si>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</si>
  <si>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</si>
  <si>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</si>
  <si>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</si>
  <si>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</si>
  <si>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</si>
  <si>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</si>
  <si>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</si>
  <si>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</si>
  <si>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</si>
  <si>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</si>
  <si>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</si>
  <si>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</si>
  <si>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</si>
  <si>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</si>
  <si>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</si>
  <si>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</si>
  <si>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</si>
  <si>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</si>
  <si>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</si>
  <si>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</si>
  <si>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</si>
  <si>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</si>
  <si>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</si>
  <si>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</si>
  <si>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</si>
  <si>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</si>
  <si>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</si>
  <si>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</si>
  <si>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</si>
  <si>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</si>
  <si>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</si>
  <si>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</si>
  <si>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</si>
  <si>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</si>
  <si>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</si>
  <si>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</si>
  <si>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</si>
  <si>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</si>
  <si>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</si>
  <si>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</si>
  <si>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</si>
  <si>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</si>
  <si>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</si>
  <si>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</si>
  <si>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</si>
  <si>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</si>
  <si>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</si>
  <si>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</si>
  <si>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</si>
  <si>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</si>
  <si>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</si>
  <si>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</si>
  <si>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</si>
  <si>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</si>
  <si>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</si>
  <si>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</si>
  <si>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</si>
  <si>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</si>
  <si>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</si>
  <si>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</si>
  <si>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</si>
  <si>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</si>
  <si>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</si>
  <si>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</si>
  <si>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</si>
  <si>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</si>
  <si>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</si>
  <si>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</si>
  <si>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</si>
  <si>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</si>
  <si>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</si>
  <si>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</si>
  <si>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</si>
  <si>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</si>
  <si>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</si>
  <si>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</si>
  <si>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</si>
  <si>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</si>
  <si>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</si>
  <si>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</si>
  <si>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</si>
  <si>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</si>
  <si>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</si>
  <si>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</si>
  <si>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</si>
  <si>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</si>
  <si>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</si>
  <si>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</si>
  <si>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</si>
  <si>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</si>
  <si>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</si>
  <si>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</si>
  <si>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</si>
  <si>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</si>
  <si>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</si>
  <si>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</si>
  <si>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</si>
  <si>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</si>
  <si>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</si>
  <si>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</si>
  <si>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</si>
  <si>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</si>
  <si>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</si>
  <si>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</si>
  <si>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</si>
  <si>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</si>
  <si>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</si>
  <si>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</si>
  <si>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</si>
  <si>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</si>
  <si>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</si>
  <si>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</si>
  <si>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</si>
  <si>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</si>
  <si>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</si>
  <si>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</si>
  <si>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</si>
  <si>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</si>
  <si>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</si>
  <si>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</si>
  <si>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</si>
  <si>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</si>
  <si>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</si>
  <si>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</si>
  <si>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</si>
  <si>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</si>
  <si>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</si>
  <si>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</si>
  <si>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</si>
  <si>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</si>
  <si>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</si>
  <si>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</si>
  <si>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</si>
  <si>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</si>
  <si>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</si>
  <si>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</si>
  <si>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</si>
  <si>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</si>
  <si>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</si>
  <si>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</si>
  <si>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</si>
  <si>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</si>
  <si>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</si>
  <si>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</si>
  <si>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</si>
  <si>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</si>
  <si>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</si>
  <si>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</si>
  <si>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</si>
  <si>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</si>
  <si>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</si>
  <si>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</si>
  <si>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</si>
  <si>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</si>
  <si>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</si>
  <si>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</si>
  <si>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</si>
  <si>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</si>
  <si>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</si>
  <si>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</si>
  <si>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</si>
  <si>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</si>
  <si>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</si>
  <si>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</si>
  <si>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</si>
  <si>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</si>
  <si>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</si>
  <si>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</si>
  <si>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</si>
  <si>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</si>
  <si>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</si>
  <si>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</si>
  <si>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</si>
  <si>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</si>
  <si>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</si>
  <si>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</si>
  <si>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</si>
  <si>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</si>
  <si>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</si>
  <si>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</si>
  <si>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</si>
  <si>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</si>
  <si>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</si>
  <si>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</si>
  <si>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</si>
  <si>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</si>
  <si>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</si>
  <si>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</si>
  <si>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</si>
  <si>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</si>
  <si>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</si>
  <si>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</si>
  <si>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</si>
  <si>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</si>
  <si>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</si>
  <si>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</si>
  <si>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</si>
  <si>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</si>
  <si>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</si>
  <si>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</si>
  <si>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</si>
  <si>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</si>
  <si>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</si>
  <si>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</si>
  <si>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</si>
  <si>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</si>
  <si>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</si>
  <si>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</si>
  <si>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</si>
  <si>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</si>
  <si>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</si>
  <si>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</si>
  <si>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</si>
  <si>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</si>
  <si>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</si>
  <si>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</si>
  <si>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</si>
  <si>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</si>
  <si>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</si>
  <si>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</si>
  <si>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</si>
  <si>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</si>
  <si>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</si>
  <si>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</si>
  <si>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</si>
  <si>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</si>
  <si>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</si>
  <si>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</si>
  <si>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</si>
  <si>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</si>
  <si>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</si>
  <si>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</si>
  <si>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</si>
  <si>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</si>
  <si>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</si>
  <si>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</si>
  <si>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</si>
  <si>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</si>
  <si>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</si>
  <si>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</si>
  <si>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</si>
  <si>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</si>
  <si>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</si>
  <si>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</si>
  <si>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</si>
  <si>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</si>
  <si>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</si>
  <si>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</si>
  <si>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</si>
  <si>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</si>
  <si>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</si>
  <si>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</si>
  <si>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</si>
  <si>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</si>
  <si>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</si>
  <si>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</si>
  <si>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</si>
  <si>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</si>
  <si>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</si>
  <si>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</si>
  <si>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</si>
  <si>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</si>
  <si>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</si>
  <si>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</si>
  <si>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</si>
  <si>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</si>
  <si>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</si>
  <si>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</si>
  <si>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</si>
  <si>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</si>
  <si>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</si>
  <si>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</si>
  <si>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</si>
  <si>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</si>
  <si>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</si>
  <si>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</si>
  <si>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</si>
  <si>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</si>
  <si>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</si>
  <si>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</si>
  <si>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</si>
  <si>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</si>
  <si>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</si>
  <si>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</si>
  <si>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</si>
  <si>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</si>
  <si>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</si>
  <si>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</si>
  <si>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</si>
  <si>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</si>
  <si>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</si>
  <si>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</si>
  <si>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</si>
  <si>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</si>
  <si>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</si>
  <si>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</si>
  <si>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</si>
  <si>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</si>
  <si>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</si>
  <si>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</si>
  <si>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</si>
  <si>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</si>
  <si>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</si>
  <si>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</si>
  <si>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</si>
  <si>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</si>
  <si>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</si>
  <si>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</si>
  <si>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</si>
  <si>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</si>
  <si>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</si>
  <si>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</si>
  <si>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</si>
  <si>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</si>
  <si>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</si>
  <si>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</si>
  <si>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</si>
  <si>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</si>
  <si>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</si>
  <si>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</si>
  <si>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</si>
  <si>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</si>
  <si>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</si>
  <si>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</si>
  <si>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</si>
  <si>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</si>
  <si>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</si>
  <si>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</si>
  <si>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</si>
  <si>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</si>
  <si>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</si>
  <si>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</si>
  <si>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</si>
  <si>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</si>
  <si>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</si>
  <si>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</si>
  <si>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</si>
  <si>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</si>
  <si>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</si>
  <si>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</si>
  <si>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</si>
  <si>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</si>
  <si>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</si>
  <si>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</si>
  <si>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</si>
  <si>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</si>
  <si>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</si>
  <si>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</si>
  <si>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</si>
  <si>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</si>
  <si>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</si>
  <si>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</si>
  <si>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</si>
  <si>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</si>
  <si>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</si>
  <si>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</si>
  <si>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</si>
  <si>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</si>
  <si>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</si>
  <si>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</si>
  <si>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</si>
  <si>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</si>
  <si>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</si>
  <si>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</si>
  <si>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</si>
  <si>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</si>
  <si>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</si>
  <si>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</si>
  <si>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</si>
  <si>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</si>
  <si>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</si>
  <si>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</si>
  <si>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</si>
  <si>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</si>
  <si>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</si>
  <si>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</si>
  <si>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</si>
  <si>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</si>
  <si>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</si>
  <si>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</si>
  <si>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</si>
  <si>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</si>
  <si>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</si>
  <si>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</si>
  <si>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</si>
  <si>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</si>
  <si>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</si>
  <si>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</si>
  <si>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</si>
  <si>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</si>
  <si>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</si>
  <si>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</si>
  <si>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</si>
  <si>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</si>
  <si>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</si>
  <si>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</si>
  <si>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</si>
  <si>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</si>
  <si>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</si>
  <si>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</si>
  <si>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</si>
  <si>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</si>
  <si>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</si>
  <si>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</si>
  <si>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</si>
  <si>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</si>
  <si>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</si>
  <si>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</si>
  <si>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</si>
  <si>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</si>
  <si>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</si>
  <si>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</si>
  <si>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</si>
  <si>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</si>
  <si>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</si>
  <si>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</si>
  <si>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</si>
  <si>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</si>
  <si>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</si>
  <si>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</si>
  <si>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</si>
  <si>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</si>
  <si>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</si>
  <si>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</si>
  <si>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</si>
  <si>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</si>
  <si>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</si>
  <si>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</si>
  <si>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</si>
  <si>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</si>
  <si>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</si>
  <si>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</si>
  <si>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</si>
  <si>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</si>
  <si>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</si>
  <si>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</si>
  <si>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</si>
  <si>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</si>
  <si>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</si>
  <si>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</si>
  <si>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</si>
  <si>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</si>
  <si>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</si>
  <si>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</si>
  <si>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</si>
  <si>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</si>
  <si>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</si>
  <si>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</si>
  <si>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</si>
  <si>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</si>
  <si>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</si>
  <si>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</si>
  <si>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</si>
  <si>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</si>
  <si>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</si>
  <si>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</si>
  <si>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</si>
  <si>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</si>
  <si>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</si>
  <si>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</si>
  <si>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</si>
  <si>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</si>
  <si>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</si>
  <si>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</si>
  <si>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</si>
  <si>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</si>
  <si>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</si>
  <si>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</si>
  <si>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</si>
  <si>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</si>
  <si>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</si>
  <si>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</si>
  <si>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</si>
  <si>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</si>
  <si>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</si>
  <si>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</si>
  <si>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</si>
  <si>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</si>
  <si>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</si>
  <si>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</si>
  <si>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</si>
  <si>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</si>
  <si>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</si>
  <si>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</si>
  <si>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</si>
  <si>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</si>
  <si>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</si>
  <si>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</si>
  <si>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</si>
  <si>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</si>
  <si>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</si>
  <si>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</si>
  <si>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</si>
  <si>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</si>
  <si>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</si>
  <si>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</si>
  <si>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</si>
  <si>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</si>
  <si>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</si>
  <si>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</si>
  <si>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</si>
  <si>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</si>
  <si>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</si>
  <si>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</si>
  <si>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</si>
  <si>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</si>
  <si>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</si>
  <si>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</si>
  <si>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</si>
  <si>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</si>
  <si>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</si>
  <si>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</si>
  <si>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</si>
  <si>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</si>
  <si>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</si>
  <si>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</si>
  <si>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</si>
  <si>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</si>
  <si>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</si>
  <si>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</si>
  <si>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</si>
  <si>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</si>
  <si>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</si>
  <si>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</si>
  <si>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</si>
  <si>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</si>
  <si>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</si>
  <si>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</si>
  <si>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</si>
  <si>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</si>
  <si>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</si>
  <si>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</si>
  <si>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</si>
  <si>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</si>
  <si>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</si>
  <si>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</si>
  <si>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</si>
  <si>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</si>
  <si>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</si>
  <si>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</si>
  <si>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</si>
  <si>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</si>
  <si>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</si>
  <si>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</si>
  <si>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</si>
  <si>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</si>
  <si>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</si>
  <si>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</si>
  <si>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</si>
  <si>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</si>
  <si>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</si>
  <si>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</si>
  <si>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</si>
  <si>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</si>
  <si>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</si>
  <si>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</si>
  <si>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</si>
  <si>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</si>
  <si>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</si>
  <si>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</si>
  <si>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</si>
  <si>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</si>
  <si>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</si>
  <si>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</si>
  <si>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</si>
  <si>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</si>
  <si>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</si>
  <si>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</si>
  <si>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</si>
  <si>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</si>
  <si>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</si>
  <si>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</si>
  <si>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</si>
  <si>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</si>
  <si>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</si>
  <si>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</si>
  <si>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</si>
  <si>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</si>
  <si>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</si>
  <si>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</si>
  <si>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</si>
  <si>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</si>
  <si>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</si>
  <si>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</si>
  <si>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</si>
  <si>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</si>
  <si>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</si>
  <si>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</si>
  <si>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</si>
  <si>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</si>
  <si>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</si>
  <si>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</si>
  <si>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</si>
  <si>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</si>
  <si>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</si>
  <si>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</si>
  <si>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</si>
  <si>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</si>
  <si>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</si>
  <si>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</si>
  <si>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</si>
  <si>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</si>
  <si>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</si>
  <si>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</si>
  <si>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</si>
  <si>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</si>
  <si>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</si>
  <si>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</si>
  <si>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</si>
  <si>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</si>
  <si>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</si>
  <si>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</si>
  <si>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</si>
  <si>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</si>
  <si>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</si>
  <si>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</si>
  <si>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</si>
  <si>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</si>
  <si>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</si>
  <si>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</si>
  <si>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</si>
  <si>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</si>
  <si>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</si>
  <si>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</si>
  <si>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</si>
  <si>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</si>
  <si>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</si>
  <si>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</si>
  <si>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</si>
  <si>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</si>
  <si>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</si>
  <si>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</si>
  <si>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</si>
  <si>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</si>
  <si>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</si>
  <si>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</si>
  <si>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</si>
  <si>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</si>
  <si>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</si>
  <si>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</si>
  <si>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</si>
  <si>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</si>
  <si>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</si>
  <si>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</si>
  <si>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</si>
  <si>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</si>
  <si>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</si>
  <si>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</si>
  <si>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</si>
  <si>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</si>
  <si>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</si>
  <si>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</si>
  <si>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</si>
  <si>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</si>
  <si>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</si>
  <si>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</si>
  <si>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</si>
  <si>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</si>
  <si>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</si>
  <si>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</si>
  <si>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</si>
  <si>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</si>
  <si>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</si>
  <si>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</si>
  <si>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</si>
  <si>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</si>
  <si>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</si>
  <si>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</si>
  <si>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</si>
  <si>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</si>
  <si>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</si>
  <si>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</si>
  <si>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</si>
  <si>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</si>
  <si>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</si>
  <si>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</si>
  <si>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</si>
  <si>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</si>
  <si>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</si>
  <si>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</si>
  <si>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</si>
  <si>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</si>
  <si>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</si>
  <si>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</si>
  <si>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</si>
  <si>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</si>
  <si>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</si>
  <si>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</si>
  <si>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</si>
  <si>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</si>
  <si>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</si>
  <si>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</si>
  <si>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</si>
  <si>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</si>
  <si>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</si>
  <si>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</si>
  <si>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</si>
  <si>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</si>
  <si>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</si>
  <si>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</si>
  <si>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</si>
  <si>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</si>
  <si>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</si>
  <si>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</si>
  <si>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</si>
  <si>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</si>
  <si>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</si>
  <si>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</si>
  <si>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</si>
  <si>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</si>
  <si>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</si>
  <si>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</si>
  <si>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</si>
  <si>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</si>
  <si>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</si>
  <si>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</si>
  <si>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</si>
  <si>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</si>
  <si>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</si>
  <si>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</si>
  <si>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</si>
  <si>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</si>
  <si>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</si>
  <si>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</si>
  <si>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</si>
  <si>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</si>
  <si>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</si>
  <si>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</si>
  <si>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</si>
  <si>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</si>
  <si>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</si>
  <si>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</si>
  <si>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</si>
  <si>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</si>
  <si>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</si>
  <si>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</si>
  <si>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</si>
  <si>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</si>
  <si>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</si>
  <si>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</si>
  <si>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</si>
  <si>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</si>
  <si>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</si>
  <si>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</si>
  <si>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</si>
  <si>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</si>
  <si>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</si>
  <si>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</si>
  <si>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</si>
  <si>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</si>
  <si>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</si>
  <si>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</si>
  <si>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</si>
  <si>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</si>
  <si>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</si>
  <si>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</si>
  <si>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</si>
  <si>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</si>
  <si>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</si>
  <si>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</si>
  <si>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</si>
  <si>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</si>
  <si>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</si>
  <si>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</si>
  <si>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</si>
  <si>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</si>
  <si>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</si>
  <si>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</si>
  <si>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</si>
  <si>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</si>
  <si>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</si>
  <si>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</si>
  <si>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</si>
  <si>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</si>
  <si>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</si>
  <si>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</si>
  <si>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</si>
  <si>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</si>
  <si>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</si>
  <si>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</si>
  <si>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</si>
  <si>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</si>
  <si>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</si>
  <si>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</si>
  <si>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</si>
  <si>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</si>
  <si>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</si>
  <si>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</si>
  <si>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</si>
  <si>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</si>
  <si>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</si>
  <si>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</si>
  <si>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</si>
  <si>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</si>
  <si>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</si>
  <si>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</si>
  <si>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</si>
  <si>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</si>
  <si>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</si>
  <si>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</si>
  <si>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</si>
  <si>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</si>
  <si>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</si>
  <si>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</si>
  <si>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</si>
  <si>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</si>
  <si>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</si>
  <si>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</si>
  <si>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</si>
  <si>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</si>
  <si>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</si>
  <si>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</si>
  <si>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</si>
  <si>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</si>
  <si>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</si>
  <si>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</si>
  <si>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</si>
  <si>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</si>
  <si>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</si>
  <si>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</si>
  <si>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</si>
  <si>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</si>
  <si>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</si>
  <si>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</si>
  <si>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</si>
  <si>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</si>
  <si>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</si>
  <si>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</si>
  <si>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</si>
  <si>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</si>
  <si>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</si>
  <si>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</si>
  <si>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</si>
  <si>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</si>
  <si>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</si>
  <si>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</si>
  <si>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</si>
  <si>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</si>
  <si>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</si>
  <si>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</si>
  <si>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</si>
  <si>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</si>
  <si>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</si>
  <si>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</si>
  <si>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</si>
  <si>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</si>
  <si>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</si>
  <si>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</si>
  <si>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</si>
  <si>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</si>
  <si>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</si>
  <si>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</si>
  <si>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</si>
  <si>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</si>
  <si>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</si>
  <si>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</si>
  <si>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</si>
  <si>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</si>
  <si>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</si>
  <si>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</si>
  <si>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</si>
  <si>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</si>
  <si>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</si>
  <si>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</si>
  <si>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</si>
  <si>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</si>
  <si>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</si>
  <si>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</si>
  <si>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</si>
  <si>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</si>
  <si>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</si>
  <si>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</si>
  <si>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</si>
  <si>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</si>
  <si>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</si>
  <si>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</si>
  <si>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</si>
  <si>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</si>
  <si>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</si>
  <si>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</si>
  <si>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</si>
  <si>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</si>
  <si>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</si>
  <si>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</si>
  <si>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</si>
  <si>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</si>
  <si>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</si>
  <si>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</si>
  <si>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</si>
  <si>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</si>
  <si>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</si>
  <si>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</si>
  <si>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</si>
  <si>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</si>
  <si>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</si>
  <si>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</si>
  <si>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</si>
  <si>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</si>
  <si>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</si>
  <si>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</si>
  <si>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</si>
  <si>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</si>
  <si>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</si>
  <si>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</si>
  <si>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</si>
  <si>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</si>
  <si>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</si>
  <si>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</si>
  <si>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</si>
  <si>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</si>
  <si>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</si>
  <si>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</si>
  <si>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</si>
  <si>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</si>
  <si>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</si>
  <si>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</si>
  <si>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</si>
  <si>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</si>
  <si>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</si>
  <si>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</si>
  <si>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</si>
  <si>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</si>
  <si>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</si>
  <si>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</si>
  <si>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</si>
  <si>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</si>
  <si>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</si>
  <si>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</si>
  <si>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</si>
  <si>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</si>
  <si>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</si>
  <si>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</si>
  <si>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</si>
  <si>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</si>
  <si>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</si>
  <si>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</si>
  <si>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</si>
  <si>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</si>
  <si>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</si>
  <si>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</si>
  <si>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</si>
  <si>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</si>
  <si>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</si>
  <si>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</si>
  <si>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</si>
  <si>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</si>
  <si>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</si>
  <si>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</si>
  <si>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</si>
  <si>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</si>
  <si>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</si>
  <si>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</si>
  <si>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</si>
  <si>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</si>
  <si>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</si>
  <si>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</si>
  <si>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</si>
  <si>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</si>
  <si>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</si>
  <si>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</si>
  <si>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</si>
  <si>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</si>
  <si>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</si>
  <si>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</si>
  <si>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</si>
  <si>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</si>
  <si>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</si>
  <si>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</si>
  <si>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</si>
  <si>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</si>
  <si>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</si>
  <si>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</si>
  <si>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</si>
  <si>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</si>
  <si>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</si>
  <si>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</si>
  <si>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</si>
  <si>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</si>
  <si>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</si>
  <si>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</si>
  <si>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</si>
  <si>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</si>
  <si>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</si>
  <si>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</si>
  <si>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</si>
  <si>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</si>
  <si>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</si>
  <si>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</si>
  <si>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</si>
  <si>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</si>
  <si>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</si>
  <si>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</si>
  <si>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</si>
  <si>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</si>
  <si>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</si>
  <si>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</si>
  <si>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</si>
  <si>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</si>
  <si>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</si>
  <si>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</si>
  <si>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</si>
  <si>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</si>
  <si>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</si>
  <si>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</si>
  <si>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</si>
  <si>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</si>
  <si>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</si>
  <si>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</si>
  <si>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</si>
  <si>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</si>
  <si>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</si>
  <si>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</si>
  <si>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</si>
  <si>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</si>
  <si>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</si>
  <si>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</si>
  <si>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</si>
  <si>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</si>
  <si>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</si>
  <si>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</si>
  <si>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</si>
  <si>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</si>
  <si>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</si>
  <si>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</si>
  <si>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</si>
  <si>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</si>
  <si>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</si>
  <si>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</si>
  <si>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</si>
  <si>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</si>
  <si>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</si>
  <si>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</si>
  <si>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</si>
  <si>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</si>
  <si>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</si>
  <si>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</si>
  <si>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</si>
  <si>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</si>
  <si>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</si>
  <si>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</si>
  <si>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</si>
  <si>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</si>
  <si>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</si>
  <si>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</si>
  <si>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</si>
  <si>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</si>
  <si>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</si>
  <si>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</si>
  <si>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</si>
  <si>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</si>
  <si>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</si>
  <si>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</si>
  <si>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</si>
  <si>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</si>
  <si>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</si>
  <si>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</si>
  <si>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</si>
  <si>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</si>
  <si>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</si>
  <si>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</si>
  <si>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</si>
  <si>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</si>
  <si>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</si>
  <si>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</si>
  <si>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</si>
  <si>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</si>
  <si>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</si>
  <si>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</si>
  <si>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</si>
  <si>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</si>
  <si>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</si>
  <si>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</si>
  <si>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</si>
  <si>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</si>
  <si>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</si>
  <si>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</si>
  <si>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</si>
  <si>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</si>
  <si>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</si>
  <si>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</si>
  <si>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</si>
  <si>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</si>
  <si>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</si>
  <si>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</si>
  <si>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</si>
  <si>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</si>
  <si>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</si>
  <si>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</si>
  <si>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</si>
  <si>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</si>
  <si>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</si>
  <si>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</si>
  <si>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</si>
  <si>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</si>
  <si>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</si>
  <si>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</si>
  <si>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</si>
  <si>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</si>
  <si>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</si>
  <si>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</si>
  <si>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</si>
  <si>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</si>
  <si>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</si>
  <si>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</si>
  <si>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</si>
  <si>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</si>
  <si>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</si>
  <si>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</si>
  <si>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</si>
  <si>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</si>
  <si>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</si>
  <si>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</si>
  <si>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</si>
  <si>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</si>
  <si>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</si>
  <si>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</si>
  <si>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</si>
  <si>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</si>
  <si>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</si>
  <si>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</si>
  <si>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</si>
  <si>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</si>
  <si>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</si>
  <si>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</si>
  <si>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</si>
  <si>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</si>
  <si>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</si>
  <si>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</si>
  <si>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</si>
  <si>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</si>
  <si>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</si>
  <si>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</si>
  <si>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</si>
  <si>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</si>
  <si>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</si>
  <si>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</si>
  <si>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</si>
  <si>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</si>
  <si>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</si>
  <si>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</si>
  <si>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</si>
  <si>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</si>
  <si>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</si>
  <si>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</si>
  <si>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</si>
  <si>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</si>
  <si>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</si>
  <si>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</si>
  <si>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</si>
  <si>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</si>
  <si>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</si>
  <si>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</si>
  <si>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</si>
  <si>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</si>
  <si>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</si>
  <si>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</si>
  <si>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</si>
  <si>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</si>
  <si>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</si>
  <si>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</si>
  <si>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</si>
  <si>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</si>
  <si>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</si>
  <si>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</si>
  <si>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</si>
  <si>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</si>
  <si>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</si>
  <si>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</si>
  <si>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</si>
  <si>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</si>
  <si>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</si>
  <si>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</si>
  <si>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</si>
  <si>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</si>
  <si>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</si>
  <si>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</si>
  <si>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</si>
  <si>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</si>
  <si>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</si>
  <si>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</si>
  <si>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</si>
  <si>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</si>
  <si>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</si>
  <si>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</si>
  <si>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</si>
  <si>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</si>
  <si>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</si>
  <si>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</si>
  <si>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</si>
  <si>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</si>
  <si>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</si>
  <si>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</si>
  <si>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</si>
  <si>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</si>
  <si>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</si>
  <si>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</si>
  <si>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</si>
  <si>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</si>
  <si>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</si>
  <si>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</si>
  <si>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</si>
  <si>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</si>
  <si>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</si>
  <si>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</si>
  <si>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</si>
  <si>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</si>
  <si>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</si>
  <si>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</si>
  <si>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</si>
  <si>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</si>
  <si>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</si>
  <si>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</si>
  <si>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</si>
  <si>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</si>
  <si>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</si>
  <si>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</si>
  <si>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</si>
  <si>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</si>
  <si>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</si>
  <si>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</si>
  <si>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</si>
  <si>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</si>
  <si>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</si>
  <si>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</si>
  <si>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</si>
  <si>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</si>
  <si>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</si>
  <si>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</si>
  <si>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</si>
  <si>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</si>
  <si>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</si>
  <si>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</si>
  <si>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</si>
  <si>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</si>
  <si>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</si>
  <si>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</si>
  <si>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</si>
  <si>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</si>
  <si>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</si>
  <si>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</si>
  <si>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</si>
  <si>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</si>
  <si>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</si>
  <si>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</si>
  <si>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</si>
  <si>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</si>
  <si>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</si>
  <si>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</si>
  <si>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</si>
  <si>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</si>
  <si>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</si>
  <si>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</si>
  <si>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</si>
  <si>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</si>
  <si>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</si>
  <si>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</si>
  <si>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</si>
  <si>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</si>
  <si>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</si>
  <si>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</si>
  <si>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</si>
  <si>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</si>
  <si>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</si>
  <si>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</si>
  <si>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</si>
  <si>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</si>
  <si>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</si>
  <si>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</si>
  <si>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</si>
  <si>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</si>
  <si>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</si>
  <si>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</si>
  <si>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</si>
  <si>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</si>
  <si>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</si>
  <si>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</si>
  <si>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</si>
  <si>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</si>
  <si>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</si>
  <si>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</si>
  <si>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</si>
  <si>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</si>
  <si>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</si>
  <si>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</si>
  <si>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</si>
  <si>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</si>
  <si>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</si>
  <si>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</si>
  <si>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</si>
  <si>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</si>
  <si>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</si>
  <si>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</si>
  <si>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</si>
  <si>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</si>
  <si>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</si>
  <si>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</si>
  <si>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</si>
  <si>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</si>
  <si>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</si>
  <si>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</si>
  <si>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</si>
  <si>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</si>
  <si>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</si>
  <si>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</si>
  <si>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</si>
  <si>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</si>
  <si>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</si>
  <si>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</si>
  <si>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</si>
  <si>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</si>
  <si>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</si>
  <si>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</si>
  <si>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</si>
  <si>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</si>
  <si>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</si>
  <si>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</si>
  <si>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</si>
  <si>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</si>
  <si>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</si>
  <si>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</si>
  <si>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</si>
  <si>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</si>
  <si>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</si>
  <si>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</si>
  <si>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</si>
  <si>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</si>
  <si>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</si>
  <si>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</si>
  <si>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</si>
  <si>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</si>
  <si>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</si>
  <si>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</si>
  <si>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</si>
  <si>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</si>
  <si>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</si>
  <si>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</si>
  <si>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</si>
  <si>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</si>
  <si>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</si>
  <si>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</si>
  <si>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</si>
  <si>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</si>
  <si>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</si>
  <si>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</si>
  <si>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</si>
  <si>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</si>
  <si>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</si>
  <si>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</si>
  <si>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</si>
  <si>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</si>
  <si>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</si>
  <si>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</si>
  <si>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</si>
  <si>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</si>
  <si>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</si>
  <si>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</si>
  <si>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</si>
  <si>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</si>
  <si>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</si>
  <si>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</si>
  <si>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</si>
  <si>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</si>
  <si>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</si>
  <si>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</si>
  <si>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</si>
  <si>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</si>
  <si>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</si>
  <si>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</si>
  <si>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</si>
  <si>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</si>
  <si>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</si>
  <si>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</si>
  <si>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</si>
  <si>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</si>
  <si>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</si>
  <si>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</si>
  <si>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</si>
  <si>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</si>
  <si>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</si>
  <si>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</si>
  <si>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</si>
  <si>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</si>
  <si>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</si>
  <si>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</si>
  <si>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</si>
  <si>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</si>
  <si>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</si>
  <si>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</si>
  <si>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</si>
  <si>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</si>
  <si>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</si>
  <si>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</si>
  <si>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</si>
  <si>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</si>
  <si>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</si>
  <si>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</si>
  <si>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</si>
  <si>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</si>
  <si>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</si>
  <si>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</si>
  <si>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</si>
  <si>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</si>
  <si>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</si>
  <si>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</si>
  <si>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</si>
  <si>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</si>
  <si>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</si>
  <si>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</si>
  <si>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</si>
  <si>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</si>
  <si>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</si>
  <si>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</si>
  <si>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</si>
  <si>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</si>
  <si>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</si>
  <si>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</si>
  <si>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</si>
  <si>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</si>
  <si>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</si>
  <si>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</si>
  <si>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</si>
  <si>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</si>
  <si>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</si>
  <si>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</si>
  <si>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</si>
  <si>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</si>
  <si>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</si>
  <si>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</si>
  <si>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</si>
  <si>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</si>
  <si>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</si>
  <si>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</si>
  <si>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</si>
  <si>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</si>
  <si>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</si>
  <si>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</si>
  <si>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</si>
  <si>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</si>
  <si>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</si>
  <si>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</si>
  <si>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</si>
  <si>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</si>
  <si>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</si>
  <si>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</si>
  <si>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</si>
  <si>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</si>
  <si>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</si>
  <si>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</si>
  <si>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</si>
  <si>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</si>
  <si>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</si>
  <si>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</si>
  <si>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</si>
  <si>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</si>
  <si>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</si>
  <si>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</si>
  <si>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</si>
  <si>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</si>
  <si>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</si>
  <si>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</si>
  <si>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</si>
  <si>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</si>
  <si>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</si>
  <si>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</si>
  <si>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</si>
  <si>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</si>
  <si>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</si>
  <si>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</si>
  <si>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</si>
  <si>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</si>
  <si>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</si>
  <si>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</si>
  <si>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</si>
  <si>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</si>
  <si>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</si>
  <si>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</si>
  <si>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</si>
  <si>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</si>
  <si>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</si>
  <si>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</si>
  <si>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</si>
  <si>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</si>
  <si>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</si>
  <si>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</si>
  <si>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</si>
  <si>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</si>
  <si>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</si>
  <si>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</si>
  <si>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</si>
  <si>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</si>
  <si>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</si>
  <si>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</si>
  <si>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</si>
  <si>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</si>
  <si>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</si>
  <si>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</si>
  <si>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</si>
  <si>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</si>
  <si>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</si>
  <si>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</si>
  <si>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</si>
  <si>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</si>
  <si>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</si>
  <si>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</si>
  <si>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</si>
  <si>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</si>
  <si>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</si>
  <si>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</si>
  <si>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</si>
  <si>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</si>
  <si>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</si>
  <si>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</si>
  <si>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</si>
  <si>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</si>
  <si>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</si>
  <si>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</si>
  <si>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</si>
  <si>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</si>
  <si>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</si>
  <si>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</si>
  <si>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</si>
  <si>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</si>
  <si>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</si>
  <si>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</si>
  <si>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</si>
  <si>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</si>
  <si>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</si>
  <si>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</si>
  <si>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</si>
  <si>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</si>
  <si>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</si>
  <si>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</si>
  <si>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</si>
  <si>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</si>
  <si>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</si>
  <si>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</si>
  <si>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</si>
  <si>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</si>
  <si>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</si>
  <si>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</si>
  <si>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</si>
  <si>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</si>
  <si>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</si>
  <si>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</si>
  <si>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</si>
  <si>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</si>
  <si>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</si>
  <si>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</si>
  <si>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</si>
  <si>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</si>
  <si>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</si>
  <si>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</si>
  <si>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</si>
  <si>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</si>
  <si>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</si>
  <si>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</si>
  <si>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</si>
  <si>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</si>
  <si>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</si>
  <si>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</si>
  <si>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</si>
  <si>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</si>
  <si>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</si>
  <si>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</si>
  <si>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</si>
  <si>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</si>
  <si>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</si>
  <si>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</si>
  <si>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</si>
  <si>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</si>
  <si>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</si>
  <si>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</si>
  <si>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</si>
  <si>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</si>
  <si>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</si>
  <si>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</si>
  <si>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</si>
  <si>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</si>
  <si>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</si>
  <si>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</si>
  <si>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</si>
  <si>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</si>
  <si>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</si>
  <si>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</si>
  <si>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</si>
  <si>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</si>
  <si>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</si>
  <si>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</si>
  <si>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</si>
  <si>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</si>
  <si>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</si>
  <si>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</si>
  <si>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</si>
  <si>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</si>
  <si>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</si>
  <si>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</si>
  <si>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</si>
  <si>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</si>
  <si>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</si>
  <si>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</si>
  <si>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</si>
  <si>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</si>
  <si>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</si>
  <si>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</si>
  <si>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</si>
  <si>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</si>
  <si>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</si>
  <si>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</si>
  <si>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</si>
  <si>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</si>
  <si>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</si>
  <si>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</si>
  <si>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</si>
  <si>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</si>
  <si>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</si>
  <si>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</si>
  <si>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</si>
  <si>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</si>
  <si>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</si>
  <si>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</si>
  <si>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</si>
  <si>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</si>
  <si>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</si>
  <si>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</si>
  <si>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</si>
  <si>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</si>
  <si>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</si>
  <si>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</si>
  <si>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</si>
  <si>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</si>
  <si>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</si>
  <si>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</si>
  <si>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</si>
  <si>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</si>
  <si>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</si>
  <si>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</si>
  <si>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</si>
  <si>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</si>
  <si>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</si>
  <si>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</si>
  <si>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</si>
  <si>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</si>
  <si>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</si>
  <si>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</si>
  <si>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</si>
  <si>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</si>
  <si>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</si>
  <si>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</si>
  <si>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</si>
  <si>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</si>
  <si>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</si>
  <si>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</si>
  <si>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</si>
  <si>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</si>
  <si>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</si>
  <si>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</si>
  <si>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</si>
  <si>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</si>
  <si>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</si>
  <si>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</si>
  <si>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</si>
  <si>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</si>
  <si>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</si>
  <si>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</si>
  <si>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</si>
  <si>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</si>
  <si>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</si>
  <si>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</si>
  <si>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</si>
  <si>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</si>
  <si>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</si>
  <si>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</si>
  <si>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</si>
  <si>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</si>
  <si>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</si>
  <si>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</si>
  <si>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</si>
  <si>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</si>
  <si>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</si>
  <si>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</si>
  <si>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</si>
  <si>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</si>
  <si>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</si>
  <si>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</si>
  <si>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</si>
  <si>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</si>
  <si>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</si>
  <si>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</si>
  <si>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</si>
  <si>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</si>
  <si>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</si>
  <si>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</si>
  <si>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</si>
  <si>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</si>
  <si>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</si>
  <si>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</si>
  <si>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</si>
  <si>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</si>
  <si>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</si>
  <si>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</si>
  <si>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</si>
  <si>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</si>
  <si>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</si>
  <si>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</si>
  <si>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</si>
  <si>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</si>
  <si>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</si>
  <si>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</si>
  <si>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</si>
  <si>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</si>
  <si>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</si>
  <si>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</si>
  <si>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</si>
  <si>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</si>
  <si>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</si>
  <si>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</si>
  <si>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</si>
  <si>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</si>
  <si>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</si>
  <si>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</si>
  <si>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</si>
  <si>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</si>
  <si>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</si>
  <si>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</si>
  <si>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</si>
  <si>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</si>
  <si>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</si>
  <si>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</si>
  <si>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</si>
  <si>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</si>
  <si>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</si>
  <si>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</si>
  <si>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</si>
  <si>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</si>
  <si>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</si>
  <si>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</si>
  <si>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</si>
  <si>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</si>
  <si>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</si>
  <si>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</si>
  <si>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</si>
  <si>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</si>
  <si>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</si>
  <si>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</si>
  <si>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</si>
  <si>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</si>
  <si>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</si>
  <si>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</si>
  <si>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</si>
  <si>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</si>
  <si>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</si>
  <si>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</si>
  <si>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</si>
  <si>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</si>
  <si>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</si>
  <si>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</si>
  <si>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</si>
  <si>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</si>
  <si>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</si>
  <si>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</si>
  <si>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</si>
  <si>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</si>
  <si>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</si>
  <si>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</si>
  <si>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</si>
  <si>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</si>
  <si>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</si>
  <si>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</si>
  <si>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</si>
  <si>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</si>
  <si>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</si>
  <si>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</si>
  <si>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</si>
  <si>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</si>
  <si>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</si>
  <si>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</si>
  <si>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</si>
  <si>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</si>
  <si>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</si>
  <si>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</si>
  <si>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</si>
  <si>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</si>
  <si>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</si>
  <si>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</si>
  <si>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</si>
  <si>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</si>
  <si>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</si>
  <si>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</si>
  <si>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</si>
  <si>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</si>
  <si>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</si>
  <si>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</si>
  <si>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</si>
  <si>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</si>
  <si>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</si>
  <si>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</si>
  <si>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</si>
  <si>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</si>
  <si>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</si>
  <si>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</si>
  <si>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</si>
  <si>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</si>
  <si>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</si>
  <si>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</si>
  <si>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</si>
  <si>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</si>
  <si>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</si>
  <si>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</si>
  <si>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</si>
  <si>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</si>
  <si>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</si>
  <si>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</si>
  <si>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</si>
  <si>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</si>
  <si>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</si>
  <si>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</si>
  <si>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</si>
  <si>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</si>
  <si>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</si>
  <si>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</si>
  <si>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</si>
  <si>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</si>
  <si>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</si>
  <si>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</si>
  <si>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</si>
  <si>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</si>
  <si>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</si>
  <si>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</si>
  <si>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</si>
  <si>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</si>
  <si>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</si>
  <si>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</si>
  <si>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</si>
  <si>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</si>
  <si>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</si>
  <si>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</si>
  <si>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</si>
  <si>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</si>
  <si>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</si>
  <si>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</si>
  <si>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</si>
  <si>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</si>
  <si>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</si>
  <si>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</si>
  <si>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</si>
  <si>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</si>
  <si>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</si>
  <si>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</si>
  <si>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</si>
  <si>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</si>
  <si>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</si>
  <si>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</si>
  <si>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</si>
  <si>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</si>
  <si>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</si>
  <si>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</si>
  <si>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</si>
  <si>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</si>
  <si>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</si>
  <si>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</si>
  <si>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</si>
  <si>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</si>
  <si>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</si>
  <si>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</si>
  <si>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</si>
  <si>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</si>
  <si>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</si>
  <si>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</si>
  <si>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</si>
  <si>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</si>
  <si>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</si>
  <si>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</si>
  <si>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</si>
  <si>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</si>
  <si>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</si>
  <si>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</si>
  <si>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</si>
  <si>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</si>
  <si>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</si>
  <si>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</si>
  <si>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</si>
  <si>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</si>
  <si>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</si>
  <si>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</si>
  <si>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</si>
  <si>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</si>
  <si>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</si>
  <si>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</si>
  <si>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</si>
  <si>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</si>
  <si>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</si>
  <si>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</si>
  <si>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</si>
  <si>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</si>
  <si>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</si>
  <si>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</si>
  <si>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</si>
  <si>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</si>
  <si>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</si>
  <si>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</si>
  <si>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</si>
  <si>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</si>
  <si>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</si>
  <si>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</si>
  <si>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</si>
  <si>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</si>
  <si>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</si>
  <si>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</si>
  <si>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</si>
  <si>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</si>
  <si>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</si>
  <si>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</si>
  <si>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</si>
  <si>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</si>
  <si>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</si>
  <si>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</si>
  <si>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</si>
  <si>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</si>
  <si>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</si>
  <si>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</si>
  <si>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</si>
  <si>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</si>
  <si>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</si>
  <si>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</si>
  <si>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</si>
  <si>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</si>
  <si>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</si>
  <si>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</si>
  <si>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</si>
  <si>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</si>
  <si>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</si>
  <si>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</si>
  <si>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</si>
  <si>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</si>
  <si>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</si>
  <si>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</si>
  <si>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</si>
  <si>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</si>
  <si>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</si>
  <si>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</si>
  <si>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</si>
  <si>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</si>
  <si>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</si>
  <si>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</si>
  <si>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</si>
  <si>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</si>
  <si>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</si>
  <si>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</si>
  <si>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</si>
  <si>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</si>
  <si>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</si>
  <si>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</si>
  <si>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</si>
  <si>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</si>
  <si>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</si>
  <si>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</si>
  <si>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</si>
  <si>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</si>
  <si>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</si>
  <si>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</si>
  <si>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</si>
  <si>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</si>
  <si>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</si>
  <si>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</si>
  <si>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</si>
  <si>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</si>
  <si>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</si>
  <si>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</si>
  <si>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</si>
  <si>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</si>
  <si>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</si>
  <si>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</si>
  <si>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</si>
  <si>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</si>
  <si>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</si>
  <si>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</si>
  <si>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</si>
  <si>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</si>
  <si>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</si>
  <si>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</si>
  <si>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</si>
  <si>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</si>
  <si>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</si>
  <si>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</si>
  <si>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</si>
  <si>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</si>
  <si>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</si>
  <si>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</si>
  <si>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</si>
  <si>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</si>
  <si>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</si>
  <si>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</si>
  <si>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</si>
  <si>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</si>
  <si>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</si>
  <si>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</si>
  <si>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</si>
  <si>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</si>
  <si>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</si>
  <si>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</si>
  <si>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</si>
  <si>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</si>
  <si>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</si>
  <si>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</si>
  <si>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</si>
  <si>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</si>
  <si>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</si>
  <si>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</si>
  <si>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</si>
  <si>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</si>
  <si>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</si>
  <si>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</si>
  <si>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</si>
  <si>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</si>
  <si>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</si>
  <si>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</si>
  <si>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</si>
  <si>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</si>
  <si>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</si>
  <si>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</si>
  <si>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</si>
  <si>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</si>
  <si>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</si>
  <si>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</si>
  <si>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</si>
  <si>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</si>
  <si>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</si>
  <si>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</si>
  <si>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</si>
  <si>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</si>
  <si>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</si>
  <si>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</si>
  <si>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</si>
  <si>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</si>
  <si>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</si>
  <si>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</si>
  <si>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</si>
  <si>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</si>
  <si>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</si>
  <si>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</si>
  <si>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</si>
  <si>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</si>
  <si>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</si>
  <si>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</si>
  <si>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</si>
  <si>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</si>
  <si>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</si>
  <si>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</si>
  <si>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</si>
  <si>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</si>
  <si>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</si>
  <si>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</si>
  <si>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</si>
  <si>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</si>
  <si>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</si>
  <si>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</si>
  <si>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</si>
  <si>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</si>
  <si>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</si>
  <si>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</si>
  <si>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</si>
  <si>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</si>
  <si>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</si>
  <si>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</si>
  <si>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</si>
  <si>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</si>
  <si>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</si>
  <si>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</si>
  <si>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</si>
  <si>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</si>
  <si>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</si>
  <si>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</si>
  <si>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</si>
  <si>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</si>
  <si>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</si>
  <si>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</si>
  <si>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</si>
  <si>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</si>
  <si>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</si>
  <si>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</si>
  <si>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</si>
  <si>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</si>
  <si>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</si>
  <si>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</si>
  <si>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</si>
  <si>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</si>
  <si>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</si>
  <si>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</si>
  <si>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</si>
  <si>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</si>
  <si>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</si>
  <si>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</si>
  <si>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</si>
  <si>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</si>
  <si>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</si>
  <si>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</si>
  <si>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</si>
  <si>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</si>
  <si>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</si>
  <si>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</si>
  <si>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</si>
  <si>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</si>
  <si>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</si>
  <si>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</si>
  <si>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</si>
  <si>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</si>
  <si>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</si>
  <si>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</si>
  <si>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</si>
  <si>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</si>
  <si>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</si>
  <si>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</si>
  <si>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</si>
  <si>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</si>
  <si>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</si>
  <si>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</si>
  <si>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</si>
  <si>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</si>
  <si>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</si>
  <si>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</si>
  <si>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</si>
  <si>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</si>
  <si>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</si>
  <si>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</si>
  <si>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</si>
  <si>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</si>
  <si>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</si>
  <si>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</si>
  <si>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</si>
  <si>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</si>
  <si>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</si>
  <si>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</si>
  <si>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</si>
  <si>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</si>
  <si>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</si>
  <si>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</si>
  <si>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</si>
  <si>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</si>
  <si>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</si>
  <si>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</si>
  <si>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</si>
  <si>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</si>
  <si>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</si>
  <si>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</si>
  <si>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</si>
  <si>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</si>
  <si>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</si>
  <si>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</si>
  <si>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</si>
  <si>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</si>
  <si>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</si>
  <si>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</si>
  <si>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</si>
  <si>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</si>
  <si>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</si>
  <si>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</si>
  <si>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</si>
  <si>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</si>
  <si>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</si>
  <si>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</si>
  <si>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</si>
  <si>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</si>
  <si>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</si>
  <si>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</si>
  <si>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</si>
  <si>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</si>
  <si>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</si>
  <si>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</si>
  <si>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</si>
  <si>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</si>
  <si>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</si>
  <si>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</si>
  <si>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</si>
  <si>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</si>
  <si>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</si>
  <si>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</si>
  <si>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</si>
  <si>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</si>
  <si>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</si>
  <si>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</si>
  <si>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</si>
  <si>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</si>
  <si>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</si>
  <si>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</si>
  <si>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</si>
  <si>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</si>
  <si>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</si>
  <si>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</si>
  <si>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</si>
  <si>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</si>
  <si>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</si>
  <si>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</si>
  <si>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</si>
  <si>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</si>
  <si>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</si>
  <si>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</si>
  <si>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</si>
  <si>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</si>
  <si>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</si>
  <si>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</si>
  <si>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</si>
  <si>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</si>
  <si>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</si>
  <si>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</si>
  <si>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</si>
  <si>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</si>
  <si>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</si>
  <si>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</si>
  <si>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</si>
  <si>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</si>
  <si>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</si>
  <si>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</si>
  <si>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</si>
  <si>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</si>
  <si>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</si>
  <si>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</si>
  <si>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</si>
  <si>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</si>
  <si>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</si>
  <si>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</si>
  <si>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</si>
  <si>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</si>
  <si>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</si>
  <si>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</si>
  <si>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</si>
  <si>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</si>
  <si>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</si>
  <si>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</si>
  <si>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</si>
  <si>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</si>
  <si>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</si>
  <si>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</si>
  <si>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</si>
  <si>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</si>
  <si>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</si>
  <si>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</si>
  <si>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</si>
  <si>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</si>
  <si>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</si>
  <si>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</si>
  <si>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</si>
  <si>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</si>
  <si>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</si>
  <si>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</si>
  <si>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</si>
  <si>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</si>
  <si>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</si>
  <si>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</si>
  <si>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</si>
  <si>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</si>
  <si>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</si>
  <si>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</si>
  <si>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</si>
  <si>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</si>
  <si>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</si>
  <si>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</si>
  <si>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</si>
  <si>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</si>
  <si>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</si>
  <si>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</si>
  <si>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</si>
  <si>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</si>
  <si>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</si>
  <si>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</si>
  <si>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</si>
  <si>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</si>
  <si>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</si>
  <si>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</si>
  <si>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</si>
  <si>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</si>
  <si>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</si>
  <si>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</si>
  <si>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</si>
  <si>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</si>
  <si>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</si>
  <si>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</si>
  <si>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</si>
  <si>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</si>
  <si>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</si>
  <si>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</si>
  <si>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</si>
  <si>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</si>
  <si>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</si>
  <si>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</si>
  <si>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</si>
  <si>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</si>
  <si>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</si>
  <si>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</si>
  <si>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</si>
  <si>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</si>
  <si>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</si>
  <si>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</si>
  <si>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</si>
  <si>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</si>
  <si>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</si>
  <si>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</si>
  <si>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</si>
  <si>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</si>
  <si>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</si>
  <si>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</si>
  <si>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</si>
  <si>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</si>
  <si>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</si>
  <si>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</si>
  <si>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</si>
  <si>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</si>
  <si>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</si>
  <si>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</si>
  <si>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</si>
  <si>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</si>
  <si>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</si>
  <si>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</si>
  <si>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</si>
  <si>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</si>
  <si>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</si>
  <si>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</si>
  <si>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</si>
  <si>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</si>
  <si>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</si>
  <si>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</si>
  <si>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</si>
  <si>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</si>
  <si>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</si>
  <si>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</si>
  <si>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</si>
  <si>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</si>
  <si>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</si>
  <si>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</si>
  <si>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</si>
  <si>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</si>
  <si>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</si>
  <si>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</si>
  <si>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</si>
  <si>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</si>
  <si>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</si>
  <si>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</si>
  <si>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</si>
  <si>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</si>
  <si>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</si>
  <si>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</si>
  <si>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</si>
  <si>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</si>
  <si>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</si>
  <si>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</si>
  <si>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</si>
  <si>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</si>
  <si>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</si>
  <si>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</si>
  <si>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</si>
  <si>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</si>
  <si>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</si>
  <si>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</si>
  <si>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</si>
  <si>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</si>
  <si>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</si>
  <si>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</si>
  <si>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</si>
  <si>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</si>
  <si>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</si>
  <si>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</si>
  <si>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</si>
  <si>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</si>
  <si>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</si>
  <si>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</si>
  <si>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</si>
  <si>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</si>
  <si>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</si>
  <si>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</si>
  <si>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</si>
  <si>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</si>
  <si>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</si>
  <si>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</si>
  <si>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</si>
  <si>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</si>
  <si>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</si>
  <si>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</si>
  <si>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</si>
  <si>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</si>
  <si>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</si>
  <si>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</si>
  <si>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</si>
  <si>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</si>
  <si>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</si>
  <si>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</si>
  <si>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</si>
  <si>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</si>
  <si>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</si>
  <si>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</si>
  <si>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</si>
  <si>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</si>
  <si>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</si>
  <si>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</si>
  <si>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</si>
  <si>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</si>
  <si>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</si>
  <si>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</si>
  <si>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</si>
  <si>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</si>
  <si>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</si>
  <si>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</si>
  <si>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</si>
  <si>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</si>
  <si>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</si>
  <si>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</si>
  <si>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</si>
  <si>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</si>
  <si>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</si>
  <si>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</si>
  <si>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</si>
  <si>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</si>
  <si>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</si>
  <si>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</si>
  <si>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</si>
  <si>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</si>
  <si>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</si>
  <si>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</si>
  <si>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</si>
  <si>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</si>
  <si>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</si>
  <si>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</si>
  <si>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</si>
  <si>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</si>
  <si>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</si>
  <si>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</si>
  <si>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</si>
  <si>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</si>
  <si>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</si>
  <si>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</si>
  <si>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</si>
  <si>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</si>
  <si>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</si>
  <si>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</si>
  <si>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</si>
  <si>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</si>
  <si>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</si>
  <si>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</si>
  <si>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</si>
  <si>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</si>
  <si>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</si>
  <si>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</si>
  <si>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</si>
  <si>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</si>
  <si>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</si>
  <si>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</si>
  <si>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</si>
  <si>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</si>
  <si>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</si>
  <si>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</si>
  <si>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</si>
  <si>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</si>
  <si>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</si>
  <si>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</si>
  <si>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</si>
  <si>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</si>
  <si>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</si>
  <si>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</si>
  <si>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</si>
  <si>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</si>
  <si>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</si>
  <si>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</si>
  <si>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</si>
  <si>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</si>
  <si>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</si>
  <si>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</si>
  <si>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</si>
  <si>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</si>
  <si>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</si>
  <si>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</si>
  <si>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</si>
  <si>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</si>
  <si>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</si>
  <si>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</si>
  <si>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</si>
  <si>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</si>
  <si>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</si>
  <si>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</si>
  <si>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</si>
  <si>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</si>
  <si>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</si>
  <si>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</si>
  <si>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</si>
  <si>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</si>
  <si>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</si>
  <si>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</si>
  <si>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</si>
  <si>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</si>
  <si>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</si>
  <si>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</si>
  <si>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</si>
  <si>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</si>
  <si>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</si>
  <si>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</si>
  <si>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</si>
  <si>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</si>
  <si>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</si>
  <si>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</si>
  <si>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</si>
  <si>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</si>
  <si>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</si>
  <si>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</si>
  <si>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</si>
  <si>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</si>
  <si>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</si>
  <si>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</si>
  <si>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</si>
  <si>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</si>
  <si>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</si>
  <si>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</si>
  <si>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</si>
  <si>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</si>
  <si>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</si>
  <si>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</si>
  <si>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</si>
  <si>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</si>
  <si>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</si>
  <si>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</si>
  <si>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</si>
  <si>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</si>
  <si>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</si>
  <si>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</si>
  <si>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</si>
  <si>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</si>
  <si>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</si>
  <si>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</si>
  <si>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</si>
  <si>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</si>
  <si>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</si>
  <si>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</si>
  <si>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</si>
  <si>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</si>
  <si>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</si>
  <si>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</si>
  <si>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</si>
  <si>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</si>
  <si>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</si>
  <si>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</si>
  <si>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</si>
  <si>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</si>
  <si>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</si>
  <si>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</si>
  <si>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</si>
  <si>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</si>
  <si>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</si>
  <si>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</si>
  <si>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</si>
  <si>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</si>
  <si>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</si>
  <si>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</si>
  <si>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</si>
  <si>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</si>
  <si>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</si>
  <si>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</si>
  <si>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</si>
  <si>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</si>
  <si>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</si>
  <si>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</si>
  <si>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</si>
  <si>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</si>
  <si>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</si>
  <si>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</si>
  <si>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</si>
  <si>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</si>
  <si>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</si>
  <si>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</si>
  <si>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</si>
  <si>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</si>
  <si>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</si>
  <si>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</si>
  <si>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</si>
  <si>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</si>
  <si>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</si>
  <si>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</si>
  <si>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</si>
  <si>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</si>
  <si>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</si>
  <si>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</si>
  <si>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</si>
  <si>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</si>
  <si>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</si>
  <si>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</si>
  <si>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</si>
  <si>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</si>
  <si>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</si>
  <si>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</si>
  <si>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</si>
  <si>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</si>
  <si>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</si>
  <si>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</si>
  <si>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</si>
  <si>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</si>
  <si>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</si>
  <si>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</si>
  <si>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</si>
  <si>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</si>
  <si>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</si>
  <si>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</si>
  <si>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</si>
  <si>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</si>
  <si>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</si>
  <si>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</si>
  <si>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</si>
  <si>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</si>
  <si>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</si>
  <si>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</si>
  <si>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</si>
  <si>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</si>
  <si>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</si>
  <si>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</si>
  <si>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</si>
  <si>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</si>
  <si>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</si>
  <si>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</si>
  <si>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</si>
  <si>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</si>
  <si>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</si>
  <si>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</si>
  <si>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</si>
  <si>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</si>
  <si>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</si>
  <si>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</si>
  <si>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</si>
  <si>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</si>
  <si>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</si>
  <si>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</si>
  <si>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</si>
  <si>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</si>
  <si>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</si>
  <si>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</si>
  <si>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</si>
  <si>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</si>
  <si>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</si>
  <si>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</si>
  <si>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</si>
  <si>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</si>
  <si>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</si>
  <si>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</si>
  <si>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</si>
  <si>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</si>
  <si>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</si>
  <si>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</si>
  <si>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</si>
  <si>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</si>
  <si>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</si>
  <si>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</si>
  <si>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</si>
  <si>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</si>
  <si>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</si>
  <si>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</si>
  <si>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</si>
  <si>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</si>
  <si>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</si>
  <si>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</si>
  <si>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</si>
  <si>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</si>
  <si>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</si>
  <si>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</si>
  <si>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</si>
  <si>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</si>
  <si>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</si>
  <si>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</si>
  <si>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</si>
  <si>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</si>
  <si>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</si>
  <si>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</si>
  <si>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</si>
  <si>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</si>
  <si>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</si>
  <si>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</si>
  <si>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</si>
  <si>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</si>
  <si>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</si>
  <si>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</si>
  <si>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</si>
  <si>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</si>
  <si>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</si>
  <si>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</si>
  <si>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</si>
  <si>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</si>
  <si>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</si>
  <si>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</si>
  <si>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</si>
  <si>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</si>
  <si>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</si>
  <si>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</si>
  <si>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</si>
  <si>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</si>
  <si>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</si>
  <si>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</si>
  <si>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</si>
  <si>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</si>
  <si>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</si>
  <si>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</si>
  <si>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</si>
  <si>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</si>
  <si>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</si>
  <si>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</si>
  <si>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</si>
  <si>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</si>
  <si>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</si>
  <si>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</si>
  <si>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</si>
  <si>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</si>
  <si>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</si>
  <si>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</si>
  <si>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</si>
  <si>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</si>
  <si>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</si>
  <si>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</si>
  <si>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</si>
  <si>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</si>
  <si>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</si>
  <si>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</si>
  <si>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</si>
  <si>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</si>
  <si>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</si>
  <si>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</si>
  <si>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</si>
  <si>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</si>
  <si>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</si>
  <si>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</si>
  <si>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</si>
  <si>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</si>
  <si>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</si>
  <si>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</si>
  <si>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</si>
  <si>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</si>
  <si>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</si>
  <si>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</si>
  <si>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</si>
  <si>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</si>
  <si>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</si>
  <si>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</si>
  <si>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</si>
  <si>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</si>
  <si>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</si>
  <si>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</si>
  <si>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</si>
  <si>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</si>
  <si>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</si>
  <si>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</si>
  <si>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</si>
  <si>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</si>
  <si>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</si>
  <si>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</si>
  <si>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</si>
  <si>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</si>
  <si>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</si>
  <si>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</si>
  <si>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</si>
  <si>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</si>
  <si>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</si>
  <si>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</si>
  <si>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</si>
  <si>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</si>
  <si>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</si>
  <si>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</si>
  <si>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</si>
  <si>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</si>
  <si>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</si>
  <si>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</si>
  <si>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</si>
  <si>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</si>
  <si>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</si>
  <si>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</si>
  <si>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</si>
  <si>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</si>
  <si>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</si>
  <si>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</si>
  <si>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</si>
  <si>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</si>
  <si>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</si>
  <si>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</si>
  <si>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</si>
  <si>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</si>
  <si>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</si>
  <si>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</si>
  <si>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</si>
  <si>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</si>
  <si>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</si>
  <si>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</si>
  <si>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</si>
  <si>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</si>
  <si>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</si>
  <si>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</si>
  <si>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</si>
  <si>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</si>
  <si>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</si>
  <si>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</si>
  <si>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</si>
  <si>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</si>
  <si>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</si>
  <si>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</si>
  <si>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</si>
  <si>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</si>
  <si>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</si>
  <si>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</si>
  <si>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</si>
  <si>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</si>
  <si>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</si>
  <si>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</si>
  <si>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</si>
  <si>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</si>
  <si>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</si>
  <si>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</si>
  <si>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</si>
  <si>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</si>
  <si>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</si>
  <si>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</si>
  <si>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</si>
  <si>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</si>
  <si>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</si>
  <si>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</si>
  <si>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</si>
  <si>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</si>
  <si>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</si>
  <si>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</si>
  <si>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</si>
  <si>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</si>
  <si>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</si>
  <si>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</si>
  <si>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</si>
  <si>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</si>
  <si>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</si>
  <si>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</si>
  <si>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</si>
  <si>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</si>
  <si>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</si>
  <si>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</si>
  <si>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</si>
  <si>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</si>
  <si>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</si>
  <si>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</si>
  <si>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</si>
  <si>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</si>
  <si>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</si>
  <si>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</si>
  <si>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</si>
  <si>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</si>
  <si>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</si>
  <si>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</si>
  <si>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</si>
  <si>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</si>
  <si>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</si>
  <si>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</si>
  <si>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</si>
  <si>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</si>
  <si>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</si>
  <si>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</si>
  <si>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</si>
  <si>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</si>
  <si>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</si>
  <si>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</si>
  <si>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</si>
  <si>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</si>
  <si>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</si>
  <si>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</si>
  <si>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</si>
  <si>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</si>
  <si>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</si>
  <si>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</si>
  <si>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</si>
  <si>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</si>
  <si>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</si>
  <si>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</si>
  <si>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</si>
  <si>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</si>
  <si>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</si>
  <si>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</si>
  <si>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</si>
  <si>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</si>
  <si>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</si>
  <si>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</si>
  <si>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</si>
  <si>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</si>
  <si>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</si>
  <si>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</si>
  <si>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</si>
  <si>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</si>
  <si>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</si>
  <si>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</si>
  <si>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</si>
  <si>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</si>
  <si>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</si>
  <si>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</si>
  <si>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</si>
  <si>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</si>
  <si>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</si>
  <si>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</si>
  <si>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</si>
  <si>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</si>
  <si>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</si>
  <si>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</si>
  <si>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</si>
  <si>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</si>
  <si>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</si>
  <si>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</si>
  <si>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</si>
  <si>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</si>
  <si>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</si>
  <si>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</si>
  <si>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</si>
  <si>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</si>
  <si>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</si>
  <si>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</si>
  <si>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</si>
  <si>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</si>
  <si>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</si>
  <si>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</si>
  <si>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</si>
  <si>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</si>
  <si>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</si>
  <si>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</si>
  <si>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</si>
  <si>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</si>
  <si>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</si>
  <si>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</si>
  <si>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</si>
  <si>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</si>
  <si>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</si>
  <si>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</si>
  <si>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</si>
  <si>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</si>
  <si>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</si>
  <si>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</si>
  <si>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</si>
  <si>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</si>
  <si>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</si>
  <si>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</si>
  <si>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</si>
  <si>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</si>
  <si>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</si>
  <si>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</si>
  <si>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</si>
  <si>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</si>
  <si>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</si>
  <si>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</si>
  <si>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</si>
  <si>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</si>
  <si>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</si>
  <si>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</si>
  <si>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</si>
  <si>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</si>
  <si>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</si>
  <si>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</si>
  <si>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</si>
  <si>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</si>
  <si>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</si>
  <si>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</si>
  <si>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</si>
  <si>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</si>
  <si>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</si>
  <si>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</si>
  <si>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</si>
  <si>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</si>
  <si>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</si>
  <si>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</si>
  <si>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</si>
  <si>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</si>
  <si>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</si>
  <si>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</si>
  <si>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</si>
  <si>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</si>
  <si>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</si>
  <si>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</si>
  <si>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</si>
  <si>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</si>
  <si>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</si>
  <si>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</si>
  <si>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</si>
  <si>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</si>
  <si>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</si>
  <si>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</si>
  <si>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</si>
  <si>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</si>
  <si>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</si>
  <si>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</si>
  <si>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</si>
  <si>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</si>
  <si>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</si>
  <si>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</si>
  <si>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</si>
  <si>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</si>
  <si>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</si>
  <si>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</si>
  <si>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</si>
  <si>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</si>
  <si>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</si>
  <si>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</si>
  <si>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</si>
  <si>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</si>
  <si>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</si>
  <si>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</si>
  <si>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</si>
  <si>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</si>
  <si>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</si>
  <si>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</si>
  <si>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</si>
  <si>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</si>
  <si>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</si>
  <si>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</si>
  <si>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</si>
  <si>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</si>
  <si>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</si>
  <si>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</si>
  <si>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</si>
  <si>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</si>
  <si>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</si>
  <si>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</si>
  <si>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</si>
  <si>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</si>
  <si>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</si>
  <si>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</si>
  <si>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</si>
  <si>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</si>
  <si>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</si>
  <si>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</si>
  <si>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</si>
  <si>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</si>
  <si>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</si>
  <si>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</si>
  <si>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</si>
  <si>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</si>
  <si>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</si>
  <si>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</si>
  <si>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</si>
  <si>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</si>
  <si>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</si>
  <si>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</si>
  <si>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</si>
  <si>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</si>
  <si>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</si>
  <si>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</si>
  <si>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</si>
  <si>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</si>
  <si>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</si>
  <si>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</si>
  <si>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</si>
  <si>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</si>
  <si>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</si>
  <si>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</si>
  <si>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</si>
  <si>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</si>
  <si>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</si>
  <si>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</si>
  <si>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</si>
  <si>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</si>
  <si>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</si>
  <si>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</si>
  <si>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</si>
  <si>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</si>
  <si>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</si>
  <si>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</si>
  <si>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</si>
  <si>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</si>
  <si>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</si>
  <si>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</si>
  <si>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</si>
  <si>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</si>
  <si>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</si>
  <si>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</si>
  <si>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</si>
  <si>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</si>
  <si>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</si>
  <si>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</si>
  <si>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</si>
  <si>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</si>
  <si>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</si>
  <si>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</si>
  <si>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</si>
  <si>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</si>
  <si>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</si>
  <si>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</si>
  <si>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</si>
  <si>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</si>
  <si>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</si>
  <si>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</si>
  <si>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</si>
  <si>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</si>
  <si>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</si>
  <si>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</si>
  <si>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</si>
  <si>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</si>
  <si>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</si>
  <si>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</si>
  <si>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</si>
  <si>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</si>
  <si>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</si>
  <si>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</si>
  <si>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</si>
  <si>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</si>
  <si>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</si>
  <si>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</si>
  <si>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</si>
  <si>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</si>
  <si>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</si>
  <si>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</si>
  <si>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</si>
  <si>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</si>
  <si>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</si>
  <si>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</si>
  <si>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</si>
  <si>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</si>
  <si>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</si>
  <si>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</si>
  <si>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</si>
  <si>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</si>
  <si>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</si>
  <si>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</si>
  <si>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</si>
  <si>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</si>
  <si>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</si>
  <si>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</si>
  <si>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</si>
  <si>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</si>
  <si>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</si>
  <si>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</si>
  <si>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</si>
  <si>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</si>
  <si>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</si>
  <si>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</si>
  <si>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</si>
  <si>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</si>
  <si>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</si>
  <si>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</si>
  <si>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</si>
  <si>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</si>
  <si>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</si>
  <si>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</si>
  <si>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</si>
  <si>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</si>
  <si>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</si>
  <si>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</si>
  <si>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</si>
  <si>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</si>
  <si>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</si>
  <si>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</si>
  <si>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</si>
  <si>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</si>
  <si>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</si>
  <si>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</si>
  <si>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</si>
  <si>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</si>
  <si>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</si>
  <si>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</si>
  <si>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</si>
  <si>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</si>
  <si>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</si>
  <si>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</si>
  <si>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</si>
  <si>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</si>
  <si>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</si>
  <si>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</si>
  <si>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</si>
  <si>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</si>
  <si>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</si>
  <si>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</si>
  <si>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</si>
  <si>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</si>
  <si>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</si>
  <si>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</si>
  <si>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</si>
  <si>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</si>
  <si>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</si>
  <si>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</si>
  <si>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</si>
  <si>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</si>
  <si>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</si>
  <si>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</si>
  <si>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</si>
  <si>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</si>
  <si>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</si>
  <si>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</si>
  <si>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Parent Category </t>
  </si>
  <si>
    <t>Subcategory</t>
  </si>
  <si>
    <t>Column Labels</t>
  </si>
  <si>
    <t>Grand Total</t>
  </si>
  <si>
    <t>Row Labels</t>
  </si>
  <si>
    <t>Count of outcomes</t>
  </si>
  <si>
    <t>(All)</t>
  </si>
  <si>
    <t>Date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</si>
  <si>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</si>
  <si>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</si>
  <si>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</si>
  <si>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</si>
  <si>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</si>
  <si>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</si>
  <si>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</si>
  <si>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</si>
  <si>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</si>
  <si>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</si>
  <si>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</si>
  <si>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</si>
  <si>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</si>
  <si>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</si>
  <si>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</si>
  <si>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</si>
  <si>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</si>
  <si>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</si>
  <si>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</si>
  <si>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</si>
  <si>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</si>
  <si>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</si>
  <si>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</si>
  <si>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</si>
  <si>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</si>
  <si>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</si>
  <si>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</si>
  <si>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</si>
  <si>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</si>
  <si>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</si>
  <si>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</si>
  <si>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</si>
  <si>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Count of  Parent Category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</si>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</sst>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1" fillId="0" borderId="0" xfId="0" applyNumberFormat="1" applyFont="1"/>
    <xf numFmtId="0" fontId="2" fillId="0" borderId="0" xfId="0" applyFont="1"/>
    <xf numFmtId="9" fontId="2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F59"/>
      <color rgb="FFFF58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[Kickstarter_Challenge_Final.xlsx.xlsx]Theatre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2A-F54F-83A5-43A259639B2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2A-F54F-83A5-43A259639B2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2A-F54F-83A5-43A259639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099855"/>
        <c:axId val="1262658527"/>
      </c:lineChart>
      <c:catAx>
        <c:axId val="129809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658527"/>
        <c:crosses val="autoZero"/>
        <c:auto val="1"/>
        <c:lblAlgn val="ctr"/>
        <c:lblOffset val="100"/>
        <c:noMultiLvlLbl val="0"/>
      </c:catAx>
      <c:valAx>
        <c:axId val="126265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0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8-754D-9225-292D9BE874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8-754D-9225-292D9BE874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8-754D-9225-292D9BE87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957007"/>
        <c:axId val="1653015311"/>
      </c:lineChart>
      <c:catAx>
        <c:axId val="129795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015311"/>
        <c:crosses val="autoZero"/>
        <c:auto val="1"/>
        <c:lblAlgn val="ctr"/>
        <c:lblOffset val="100"/>
        <c:noMultiLvlLbl val="0"/>
      </c:catAx>
      <c:valAx>
        <c:axId val="165301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95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[Kickstarter_Challenge_Final.xlsx.xlsx]Category Stats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383422634300888"/>
          <c:y val="5.02901353965183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C-7449-BDE8-A71E24DA5355}"/>
            </c:ext>
          </c:extLst>
        </c:ser>
        <c:ser>
          <c:idx val="1"/>
          <c:order val="1"/>
          <c:tx>
            <c:strRef>
              <c:f>'Category Stats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3C-7449-BDE8-A71E24DA5355}"/>
            </c:ext>
          </c:extLst>
        </c:ser>
        <c:ser>
          <c:idx val="2"/>
          <c:order val="2"/>
          <c:tx>
            <c:strRef>
              <c:f>'Category Stats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3C-7449-BDE8-A71E24DA5355}"/>
            </c:ext>
          </c:extLst>
        </c:ser>
        <c:ser>
          <c:idx val="3"/>
          <c:order val="3"/>
          <c:tx>
            <c:strRef>
              <c:f>'Category Stats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3C-7449-BDE8-A71E24DA5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0385632"/>
        <c:axId val="1622292272"/>
      </c:barChart>
      <c:catAx>
        <c:axId val="145038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292272"/>
        <c:crosses val="autoZero"/>
        <c:auto val="1"/>
        <c:lblAlgn val="ctr"/>
        <c:lblOffset val="100"/>
        <c:noMultiLvlLbl val="0"/>
      </c:catAx>
      <c:valAx>
        <c:axId val="16222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3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[Kickstarter_Challenge_Final.xlsx.xlsx]Sub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4-4243-8E75-C9F290EFAE41}"/>
            </c:ext>
          </c:extLst>
        </c:ser>
        <c:ser>
          <c:idx val="1"/>
          <c:order val="1"/>
          <c:tx>
            <c:strRef>
              <c:f>'Sub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554-4243-8E75-C9F290EFAE41}"/>
            </c:ext>
          </c:extLst>
        </c:ser>
        <c:ser>
          <c:idx val="2"/>
          <c:order val="2"/>
          <c:tx>
            <c:strRef>
              <c:f>'Sub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554-4243-8E75-C9F290EFA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323568"/>
        <c:axId val="1184255824"/>
      </c:barChart>
      <c:catAx>
        <c:axId val="118432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55824"/>
        <c:crosses val="autoZero"/>
        <c:auto val="1"/>
        <c:lblAlgn val="ctr"/>
        <c:lblOffset val="100"/>
        <c:noMultiLvlLbl val="0"/>
      </c:catAx>
      <c:valAx>
        <c:axId val="118425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32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3-A941-8FD0-135C2B3D243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53-A941-8FD0-135C2B3D243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53-A941-8FD0-135C2B3D243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53-A941-8FD0-135C2B3D2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025152"/>
        <c:axId val="1203638304"/>
      </c:lineChart>
      <c:catAx>
        <c:axId val="119102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638304"/>
        <c:crosses val="autoZero"/>
        <c:auto val="1"/>
        <c:lblAlgn val="ctr"/>
        <c:lblOffset val="100"/>
        <c:noMultiLvlLbl val="0"/>
      </c:catAx>
      <c:valAx>
        <c:axId val="120363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02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107950</xdr:rowOff>
    </xdr:from>
    <xdr:to>
      <xdr:col>12</xdr:col>
      <xdr:colOff>406400</xdr:colOff>
      <xdr:row>17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856FDC-DB00-D522-5CD0-FCFF0F664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15</xdr:row>
      <xdr:rowOff>69850</xdr:rowOff>
    </xdr:from>
    <xdr:to>
      <xdr:col>6</xdr:col>
      <xdr:colOff>1079500</xdr:colOff>
      <xdr:row>30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8102C4-1877-A875-45B1-9DF4B0993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679450</xdr:colOff>
      <xdr:row>1</xdr:row>
      <xdr:rowOff>184150</xdr:rowOff>
    </xdr:from>
    <xdr:to>
      <xdr:col>15</xdr:col>
      <xdr:colOff>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B2D04-6765-2535-E828-DFBBE6C47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2</xdr:row>
      <xdr:rowOff>184150</xdr:rowOff>
    </xdr:from>
    <xdr:to>
      <xdr:col>13</xdr:col>
      <xdr:colOff>812800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59F17-CB06-03FD-E25B-EF7F54117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4</xdr:row>
      <xdr:rowOff>107950</xdr:rowOff>
    </xdr:from>
    <xdr:to>
      <xdr:col>12</xdr:col>
      <xdr:colOff>654050</xdr:colOff>
      <xdr:row>18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99C0A-D1BD-12E2-9B22-8BECF7B49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n Youssefyeh" refreshedDate="44725.689719907408" createdVersion="8" refreshedVersion="8" minRefreshableVersion="3" recordCount="4114" xr:uid="{D232A0EE-617C-E840-B415-ADD71A8DEE8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n Youssefyeh" refreshedDate="44725.720903125002" createdVersion="8" refreshedVersion="8" minRefreshableVersion="3" recordCount="4114" xr:uid="{30B43509-87A5-A94D-A4F4-51EE845C59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n Youssefyeh" refreshedDate="44739.063886805554" createdVersion="8" refreshedVersion="8" minRefreshableVersion="3" recordCount="4114" xr:uid="{6A30E76F-289A-A04D-8C59-65E56672C4E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8A0B2-671F-164A-8DFD-3BBFB54F2FAC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 Parent Category " fld="1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3F7BB-66FE-D744-BBD9-21235EE97B21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7085F-1A89-2F4A-BD07-E7799AEAC5DA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9451E-9034-F046-AE5C-77CD685B830D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ySplit="1" topLeftCell="A2" activePane="bottomLeft" state="frozen"/>
      <selection activeCell="G1" sqref="G1"/>
      <selection pane="bottomLeft" activeCell="D155" sqref="D15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7.5" customWidth="1"/>
    <col min="17" max="17" width="41.1640625" customWidth="1"/>
    <col min="18" max="18" width="11.33203125" customWidth="1"/>
    <col min="19" max="19" width="17.83203125" customWidth="1"/>
    <col min="20" max="20" width="20.33203125" customWidth="1"/>
    <col min="21" max="21" width="17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F1:F4115" xr:uid="{00000000-0001-0000-0000-000000000000}"/>
  <conditionalFormatting sqref="F1:F1048576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"succssful"</formula>
    </cfRule>
  </conditionalFormatting>
  <conditionalFormatting sqref="O1:O1048576 P1 R1:U1">
    <cfRule type="colorScale" priority="1">
      <colorScale>
        <cfvo type="min"/>
        <cfvo type="percentile" val="90"/>
        <color rgb="FFFF5F5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451FE-1B2A-6F4C-ACBB-9487037351A9}">
  <dimension ref="A1:R18"/>
  <sheetViews>
    <sheetView workbookViewId="0">
      <selection activeCell="A7" sqref="A7"/>
    </sheetView>
  </sheetViews>
  <sheetFormatPr baseColWidth="10" defaultRowHeight="15" x14ac:dyDescent="0.2"/>
  <cols>
    <col min="1" max="1" width="21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9.83203125" bestFit="1" customWidth="1"/>
    <col min="13" max="13" width="7" bestFit="1" customWidth="1"/>
    <col min="14" max="14" width="9.33203125" bestFit="1" customWidth="1"/>
    <col min="15" max="15" width="10.5" bestFit="1" customWidth="1"/>
    <col min="16" max="16" width="6" bestFit="1" customWidth="1"/>
    <col min="17" max="17" width="5.6640625" bestFit="1" customWidth="1"/>
    <col min="18" max="18" width="9.1640625" bestFit="1" customWidth="1"/>
    <col min="19" max="19" width="9.83203125" bestFit="1" customWidth="1"/>
    <col min="20" max="20" width="7" bestFit="1" customWidth="1"/>
    <col min="21" max="21" width="9.33203125" bestFit="1" customWidth="1"/>
    <col min="22" max="22" width="10.5" bestFit="1" customWidth="1"/>
    <col min="23" max="23" width="6" bestFit="1" customWidth="1"/>
    <col min="24" max="24" width="5.6640625" bestFit="1" customWidth="1"/>
    <col min="25" max="25" width="9.1640625" bestFit="1" customWidth="1"/>
    <col min="26" max="26" width="9.83203125" bestFit="1" customWidth="1"/>
    <col min="27" max="27" width="7" bestFit="1" customWidth="1"/>
    <col min="28" max="28" width="9.33203125" bestFit="1" customWidth="1"/>
    <col min="29" max="29" width="10.5" bestFit="1" customWidth="1"/>
    <col min="30" max="30" width="6" bestFit="1" customWidth="1"/>
    <col min="31" max="31" width="5.6640625" bestFit="1" customWidth="1"/>
    <col min="32" max="32" width="9.1640625" bestFit="1" customWidth="1"/>
    <col min="33" max="33" width="9.83203125" bestFit="1" customWidth="1"/>
    <col min="34" max="34" width="7" bestFit="1" customWidth="1"/>
    <col min="35" max="35" width="9.33203125" bestFit="1" customWidth="1"/>
    <col min="36" max="36" width="10.5" bestFit="1" customWidth="1"/>
    <col min="37" max="37" width="4.6640625" bestFit="1" customWidth="1"/>
    <col min="38" max="38" width="6" bestFit="1" customWidth="1"/>
    <col min="39" max="39" width="9.33203125" bestFit="1" customWidth="1"/>
    <col min="40" max="40" width="5.6640625" bestFit="1" customWidth="1"/>
    <col min="41" max="41" width="11" bestFit="1" customWidth="1"/>
    <col min="42" max="42" width="9.1640625" bestFit="1" customWidth="1"/>
    <col min="43" max="43" width="9.83203125" bestFit="1" customWidth="1"/>
    <col min="44" max="44" width="7" bestFit="1" customWidth="1"/>
    <col min="45" max="45" width="9.33203125" bestFit="1" customWidth="1"/>
    <col min="46" max="46" width="10.5" bestFit="1" customWidth="1"/>
    <col min="47" max="47" width="4.6640625" bestFit="1" customWidth="1"/>
    <col min="48" max="48" width="6" bestFit="1" customWidth="1"/>
    <col min="49" max="49" width="9.33203125" bestFit="1" customWidth="1"/>
    <col min="50" max="50" width="5.6640625" bestFit="1" customWidth="1"/>
    <col min="51" max="51" width="11" bestFit="1" customWidth="1"/>
    <col min="52" max="52" width="9.1640625" bestFit="1" customWidth="1"/>
    <col min="53" max="53" width="9.83203125" bestFit="1" customWidth="1"/>
    <col min="54" max="54" width="7" bestFit="1" customWidth="1"/>
    <col min="55" max="55" width="9.33203125" bestFit="1" customWidth="1"/>
    <col min="56" max="56" width="10.5" bestFit="1" customWidth="1"/>
    <col min="57" max="57" width="4.6640625" bestFit="1" customWidth="1"/>
    <col min="58" max="58" width="6" bestFit="1" customWidth="1"/>
    <col min="59" max="59" width="9.33203125" bestFit="1" customWidth="1"/>
    <col min="60" max="60" width="5.6640625" bestFit="1" customWidth="1"/>
    <col min="61" max="61" width="11" bestFit="1" customWidth="1"/>
    <col min="62" max="62" width="9.1640625" bestFit="1" customWidth="1"/>
    <col min="63" max="63" width="9.83203125" bestFit="1" customWidth="1"/>
    <col min="64" max="64" width="7" bestFit="1" customWidth="1"/>
    <col min="65" max="65" width="9.33203125" bestFit="1" customWidth="1"/>
    <col min="66" max="66" width="10.5" bestFit="1" customWidth="1"/>
    <col min="67" max="67" width="4.6640625" bestFit="1" customWidth="1"/>
    <col min="68" max="68" width="6" bestFit="1" customWidth="1"/>
    <col min="69" max="69" width="9.33203125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9.33203125" bestFit="1" customWidth="1"/>
    <col min="76" max="76" width="10" bestFit="1" customWidth="1"/>
  </cols>
  <sheetData>
    <row r="1" spans="1:18" x14ac:dyDescent="0.2">
      <c r="A1" s="11" t="s">
        <v>8379</v>
      </c>
      <c r="B1" t="s">
        <v>8364</v>
      </c>
    </row>
    <row r="2" spans="1:18" x14ac:dyDescent="0.2">
      <c r="A2" s="11" t="s">
        <v>8358</v>
      </c>
      <c r="B2" t="s">
        <v>8315</v>
      </c>
    </row>
    <row r="4" spans="1:18" x14ac:dyDescent="0.2">
      <c r="A4" s="11" t="s">
        <v>8398</v>
      </c>
      <c r="B4" s="11" t="s">
        <v>8360</v>
      </c>
    </row>
    <row r="5" spans="1:18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18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18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18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18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18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18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18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18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18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  <c r="R14" t="s">
        <v>8418</v>
      </c>
    </row>
    <row r="15" spans="1:18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18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80B4-E81A-5F49-A781-621CACAD4FAF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0.6640625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20" bestFit="1" customWidth="1"/>
    <col min="7" max="7" width="15" bestFit="1" customWidth="1"/>
    <col min="8" max="8" width="17.6640625" bestFit="1" customWidth="1"/>
  </cols>
  <sheetData>
    <row r="1" spans="1:8" s="18" customFormat="1" x14ac:dyDescent="0.2">
      <c r="A1" s="18" t="s">
        <v>8382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9" t="s">
        <v>8403</v>
      </c>
      <c r="G1" s="18" t="s">
        <v>8404</v>
      </c>
      <c r="H1" s="18" t="s">
        <v>8405</v>
      </c>
    </row>
    <row r="2" spans="1:8" x14ac:dyDescent="0.2">
      <c r="A2" t="s">
        <v>8406</v>
      </c>
      <c r="B2">
        <f>COUNTIFS(Kickstarter!D:D, "&lt;1000", Kickstarter!F:F, "successful",Kickstarter!R:R,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8407</v>
      </c>
      <c r="B3">
        <f>COUNTIFS(Kickstarter!D:D, "&gt;=1000", Kickstarter!F:F, "successful",Kickstarter!R:R, "plays", Kickstarter!D:D, "&lt;=4999")</f>
        <v>388</v>
      </c>
      <c r="C3">
        <f>COUNTIFS(Kickstarter!D:D, "&gt;=1000", Kickstarter!F:F, "failed", Kickstarter!R:R, "plays", Kickstarter!D:D, "&lt;=4999")</f>
        <v>146</v>
      </c>
      <c r="D3">
        <f>COUNTIFS(Kickstarter!D:D, "&gt;=1000", Kickstarter!F:F, "canceled", Kickstarter!R:R, "plays", Kickstarter!D:D, "&lt;4999")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8408</v>
      </c>
      <c r="B4">
        <f>COUNTIFS(Kickstarter!D:D, "&gt;=5000", Kickstarter!F:F, "successful",Kickstarter!R:R, "plays", Kickstarter!D:D, "&lt;=9999")</f>
        <v>93</v>
      </c>
      <c r="C4">
        <f>COUNTIFS(Kickstarter!D:D, "&gt;=5000", Kickstarter!F:F, "failed", Kickstarter!R:R, "plays", Kickstarter!D:D, "&lt;=9999")</f>
        <v>76</v>
      </c>
      <c r="D4">
        <f>COUNTIFS(Kickstarter!D:D, "&gt;=5000", Kickstarter!F:F, "canceled", Kickstarter!R:R, "plays", Kickstarter!D:D, "&lt;9999")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8409</v>
      </c>
      <c r="B5">
        <f>COUNTIFS(Kickstarter!D:D, "&gt;=10000", Kickstarter!F:F, "successful",Kickstarter!R:R, "plays", Kickstarter!D:D, "&lt;=14999")</f>
        <v>39</v>
      </c>
      <c r="C5">
        <f>COUNTIFS(Kickstarter!D:D, "&gt;=10000", Kickstarter!F:F, "failed", Kickstarter!R:R, "plays", Kickstarter!D:D, "&lt;=14999")</f>
        <v>33</v>
      </c>
      <c r="D5">
        <f>COUNTIFS(Kickstarter!D:D, "&gt;=10000", Kickstarter!F:F, "canceled", Kickstarter!R:R, "plays", Kickstarter!D:D, "&lt;14999")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8410</v>
      </c>
      <c r="B6">
        <f>COUNTIFS(Kickstarter!D:D, "&gt;=15000", Kickstarter!F:F, "successful",Kickstarter!R:R, "plays", Kickstarter!D:D, "&lt;=19999")</f>
        <v>12</v>
      </c>
      <c r="C6">
        <f>COUNTIFS(Kickstarter!D:D, "&gt;=15000", Kickstarter!F:F, "failed", Kickstarter!R:R, "plays", Kickstarter!D:D, "&lt;=19999")</f>
        <v>12</v>
      </c>
      <c r="D6">
        <f>COUNTIFS(Kickstarter!D:D, "&gt;=15000", Kickstarter!F:F, "canceled", Kickstarter!R:R, "plays", Kickstarter!D:D, "&lt;19999")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8411</v>
      </c>
      <c r="B7">
        <f>COUNTIFS(Kickstarter!D:D, "&gt;=20000", Kickstarter!F:F, "successful",Kickstarter!R:R, "plays", Kickstarter!D:D, "&lt;=24999")</f>
        <v>9</v>
      </c>
      <c r="C7">
        <f>COUNTIFS(Kickstarter!D:D, "&gt;=20000", Kickstarter!F:F, "failed", Kickstarter!R:R, "plays", Kickstarter!D:D, "&lt;=24999")</f>
        <v>11</v>
      </c>
      <c r="D7">
        <f>COUNTIFS(Kickstarter!D:D, "&gt;=20000", Kickstarter!F:F, "canceled", Kickstarter!R:R, "plays", Kickstarter!D:D, "&lt;24999")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8412</v>
      </c>
      <c r="B8">
        <f>COUNTIFS(Kickstarter!D:D, "&gt;=25000", Kickstarter!F:F, "successful",Kickstarter!R:R, "plays", Kickstarter!D:D, "&lt;=29999")</f>
        <v>1</v>
      </c>
      <c r="C8">
        <f>COUNTIFS(Kickstarter!D:D, "&gt;=25000", Kickstarter!F:F, "failed", Kickstarter!R:R, "plays", Kickstarter!D:D, "&lt;=29999")</f>
        <v>4</v>
      </c>
      <c r="D8">
        <f>COUNTIFS(Kickstarter!D:D, "&gt;=25000", Kickstarter!F:F, "canceled", Kickstarter!R:R, "plays", Kickstarter!D:D, "&lt;29999")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8413</v>
      </c>
      <c r="B9">
        <f>COUNTIFS(Kickstarter!D:D, "&gt;=30000", Kickstarter!F:F, "successful",Kickstarter!R:R, "plays", Kickstarter!D:D, "&lt;=34999")</f>
        <v>3</v>
      </c>
      <c r="C9">
        <f>COUNTIFS(Kickstarter!D:D, "&gt;=30000", Kickstarter!F:F, "failed", Kickstarter!R:R, "plays", Kickstarter!D:D, "&lt;=34999")</f>
        <v>8</v>
      </c>
      <c r="D9">
        <f>COUNTIFS(Kickstarter!D:D, "&gt;=30000", Kickstarter!F:F, "canceled", Kickstarter!R:R, "plays", Kickstarter!D:D, "&lt;34999")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8414</v>
      </c>
      <c r="B10">
        <f>COUNTIFS(Kickstarter!D:D, "&gt;=35000", Kickstarter!F:F, "successful",Kickstarter!R:R, "plays", Kickstarter!D:D, "&lt;=39999")</f>
        <v>4</v>
      </c>
      <c r="C10">
        <f>COUNTIFS(Kickstarter!D:D, "&gt;=35000", Kickstarter!F:F, "failed", Kickstarter!R:R, "plays", Kickstarter!D:D, "&lt;=39999")</f>
        <v>2</v>
      </c>
      <c r="D10">
        <f>COUNTIFS(Kickstarter!D:D, "&gt;=35000", Kickstarter!F:F, "canceled", Kickstarter!R:R, "plays", Kickstarter!D:D, "&lt;39999")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8415</v>
      </c>
      <c r="B11">
        <f>COUNTIFS(Kickstarter!D:D, "&gt;=40000", Kickstarter!F:F, "successful",Kickstarter!R:R, "plays", Kickstarter!D:D, "&lt;=44999")</f>
        <v>2</v>
      </c>
      <c r="C11">
        <f>COUNTIFS(Kickstarter!D:D, "&gt;=40000", Kickstarter!F:F, "failed", Kickstarter!R:R, "plays", Kickstarter!D:D, "&lt;=44999")</f>
        <v>1</v>
      </c>
      <c r="D11">
        <f>COUNTIFS(Kickstarter!D:D, "&gt;=40000", Kickstarter!F:F, "canceled", Kickstarter!R:R, "plays", Kickstarter!D:D, "&lt;44999")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8416</v>
      </c>
      <c r="B12">
        <f>COUNTIFS(Kickstarter!D:D, "&gt;=45000", Kickstarter!F:F, "successful",Kickstarter!R:R, "plays", Kickstarter!D:D, "&lt;=49999")</f>
        <v>0</v>
      </c>
      <c r="C12">
        <f>COUNTIFS(Kickstarter!D:D, "&gt;=45000", Kickstarter!F:F, "failed", Kickstarter!R:R, "plays", Kickstarter!D:D, "&lt;=49999")</f>
        <v>1</v>
      </c>
      <c r="D12">
        <f>COUNTIFS(Kickstarter!D:D, "&gt;=45000", Kickstarter!F:F, "canceled", Kickstarter!R:R, "plays", Kickstarter!D:D, "&lt;49999")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8417</v>
      </c>
      <c r="B13">
        <f>COUNTIFS(Kickstarter!D:D, "&gt;=50000", Kickstarter!F:F, "successful",Kickstarter!R:R,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EA39-1393-4644-A65C-A1ACB5224D89}">
  <dimension ref="A1:C14"/>
  <sheetViews>
    <sheetView tabSelected="1" workbookViewId="0">
      <selection activeCell="B4" sqref="B4"/>
    </sheetView>
  </sheetViews>
  <sheetFormatPr baseColWidth="10" defaultRowHeight="16" x14ac:dyDescent="0.2"/>
  <cols>
    <col min="1" max="1" width="26.1640625" style="16" bestFit="1" customWidth="1"/>
    <col min="2" max="2" width="14" style="16" bestFit="1" customWidth="1"/>
    <col min="3" max="3" width="18.83203125" style="16" bestFit="1" customWidth="1"/>
    <col min="4" max="16384" width="10.83203125" style="16"/>
  </cols>
  <sheetData>
    <row r="1" spans="1:3" x14ac:dyDescent="0.2">
      <c r="B1" s="16" t="s">
        <v>8384</v>
      </c>
      <c r="C1" s="16" t="s">
        <v>8385</v>
      </c>
    </row>
    <row r="2" spans="1:3" x14ac:dyDescent="0.2">
      <c r="A2" s="16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">
      <c r="A3" s="16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">
      <c r="A4" s="16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s="16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s="1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s="16" t="s">
        <v>8393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s="16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2">
      <c r="A10" s="16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2">
      <c r="A11" s="16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s="16" t="s">
        <v>8395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s="16" t="s">
        <v>8396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s="16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FA2B1-15FD-094F-8E4F-288BDDB1A802}">
  <dimension ref="A1:F6"/>
  <sheetViews>
    <sheetView workbookViewId="0">
      <selection activeCell="M29" sqref="M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DC139-6799-9044-BFCF-60343F84C290}">
  <dimension ref="A1:E7"/>
  <sheetViews>
    <sheetView workbookViewId="0">
      <selection activeCell="F34" sqref="F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8364</v>
      </c>
    </row>
    <row r="2" spans="1:5" x14ac:dyDescent="0.2">
      <c r="A2" s="11" t="s">
        <v>8222</v>
      </c>
      <c r="B2" t="s">
        <v>8223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E0409-BD31-C84A-8153-C890DA31F04E}">
  <dimension ref="A1:F18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76227-10E3-BE4D-AB48-6A1BEFC48FBF}">
  <dimension ref="A1:D6"/>
  <sheetViews>
    <sheetView workbookViewId="0">
      <selection activeCell="I20" sqref="I20"/>
    </sheetView>
  </sheetViews>
  <sheetFormatPr baseColWidth="10" defaultRowHeight="15" x14ac:dyDescent="0.2"/>
  <cols>
    <col min="1" max="1" width="28.1640625" customWidth="1"/>
    <col min="2" max="2" width="43.6640625" style="3" customWidth="1"/>
  </cols>
  <sheetData>
    <row r="1" spans="1:4" ht="16" x14ac:dyDescent="0.2">
      <c r="A1" t="s">
        <v>8380</v>
      </c>
      <c r="B1" s="3" t="s">
        <v>8381</v>
      </c>
      <c r="C1" t="s">
        <v>8382</v>
      </c>
      <c r="D1" t="s">
        <v>8383</v>
      </c>
    </row>
    <row r="2" spans="1:4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Descriptive Stats</vt:lpstr>
      <vt:lpstr>Category Stats </vt:lpstr>
      <vt:lpstr>Sub Stats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Katelynn Youssefyeh</cp:lastModifiedBy>
  <dcterms:created xsi:type="dcterms:W3CDTF">2017-04-20T15:17:24Z</dcterms:created>
  <dcterms:modified xsi:type="dcterms:W3CDTF">2022-06-28T05:21:10Z</dcterms:modified>
</cp:coreProperties>
</file>