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1.xml" ContentType="application/vnd.openxmlformats-officedocument.spreadsheetml.comments+xml"/>
  <Override PartName="/xl/drawings/drawing15.xml" ContentType="application/vnd.openxmlformats-officedocument.drawing+xml"/>
  <Override PartName="/xl/comments12.xml" ContentType="application/vnd.openxmlformats-officedocument.spreadsheetml.comments+xml"/>
  <Override PartName="/xl/drawings/drawing16.xml" ContentType="application/vnd.openxmlformats-officedocument.drawing+xml"/>
  <Override PartName="/xl/comments13.xml" ContentType="application/vnd.openxmlformats-officedocument.spreadsheetml.comments+xml"/>
  <Override PartName="/xl/drawings/drawing17.xml" ContentType="application/vnd.openxmlformats-officedocument.drawing+xml"/>
  <Override PartName="/xl/comments14.xml" ContentType="application/vnd.openxmlformats-officedocument.spreadsheetml.comments+xml"/>
  <Override PartName="/xl/drawings/drawing18.xml" ContentType="application/vnd.openxmlformats-officedocument.drawing+xml"/>
  <Override PartName="/xl/drawings/drawing19.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Override PartName="/xl/commentsmeta7" ContentType="application/binary"/>
  <Override PartName="/xl/commentsmeta8" ContentType="application/binary"/>
  <Override PartName="/xl/commentsmeta9" ContentType="application/binary"/>
  <Override PartName="/xl/commentsmeta10" ContentType="application/binary"/>
  <Override PartName="/xl/commentsmeta11" ContentType="application/binary"/>
  <Override PartName="/xl/commentsmeta12" ContentType="application/binary"/>
  <Override PartName="/xl/commentsmeta13" ContentType="application/binary"/>
  <Override PartName="/xl/commentsmeta1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kagre\OneDrive - Queensland University of Technology\Desktop\"/>
    </mc:Choice>
  </mc:AlternateContent>
  <xr:revisionPtr revIDLastSave="0" documentId="8_{B5C3E547-8A73-4E47-88F5-D207A430196F}" xr6:coauthVersionLast="47" xr6:coauthVersionMax="47" xr10:uidLastSave="{00000000-0000-0000-0000-000000000000}"/>
  <bookViews>
    <workbookView xWindow="-110" yWindow="-110" windowWidth="22620" windowHeight="13500" firstSheet="9" activeTab="11" xr2:uid="{00000000-000D-0000-FFFF-FFFF00000000}"/>
  </bookViews>
  <sheets>
    <sheet name="1. Start Here" sheetId="1" r:id="rId1"/>
    <sheet name="2. Life Expectancy" sheetId="2" r:id="rId2"/>
    <sheet name="3. Assets" sheetId="3" r:id="rId3"/>
    <sheet name="4. Liabilities &amp; Savings" sheetId="4" r:id="rId4"/>
    <sheet name="5. Current Income" sheetId="5" r:id="rId5"/>
    <sheet name="6. Current Expenses" sheetId="6" r:id="rId6"/>
    <sheet name="7. Subscriptions" sheetId="7" r:id="rId7"/>
    <sheet name="8. Future Budget" sheetId="8" r:id="rId8"/>
    <sheet name="9. Epic &amp; One-off" sheetId="9" r:id="rId9"/>
    <sheet name="10. Income Layers" sheetId="10" r:id="rId10"/>
    <sheet name="11. Spending Allocation" sheetId="11" r:id="rId11"/>
    <sheet name="12. Summary" sheetId="12" r:id="rId12"/>
    <sheet name="13. Super Projection" sheetId="13" r:id="rId13"/>
    <sheet name="14. Debt Paydown" sheetId="14" r:id="rId14"/>
    <sheet name="15. Enough Calculator" sheetId="15" r:id="rId15"/>
    <sheet name="PRE-RETIREMENT Budget" sheetId="16" state="hidden" r:id="rId16"/>
    <sheet name="RETIREMENT Budget" sheetId="17" state="hidden" r:id="rId17"/>
    <sheet name="EPIC RETIREMENT &amp; ONE OFF EXP" sheetId="18" state="hidden" r:id="rId18"/>
    <sheet name="SUBSCRIPTIONS Register" sheetId="19" state="hidden" r:id="rId19"/>
    <sheet name="Data" sheetId="20" state="hidden"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5" roundtripDataChecksum="8VpJ4K1AZkgQTnF8f5pgTESAh+ycLUOK7YZHxfRGTMc="/>
    </ext>
  </extLst>
</workbook>
</file>

<file path=xl/calcChain.xml><?xml version="1.0" encoding="utf-8"?>
<calcChain xmlns="http://schemas.openxmlformats.org/spreadsheetml/2006/main">
  <c r="D12" i="19" l="1"/>
  <c r="E12" i="19" s="1"/>
  <c r="D11" i="19"/>
  <c r="E11" i="19" s="1"/>
  <c r="D10" i="19"/>
  <c r="E10" i="19" s="1"/>
  <c r="D9" i="19"/>
  <c r="E9" i="19" s="1"/>
  <c r="D8" i="19"/>
  <c r="E8" i="19" s="1"/>
  <c r="D7" i="19"/>
  <c r="E7" i="19" s="1"/>
  <c r="D6" i="19"/>
  <c r="E6" i="19" s="1"/>
  <c r="D5" i="19"/>
  <c r="E5" i="19" s="1"/>
  <c r="D30" i="18"/>
  <c r="D29" i="18"/>
  <c r="D28" i="18"/>
  <c r="D27" i="18"/>
  <c r="D26" i="18"/>
  <c r="D25" i="18"/>
  <c r="D24" i="18"/>
  <c r="D23" i="18"/>
  <c r="D22" i="18"/>
  <c r="D21" i="18"/>
  <c r="D20" i="18"/>
  <c r="D14" i="18"/>
  <c r="D13" i="18"/>
  <c r="D12" i="18"/>
  <c r="D16" i="18" s="1"/>
  <c r="D11" i="18"/>
  <c r="E116" i="17"/>
  <c r="D116" i="17"/>
  <c r="E105" i="17"/>
  <c r="D105" i="17"/>
  <c r="D90" i="17"/>
  <c r="E90" i="17" s="1"/>
  <c r="E89" i="17"/>
  <c r="D89" i="17"/>
  <c r="E86" i="17"/>
  <c r="D86" i="17"/>
  <c r="D85" i="17"/>
  <c r="E85" i="17" s="1"/>
  <c r="D81" i="17"/>
  <c r="E81" i="17" s="1"/>
  <c r="E80" i="17"/>
  <c r="D80" i="17"/>
  <c r="D79" i="17"/>
  <c r="E79" i="17" s="1"/>
  <c r="D78" i="17"/>
  <c r="E78" i="17" s="1"/>
  <c r="D75" i="17"/>
  <c r="E75" i="17" s="1"/>
  <c r="E74" i="17"/>
  <c r="D74" i="17"/>
  <c r="E73" i="17"/>
  <c r="D73" i="17"/>
  <c r="D72" i="17"/>
  <c r="E72" i="17" s="1"/>
  <c r="D71" i="17"/>
  <c r="E71" i="17" s="1"/>
  <c r="E70" i="17"/>
  <c r="D70" i="17"/>
  <c r="D69" i="17"/>
  <c r="E69" i="17" s="1"/>
  <c r="D68" i="17"/>
  <c r="E68" i="17" s="1"/>
  <c r="D67" i="17"/>
  <c r="E67" i="17" s="1"/>
  <c r="E64" i="17"/>
  <c r="D64" i="17"/>
  <c r="E63" i="17"/>
  <c r="D63" i="17"/>
  <c r="D62" i="17"/>
  <c r="E62" i="17" s="1"/>
  <c r="D61" i="17"/>
  <c r="E61" i="17" s="1"/>
  <c r="E60" i="17"/>
  <c r="D60" i="17"/>
  <c r="D57" i="17"/>
  <c r="E57" i="17" s="1"/>
  <c r="D56" i="17"/>
  <c r="E56" i="17" s="1"/>
  <c r="D55" i="17"/>
  <c r="E55" i="17" s="1"/>
  <c r="E54" i="17"/>
  <c r="D54" i="17"/>
  <c r="E53" i="17"/>
  <c r="D53" i="17"/>
  <c r="B52" i="17"/>
  <c r="D52" i="17" s="1"/>
  <c r="E52" i="17" s="1"/>
  <c r="D49" i="17"/>
  <c r="E49" i="17" s="1"/>
  <c r="E46" i="17"/>
  <c r="D46" i="17"/>
  <c r="D45" i="17"/>
  <c r="E45" i="17" s="1"/>
  <c r="D44" i="17"/>
  <c r="E44" i="17" s="1"/>
  <c r="D43" i="17"/>
  <c r="E43" i="17" s="1"/>
  <c r="D42" i="17"/>
  <c r="E42" i="17" s="1"/>
  <c r="D41" i="17"/>
  <c r="E41" i="17" s="1"/>
  <c r="D40" i="17"/>
  <c r="E40" i="17" s="1"/>
  <c r="E37" i="17"/>
  <c r="D37" i="17"/>
  <c r="E36" i="17"/>
  <c r="D36" i="17"/>
  <c r="D35" i="17"/>
  <c r="E35" i="17" s="1"/>
  <c r="D32" i="17"/>
  <c r="E32" i="17" s="1"/>
  <c r="D31" i="17"/>
  <c r="E31" i="17" s="1"/>
  <c r="D30" i="17"/>
  <c r="E30" i="17" s="1"/>
  <c r="D27" i="17"/>
  <c r="E27" i="17" s="1"/>
  <c r="D26" i="17"/>
  <c r="E26" i="17" s="1"/>
  <c r="D25" i="17"/>
  <c r="E25" i="17" s="1"/>
  <c r="E24" i="17"/>
  <c r="D24" i="17"/>
  <c r="D23" i="17"/>
  <c r="E23" i="17" s="1"/>
  <c r="E22" i="17"/>
  <c r="D22" i="17"/>
  <c r="D21" i="17"/>
  <c r="D93" i="17" s="1"/>
  <c r="D108" i="17" s="1"/>
  <c r="D20" i="17"/>
  <c r="E20" i="17" s="1"/>
  <c r="D14" i="17"/>
  <c r="E14" i="17" s="1"/>
  <c r="D13" i="17"/>
  <c r="E13" i="17" s="1"/>
  <c r="E12" i="17"/>
  <c r="D12" i="17"/>
  <c r="D11" i="17"/>
  <c r="E11" i="17" s="1"/>
  <c r="D10" i="17"/>
  <c r="E10" i="17" s="1"/>
  <c r="D9" i="17"/>
  <c r="E9" i="17" s="1"/>
  <c r="D8" i="17"/>
  <c r="E8" i="17" s="1"/>
  <c r="D7" i="17"/>
  <c r="E7" i="17" s="1"/>
  <c r="D116" i="16"/>
  <c r="E115" i="16"/>
  <c r="E114" i="16"/>
  <c r="E116" i="16" s="1"/>
  <c r="E113" i="16"/>
  <c r="D113" i="16"/>
  <c r="D102" i="16"/>
  <c r="E102" i="16" s="1"/>
  <c r="D101" i="16"/>
  <c r="E101" i="16" s="1"/>
  <c r="D100" i="16"/>
  <c r="E100" i="16" s="1"/>
  <c r="E99" i="16"/>
  <c r="D99" i="16"/>
  <c r="D98" i="16"/>
  <c r="E98" i="16" s="1"/>
  <c r="D97" i="16"/>
  <c r="E97" i="16" s="1"/>
  <c r="D96" i="16"/>
  <c r="D89" i="16"/>
  <c r="E89" i="16" s="1"/>
  <c r="D88" i="16"/>
  <c r="E88" i="16" s="1"/>
  <c r="D85" i="16"/>
  <c r="E85" i="16" s="1"/>
  <c r="E84" i="16"/>
  <c r="D84" i="16"/>
  <c r="D80" i="16"/>
  <c r="E80" i="16" s="1"/>
  <c r="D79" i="16"/>
  <c r="E79" i="16" s="1"/>
  <c r="E78" i="16"/>
  <c r="D78" i="16"/>
  <c r="D77" i="16"/>
  <c r="E77" i="16" s="1"/>
  <c r="D74" i="16"/>
  <c r="E74" i="16" s="1"/>
  <c r="D73" i="16"/>
  <c r="E73" i="16" s="1"/>
  <c r="D72" i="16"/>
  <c r="E72" i="16" s="1"/>
  <c r="E71" i="16"/>
  <c r="D71" i="16"/>
  <c r="D70" i="16"/>
  <c r="E70" i="16" s="1"/>
  <c r="D69" i="16"/>
  <c r="E69" i="16" s="1"/>
  <c r="D68" i="16"/>
  <c r="E68" i="16" s="1"/>
  <c r="D67" i="16"/>
  <c r="E67" i="16" s="1"/>
  <c r="D66" i="16"/>
  <c r="E66" i="16" s="1"/>
  <c r="D63" i="16"/>
  <c r="E63" i="16" s="1"/>
  <c r="E62" i="16"/>
  <c r="D62" i="16"/>
  <c r="E61" i="16"/>
  <c r="D61" i="16"/>
  <c r="D60" i="16"/>
  <c r="E60" i="16" s="1"/>
  <c r="D59" i="16"/>
  <c r="E59" i="16" s="1"/>
  <c r="D56" i="16"/>
  <c r="E56" i="16" s="1"/>
  <c r="D55" i="16"/>
  <c r="E55" i="16" s="1"/>
  <c r="D54" i="16"/>
  <c r="E54" i="16" s="1"/>
  <c r="D53" i="16"/>
  <c r="E53" i="16" s="1"/>
  <c r="D52" i="16"/>
  <c r="E52" i="16" s="1"/>
  <c r="B51" i="16"/>
  <c r="D51" i="16" s="1"/>
  <c r="E51" i="16" s="1"/>
  <c r="E48" i="16"/>
  <c r="D48" i="16"/>
  <c r="D45" i="16"/>
  <c r="E45" i="16" s="1"/>
  <c r="E44" i="16"/>
  <c r="D44" i="16"/>
  <c r="E43" i="16"/>
  <c r="D43" i="16"/>
  <c r="D42" i="16"/>
  <c r="E42" i="16" s="1"/>
  <c r="D41" i="16"/>
  <c r="E41" i="16" s="1"/>
  <c r="E40" i="16"/>
  <c r="D40" i="16"/>
  <c r="D39" i="16"/>
  <c r="E39" i="16" s="1"/>
  <c r="D36" i="16"/>
  <c r="E36" i="16" s="1"/>
  <c r="E35" i="16"/>
  <c r="D35" i="16"/>
  <c r="E34" i="16"/>
  <c r="D34" i="16"/>
  <c r="E31" i="16"/>
  <c r="D31" i="16"/>
  <c r="D30" i="16"/>
  <c r="E30" i="16" s="1"/>
  <c r="D29" i="16"/>
  <c r="E29" i="16" s="1"/>
  <c r="E26" i="16"/>
  <c r="D26" i="16"/>
  <c r="D25" i="16"/>
  <c r="E25" i="16" s="1"/>
  <c r="D24" i="16"/>
  <c r="E24" i="16" s="1"/>
  <c r="D23" i="16"/>
  <c r="E23" i="16" s="1"/>
  <c r="E22" i="16"/>
  <c r="D22" i="16"/>
  <c r="E21" i="16"/>
  <c r="D21" i="16"/>
  <c r="D20" i="16"/>
  <c r="E20" i="16" s="1"/>
  <c r="D19" i="16"/>
  <c r="D13" i="16"/>
  <c r="E13" i="16" s="1"/>
  <c r="D12" i="16"/>
  <c r="E12" i="16" s="1"/>
  <c r="D11" i="16"/>
  <c r="E11" i="16" s="1"/>
  <c r="E10" i="16"/>
  <c r="D10" i="16"/>
  <c r="E9" i="16"/>
  <c r="D9" i="16"/>
  <c r="D8" i="16"/>
  <c r="E8" i="16" s="1"/>
  <c r="D7" i="16"/>
  <c r="E7" i="16" s="1"/>
  <c r="E15" i="16" s="1"/>
  <c r="E106" i="16" s="1"/>
  <c r="E6" i="16"/>
  <c r="D6" i="16"/>
  <c r="B15" i="15"/>
  <c r="E9" i="14"/>
  <c r="E8" i="14"/>
  <c r="E7" i="14"/>
  <c r="E6" i="14"/>
  <c r="J65" i="13"/>
  <c r="B65" i="13"/>
  <c r="J64" i="13"/>
  <c r="C64" i="13"/>
  <c r="B64" i="13"/>
  <c r="J63" i="13"/>
  <c r="J62" i="13"/>
  <c r="C62" i="13"/>
  <c r="B62" i="13"/>
  <c r="J61" i="13"/>
  <c r="C61" i="13"/>
  <c r="B61" i="13"/>
  <c r="A59" i="13"/>
  <c r="B59" i="13" s="1"/>
  <c r="A58" i="13"/>
  <c r="A57" i="13"/>
  <c r="B57" i="13" s="1"/>
  <c r="D56" i="13"/>
  <c r="F56" i="13" s="1"/>
  <c r="B56" i="13"/>
  <c r="H56" i="13" s="1"/>
  <c r="A56" i="13"/>
  <c r="A55" i="13"/>
  <c r="A54" i="13"/>
  <c r="D53" i="13"/>
  <c r="F53" i="13" s="1"/>
  <c r="B53" i="13"/>
  <c r="H53" i="13" s="1"/>
  <c r="A53" i="13"/>
  <c r="A51" i="13"/>
  <c r="B51" i="13" s="1"/>
  <c r="D51" i="13" s="1"/>
  <c r="E51" i="13" s="1"/>
  <c r="B50" i="13"/>
  <c r="A50" i="13"/>
  <c r="A49" i="13"/>
  <c r="D48" i="13"/>
  <c r="F48" i="13" s="1"/>
  <c r="B48" i="13"/>
  <c r="H48" i="13" s="1"/>
  <c r="A48" i="13"/>
  <c r="A47" i="13"/>
  <c r="A46" i="13"/>
  <c r="A45" i="13"/>
  <c r="B45" i="13" s="1"/>
  <c r="A43" i="13"/>
  <c r="B43" i="13" s="1"/>
  <c r="D43" i="13" s="1"/>
  <c r="E43" i="13" s="1"/>
  <c r="A42" i="13"/>
  <c r="B41" i="13"/>
  <c r="A41" i="13"/>
  <c r="D40" i="13"/>
  <c r="E40" i="13" s="1"/>
  <c r="B40" i="13"/>
  <c r="H40" i="13" s="1"/>
  <c r="A40" i="13"/>
  <c r="A39" i="13"/>
  <c r="A38" i="13"/>
  <c r="A37" i="13"/>
  <c r="H35" i="13"/>
  <c r="F35" i="13"/>
  <c r="E35" i="13"/>
  <c r="A35" i="13"/>
  <c r="B35" i="13" s="1"/>
  <c r="D35" i="13" s="1"/>
  <c r="A34" i="13"/>
  <c r="B34" i="13" s="1"/>
  <c r="A33" i="13"/>
  <c r="B33" i="13" s="1"/>
  <c r="D32" i="13"/>
  <c r="B32" i="13"/>
  <c r="H32" i="13" s="1"/>
  <c r="A32" i="13"/>
  <c r="A31" i="13"/>
  <c r="A30" i="13"/>
  <c r="D29" i="13"/>
  <c r="A29" i="13"/>
  <c r="B29" i="13" s="1"/>
  <c r="H29" i="13" s="1"/>
  <c r="A27" i="13"/>
  <c r="B27" i="13" s="1"/>
  <c r="D27" i="13" s="1"/>
  <c r="E27" i="13" s="1"/>
  <c r="H26" i="13"/>
  <c r="B26" i="13"/>
  <c r="D26" i="13" s="1"/>
  <c r="A26" i="13"/>
  <c r="A25" i="13"/>
  <c r="D24" i="13"/>
  <c r="E24" i="13" s="1"/>
  <c r="B24" i="13"/>
  <c r="H24" i="13" s="1"/>
  <c r="A24" i="13"/>
  <c r="A23" i="13"/>
  <c r="A22" i="13"/>
  <c r="A21" i="13"/>
  <c r="B21" i="13" s="1"/>
  <c r="A19" i="13"/>
  <c r="B19" i="13" s="1"/>
  <c r="D19" i="13" s="1"/>
  <c r="E19" i="13" s="1"/>
  <c r="A18" i="13"/>
  <c r="B17" i="13"/>
  <c r="A17" i="13"/>
  <c r="D16" i="13"/>
  <c r="F16" i="13" s="1"/>
  <c r="C16" i="13"/>
  <c r="G16" i="13" s="1"/>
  <c r="B16" i="13"/>
  <c r="H16" i="13" s="1"/>
  <c r="A16" i="13"/>
  <c r="B13" i="13"/>
  <c r="C65" i="13" s="1"/>
  <c r="B8" i="12"/>
  <c r="H10" i="11" a="1"/>
  <c r="H10" i="11" s="1"/>
  <c r="I10" i="11" s="1"/>
  <c r="G10" i="11"/>
  <c r="G9" i="11"/>
  <c r="G8" i="11"/>
  <c r="G7" i="11"/>
  <c r="G6" i="11"/>
  <c r="H5" i="11" a="1"/>
  <c r="H5" i="11" s="1"/>
  <c r="I5" i="11" s="1"/>
  <c r="G5" i="11"/>
  <c r="E16" i="9"/>
  <c r="E15" i="9"/>
  <c r="E14" i="9"/>
  <c r="E13" i="9"/>
  <c r="E12" i="9"/>
  <c r="E11" i="9"/>
  <c r="E10" i="9"/>
  <c r="E9" i="9"/>
  <c r="E8" i="9"/>
  <c r="E7" i="9"/>
  <c r="G10" i="8"/>
  <c r="H8" i="11" s="1" a="1"/>
  <c r="H8" i="11" s="1"/>
  <c r="I8" i="11" s="1"/>
  <c r="G9" i="8"/>
  <c r="G8" i="8"/>
  <c r="H6" i="11" s="1" a="1"/>
  <c r="H6" i="11" s="1"/>
  <c r="I6" i="11" s="1"/>
  <c r="G7" i="8"/>
  <c r="G6" i="8"/>
  <c r="G5" i="8"/>
  <c r="E14" i="7"/>
  <c r="E13" i="7"/>
  <c r="E12" i="7"/>
  <c r="E11" i="7"/>
  <c r="E16" i="7" s="1"/>
  <c r="B16" i="12" s="1"/>
  <c r="E10" i="7"/>
  <c r="E9" i="7"/>
  <c r="E8" i="7"/>
  <c r="E7" i="7"/>
  <c r="E6" i="7"/>
  <c r="E5" i="7"/>
  <c r="G58" i="6"/>
  <c r="E54" i="6"/>
  <c r="F54" i="6" s="1"/>
  <c r="E53" i="6"/>
  <c r="F53" i="6" s="1"/>
  <c r="E52" i="6"/>
  <c r="F52" i="6" s="1"/>
  <c r="E51" i="6"/>
  <c r="F51" i="6" s="1"/>
  <c r="E50" i="6"/>
  <c r="F50" i="6" s="1"/>
  <c r="E49" i="6"/>
  <c r="F49" i="6" s="1"/>
  <c r="E48" i="6"/>
  <c r="F48" i="6" s="1"/>
  <c r="E47" i="6"/>
  <c r="F47" i="6" s="1"/>
  <c r="E46" i="6"/>
  <c r="F46" i="6" s="1"/>
  <c r="E45" i="6"/>
  <c r="F45" i="6" s="1"/>
  <c r="E44" i="6"/>
  <c r="F44" i="6" s="1"/>
  <c r="E43" i="6"/>
  <c r="F43" i="6" s="1"/>
  <c r="E42" i="6"/>
  <c r="F42" i="6" s="1"/>
  <c r="E41" i="6"/>
  <c r="F41" i="6" s="1"/>
  <c r="E40" i="6"/>
  <c r="F40" i="6" s="1"/>
  <c r="E39" i="6"/>
  <c r="F39" i="6" s="1"/>
  <c r="E38" i="6"/>
  <c r="E37" i="6"/>
  <c r="F37" i="6" s="1"/>
  <c r="E36" i="6"/>
  <c r="F36" i="6" s="1"/>
  <c r="E35" i="6"/>
  <c r="F35" i="6" s="1"/>
  <c r="E34" i="6"/>
  <c r="F34" i="6" s="1"/>
  <c r="E33" i="6"/>
  <c r="F33" i="6" s="1"/>
  <c r="E32" i="6"/>
  <c r="F32" i="6" s="1"/>
  <c r="E31" i="6"/>
  <c r="F31" i="6" s="1"/>
  <c r="E30" i="6"/>
  <c r="F30" i="6" s="1"/>
  <c r="E29" i="6"/>
  <c r="F29" i="6" s="1"/>
  <c r="E28" i="6"/>
  <c r="F28" i="6" s="1"/>
  <c r="E27" i="6"/>
  <c r="F27" i="6" s="1"/>
  <c r="E26" i="6"/>
  <c r="F26" i="6" s="1"/>
  <c r="E25" i="6"/>
  <c r="F25" i="6" s="1"/>
  <c r="E24" i="6"/>
  <c r="F24" i="6" s="1"/>
  <c r="E23" i="6"/>
  <c r="F23" i="6" s="1"/>
  <c r="E22" i="6"/>
  <c r="F22" i="6" s="1"/>
  <c r="E21" i="6"/>
  <c r="F21" i="6" s="1"/>
  <c r="E20" i="6"/>
  <c r="F20" i="6" s="1"/>
  <c r="E19" i="6"/>
  <c r="F19" i="6" s="1"/>
  <c r="E18" i="6"/>
  <c r="F18" i="6" s="1"/>
  <c r="E17" i="6"/>
  <c r="F17" i="6" s="1"/>
  <c r="E16" i="6"/>
  <c r="F16" i="6" s="1"/>
  <c r="E15" i="6"/>
  <c r="F15" i="6" s="1"/>
  <c r="E14" i="6"/>
  <c r="F14" i="6" s="1"/>
  <c r="E13" i="6"/>
  <c r="F13" i="6" s="1"/>
  <c r="E12" i="6"/>
  <c r="F12" i="6" s="1"/>
  <c r="E11" i="6"/>
  <c r="F11" i="6" s="1"/>
  <c r="E10" i="6"/>
  <c r="F10" i="6" s="1"/>
  <c r="E9" i="6"/>
  <c r="F9" i="6" s="1"/>
  <c r="E8" i="6"/>
  <c r="F8" i="6" s="1"/>
  <c r="E7" i="6"/>
  <c r="E6" i="6"/>
  <c r="F6" i="6" s="1"/>
  <c r="E5" i="6"/>
  <c r="F5" i="6" s="1"/>
  <c r="D13" i="5"/>
  <c r="E13" i="5" s="1"/>
  <c r="D12" i="5"/>
  <c r="E12" i="5" s="1"/>
  <c r="D11" i="5"/>
  <c r="E11" i="5" s="1"/>
  <c r="E10" i="5"/>
  <c r="D9" i="5"/>
  <c r="E9" i="5" s="1"/>
  <c r="E8" i="5"/>
  <c r="D7" i="5"/>
  <c r="E7" i="5" s="1"/>
  <c r="D6" i="5"/>
  <c r="E6" i="5" s="1"/>
  <c r="D5" i="5"/>
  <c r="E5" i="5" s="1"/>
  <c r="C16" i="4"/>
  <c r="C15" i="4"/>
  <c r="B9" i="12" s="1"/>
  <c r="C18" i="3"/>
  <c r="C17" i="3"/>
  <c r="C16" i="3"/>
  <c r="D5" i="2" a="1"/>
  <c r="D5" i="2" s="1"/>
  <c r="F5" i="2" s="1"/>
  <c r="B10" i="12" l="1"/>
  <c r="C19" i="3"/>
  <c r="F29" i="13"/>
  <c r="E29" i="13"/>
  <c r="H21" i="13"/>
  <c r="D21" i="13"/>
  <c r="E32" i="13"/>
  <c r="F32" i="13"/>
  <c r="H45" i="13"/>
  <c r="D45" i="13"/>
  <c r="H57" i="13"/>
  <c r="D57" i="13"/>
  <c r="D50" i="13"/>
  <c r="H50" i="13"/>
  <c r="D34" i="13"/>
  <c r="H34" i="13"/>
  <c r="E15" i="5"/>
  <c r="H41" i="13"/>
  <c r="D41" i="13"/>
  <c r="H33" i="13"/>
  <c r="D33" i="13"/>
  <c r="G59" i="6"/>
  <c r="B15" i="12" s="1"/>
  <c r="F7" i="6"/>
  <c r="D59" i="13"/>
  <c r="H59" i="13"/>
  <c r="E53" i="13"/>
  <c r="B42" i="13"/>
  <c r="B54" i="13"/>
  <c r="F27" i="13"/>
  <c r="E14" i="19"/>
  <c r="F24" i="13"/>
  <c r="B31" i="13"/>
  <c r="B14" i="15"/>
  <c r="D104" i="16"/>
  <c r="D107" i="16" s="1"/>
  <c r="F19" i="13"/>
  <c r="B58" i="13"/>
  <c r="E18" i="9"/>
  <c r="E48" i="13"/>
  <c r="B55" i="13"/>
  <c r="D32" i="18"/>
  <c r="G56" i="6"/>
  <c r="H19" i="13"/>
  <c r="F40" i="13"/>
  <c r="E21" i="17"/>
  <c r="E56" i="13"/>
  <c r="H9" i="11" a="1"/>
  <c r="H9" i="11" s="1"/>
  <c r="I9" i="11" s="1"/>
  <c r="H7" i="11" a="1"/>
  <c r="H7" i="11" s="1"/>
  <c r="I7" i="11" s="1"/>
  <c r="E5" i="2"/>
  <c r="G57" i="6"/>
  <c r="F38" i="6"/>
  <c r="F51" i="13"/>
  <c r="H27" i="13"/>
  <c r="B25" i="13"/>
  <c r="B46" i="13"/>
  <c r="D92" i="16"/>
  <c r="B49" i="13"/>
  <c r="D15" i="16"/>
  <c r="D106" i="16" s="1"/>
  <c r="E19" i="16"/>
  <c r="E92" i="16" s="1"/>
  <c r="E96" i="16"/>
  <c r="E104" i="16" s="1"/>
  <c r="E107" i="16" s="1"/>
  <c r="E108" i="16" s="1"/>
  <c r="F43" i="13"/>
  <c r="D15" i="5"/>
  <c r="B14" i="12" s="1"/>
  <c r="B23" i="13"/>
  <c r="H43" i="13"/>
  <c r="B18" i="13"/>
  <c r="B30" i="13"/>
  <c r="B39" i="13"/>
  <c r="I16" i="13"/>
  <c r="B22" i="13"/>
  <c r="B37" i="13"/>
  <c r="H51" i="13"/>
  <c r="E16" i="13"/>
  <c r="E93" i="17"/>
  <c r="E108" i="17" s="1"/>
  <c r="H17" i="13"/>
  <c r="D17" i="13"/>
  <c r="F26" i="13"/>
  <c r="E26" i="13"/>
  <c r="B38" i="13"/>
  <c r="B47" i="13"/>
  <c r="E16" i="17"/>
  <c r="E107" i="17" s="1"/>
  <c r="A20" i="13"/>
  <c r="A28" i="13"/>
  <c r="A36" i="13"/>
  <c r="A44" i="13"/>
  <c r="A52" i="13"/>
  <c r="A60" i="13"/>
  <c r="B63" i="13"/>
  <c r="C63" i="13"/>
  <c r="D16" i="17"/>
  <c r="D107" i="17" s="1"/>
  <c r="D109" i="17" s="1"/>
  <c r="D14" i="19"/>
  <c r="B17" i="12" l="1"/>
  <c r="B18" i="12" s="1"/>
  <c r="D38" i="13"/>
  <c r="H38" i="13"/>
  <c r="B17" i="15"/>
  <c r="B18" i="15"/>
  <c r="F57" i="13"/>
  <c r="E57" i="13"/>
  <c r="D58" i="13"/>
  <c r="H58" i="13"/>
  <c r="F34" i="13"/>
  <c r="E34" i="13"/>
  <c r="D18" i="13"/>
  <c r="H18" i="13"/>
  <c r="F50" i="13"/>
  <c r="E50" i="13"/>
  <c r="H37" i="13"/>
  <c r="D37" i="13"/>
  <c r="B36" i="13"/>
  <c r="F41" i="13"/>
  <c r="E41" i="13"/>
  <c r="J16" i="13"/>
  <c r="C17" i="13"/>
  <c r="E109" i="17"/>
  <c r="H39" i="13"/>
  <c r="D39" i="13"/>
  <c r="H25" i="13"/>
  <c r="D25" i="13"/>
  <c r="F59" i="13"/>
  <c r="E59" i="13"/>
  <c r="F17" i="13"/>
  <c r="E17" i="13"/>
  <c r="H23" i="13"/>
  <c r="D23" i="13"/>
  <c r="H31" i="13"/>
  <c r="D31" i="13"/>
  <c r="B60" i="13"/>
  <c r="F45" i="13"/>
  <c r="E45" i="13"/>
  <c r="B52" i="13"/>
  <c r="F33" i="13"/>
  <c r="E33" i="13"/>
  <c r="B44" i="13"/>
  <c r="D108" i="16"/>
  <c r="D22" i="13"/>
  <c r="H22" i="13"/>
  <c r="H49" i="13"/>
  <c r="D49" i="13"/>
  <c r="B28" i="13"/>
  <c r="B20" i="13"/>
  <c r="D46" i="13"/>
  <c r="H46" i="13"/>
  <c r="D54" i="13"/>
  <c r="H54" i="13"/>
  <c r="F21" i="13"/>
  <c r="E21" i="13"/>
  <c r="H55" i="13"/>
  <c r="D55" i="13"/>
  <c r="H47" i="13"/>
  <c r="D47" i="13"/>
  <c r="D30" i="13"/>
  <c r="H30" i="13"/>
  <c r="D42" i="13"/>
  <c r="H42" i="13"/>
  <c r="F47" i="13" l="1"/>
  <c r="E47" i="13"/>
  <c r="F18" i="13"/>
  <c r="E18" i="13"/>
  <c r="F31" i="13"/>
  <c r="E31" i="13"/>
  <c r="F37" i="13"/>
  <c r="E37" i="13"/>
  <c r="F22" i="13"/>
  <c r="E22" i="13"/>
  <c r="F55" i="13"/>
  <c r="E55" i="13"/>
  <c r="H44" i="13"/>
  <c r="D44" i="13"/>
  <c r="F25" i="13"/>
  <c r="E25" i="13"/>
  <c r="F54" i="13"/>
  <c r="E54" i="13"/>
  <c r="F39" i="13"/>
  <c r="E39" i="13"/>
  <c r="H52" i="13"/>
  <c r="D52" i="13"/>
  <c r="F46" i="13"/>
  <c r="E46" i="13"/>
  <c r="F58" i="13"/>
  <c r="E58" i="13"/>
  <c r="G17" i="13"/>
  <c r="I17" i="13"/>
  <c r="H20" i="13"/>
  <c r="D20" i="13"/>
  <c r="H60" i="13"/>
  <c r="D60" i="13"/>
  <c r="F42" i="13"/>
  <c r="E42" i="13"/>
  <c r="H28" i="13"/>
  <c r="D28" i="13"/>
  <c r="F49" i="13"/>
  <c r="E49" i="13"/>
  <c r="F30" i="13"/>
  <c r="E30" i="13"/>
  <c r="E23" i="13"/>
  <c r="F23" i="13"/>
  <c r="H36" i="13"/>
  <c r="D36" i="13"/>
  <c r="F38" i="13"/>
  <c r="E38" i="13"/>
  <c r="F44" i="13" l="1"/>
  <c r="E44" i="13"/>
  <c r="F36" i="13"/>
  <c r="E36" i="13"/>
  <c r="F60" i="13"/>
  <c r="E60" i="13"/>
  <c r="F20" i="13"/>
  <c r="E20" i="13"/>
  <c r="J17" i="13"/>
  <c r="C18" i="13"/>
  <c r="F52" i="13"/>
  <c r="E52" i="13"/>
  <c r="F28" i="13"/>
  <c r="E28" i="13"/>
  <c r="G18" i="13" l="1"/>
  <c r="I18" i="13" s="1"/>
  <c r="C19" i="13" l="1"/>
  <c r="J18" i="13"/>
  <c r="G19" i="13" l="1"/>
  <c r="I19" i="13" s="1"/>
  <c r="J19" i="13" l="1"/>
  <c r="C20" i="13"/>
  <c r="G20" i="13" l="1"/>
  <c r="I20" i="13" s="1"/>
  <c r="J20" i="13" l="1"/>
  <c r="C21" i="13"/>
  <c r="G21" i="13" l="1"/>
  <c r="I21" i="13"/>
  <c r="J21" i="13" l="1"/>
  <c r="C22" i="13"/>
  <c r="G22" i="13" l="1"/>
  <c r="I22" i="13" s="1"/>
  <c r="J22" i="13" l="1"/>
  <c r="C23" i="13"/>
  <c r="G23" i="13" l="1"/>
  <c r="I23" i="13" s="1"/>
  <c r="J23" i="13" l="1"/>
  <c r="C24" i="13"/>
  <c r="G24" i="13" l="1"/>
  <c r="I24" i="13" s="1"/>
  <c r="J24" i="13" l="1"/>
  <c r="C25" i="13"/>
  <c r="G25" i="13" l="1"/>
  <c r="I25" i="13"/>
  <c r="J25" i="13" l="1"/>
  <c r="C26" i="13"/>
  <c r="G26" i="13" l="1"/>
  <c r="I26" i="13"/>
  <c r="C27" i="13" l="1"/>
  <c r="J26" i="13"/>
  <c r="G27" i="13" l="1"/>
  <c r="I27" i="13" s="1"/>
  <c r="J27" i="13" l="1"/>
  <c r="C28" i="13"/>
  <c r="G28" i="13" l="1"/>
  <c r="I28" i="13" s="1"/>
  <c r="J28" i="13" l="1"/>
  <c r="C29" i="13"/>
  <c r="G29" i="13" l="1"/>
  <c r="I29" i="13"/>
  <c r="J29" i="13" l="1"/>
  <c r="C30" i="13"/>
  <c r="G30" i="13" l="1"/>
  <c r="I30" i="13" s="1"/>
  <c r="J30" i="13" l="1"/>
  <c r="C31" i="13"/>
  <c r="G31" i="13" l="1"/>
  <c r="I31" i="13" s="1"/>
  <c r="J31" i="13" l="1"/>
  <c r="C32" i="13"/>
  <c r="G32" i="13" l="1"/>
  <c r="I32" i="13" s="1"/>
  <c r="J32" i="13" l="1"/>
  <c r="C33" i="13"/>
  <c r="G33" i="13" l="1"/>
  <c r="I33" i="13"/>
  <c r="J33" i="13" l="1"/>
  <c r="C34" i="13"/>
  <c r="G34" i="13" l="1"/>
  <c r="I34" i="13" s="1"/>
  <c r="C35" i="13" l="1"/>
  <c r="J34" i="13"/>
  <c r="G35" i="13" l="1"/>
  <c r="I35" i="13" s="1"/>
  <c r="J35" i="13" l="1"/>
  <c r="C36" i="13"/>
  <c r="G36" i="13" l="1"/>
  <c r="I36" i="13" s="1"/>
  <c r="J36" i="13" l="1"/>
  <c r="C37" i="13"/>
  <c r="G37" i="13" l="1"/>
  <c r="I37" i="13"/>
  <c r="J37" i="13" l="1"/>
  <c r="C38" i="13"/>
  <c r="G38" i="13" l="1"/>
  <c r="I38" i="13" s="1"/>
  <c r="J38" i="13" l="1"/>
  <c r="C39" i="13"/>
  <c r="G39" i="13" l="1"/>
  <c r="I39" i="13" s="1"/>
  <c r="J39" i="13" l="1"/>
  <c r="C40" i="13"/>
  <c r="G40" i="13" l="1"/>
  <c r="I40" i="13" s="1"/>
  <c r="J40" i="13" l="1"/>
  <c r="C41" i="13"/>
  <c r="G41" i="13" l="1"/>
  <c r="I41" i="13"/>
  <c r="J41" i="13" l="1"/>
  <c r="C42" i="13"/>
  <c r="G42" i="13" l="1"/>
  <c r="I42" i="13" s="1"/>
  <c r="C43" i="13" l="1"/>
  <c r="J42" i="13"/>
  <c r="G43" i="13" l="1"/>
  <c r="I43" i="13" s="1"/>
  <c r="J43" i="13" l="1"/>
  <c r="C44" i="13"/>
  <c r="G44" i="13" l="1"/>
  <c r="I44" i="13" s="1"/>
  <c r="J44" i="13" l="1"/>
  <c r="C45" i="13"/>
  <c r="G45" i="13" l="1"/>
  <c r="I45" i="13"/>
  <c r="J45" i="13" l="1"/>
  <c r="C46" i="13"/>
  <c r="G46" i="13" l="1"/>
  <c r="I46" i="13"/>
  <c r="J46" i="13" l="1"/>
  <c r="C47" i="13"/>
  <c r="G47" i="13" l="1"/>
  <c r="I47" i="13" s="1"/>
  <c r="J47" i="13" l="1"/>
  <c r="C48" i="13"/>
  <c r="G48" i="13" l="1"/>
  <c r="I48" i="13" s="1"/>
  <c r="J48" i="13" l="1"/>
  <c r="C49" i="13"/>
  <c r="G49" i="13" l="1"/>
  <c r="I49" i="13"/>
  <c r="J49" i="13" l="1"/>
  <c r="C50" i="13"/>
  <c r="G50" i="13" l="1"/>
  <c r="I50" i="13" s="1"/>
  <c r="C51" i="13" l="1"/>
  <c r="J50" i="13"/>
  <c r="G51" i="13" l="1"/>
  <c r="I51" i="13" s="1"/>
  <c r="J51" i="13" l="1"/>
  <c r="C52" i="13"/>
  <c r="G52" i="13" l="1"/>
  <c r="I52" i="13" s="1"/>
  <c r="J52" i="13" l="1"/>
  <c r="C53" i="13"/>
  <c r="G53" i="13" l="1"/>
  <c r="I53" i="13"/>
  <c r="J53" i="13" l="1"/>
  <c r="C54" i="13"/>
  <c r="G54" i="13" l="1"/>
  <c r="I54" i="13" s="1"/>
  <c r="J54" i="13" l="1"/>
  <c r="C55" i="13"/>
  <c r="G55" i="13" l="1"/>
  <c r="I55" i="13" s="1"/>
  <c r="J55" i="13" l="1"/>
  <c r="C56" i="13"/>
  <c r="G56" i="13" l="1"/>
  <c r="I56" i="13" s="1"/>
  <c r="J56" i="13" l="1"/>
  <c r="C57" i="13"/>
  <c r="G57" i="13" l="1"/>
  <c r="I57" i="13"/>
  <c r="J57" i="13" l="1"/>
  <c r="C58" i="13"/>
  <c r="G58" i="13" l="1"/>
  <c r="I58" i="13" s="1"/>
  <c r="C59" i="13" l="1"/>
  <c r="J58" i="13"/>
  <c r="G59" i="13" l="1"/>
  <c r="I59" i="13" s="1"/>
  <c r="J59" i="13" l="1"/>
  <c r="C60" i="13"/>
  <c r="G60" i="13" l="1"/>
  <c r="I60" i="13" s="1"/>
  <c r="J60"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2"/>
            <color theme="1"/>
            <rFont val="Calibri"/>
            <scheme val="minor"/>
          </rPr>
          <t>======
ID#AAABo46qpfU
Guide    (2025-08-03 07:55:57)
This tab gives you an overview of the workbook and how to use each part. Read this first.</t>
        </r>
      </text>
    </comment>
  </commentList>
  <extLst>
    <ext xmlns:r="http://schemas.openxmlformats.org/officeDocument/2006/relationships" uri="GoogleSheetsCustomDataVersion2">
      <go:sheetsCustomData xmlns:go="http://customooxmlschemas.google.com/" r:id="rId1" roundtripDataSignature="AMtx7mj2uSseDeDcsAfy+/CwpIYU+S4A+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200-000001000000}">
      <text>
        <r>
          <rPr>
            <sz val="12"/>
            <color theme="1"/>
            <rFont val="Calibri"/>
            <scheme val="minor"/>
          </rPr>
          <t>======
ID#AAABo46qpfg
Guide    (2025-08-03 07:55:57)
List your home, super, investments, cash and other assets. Indicate whether to include each in net worth calculations.</t>
        </r>
      </text>
    </comment>
  </commentList>
  <extLst>
    <ext xmlns:r="http://schemas.openxmlformats.org/officeDocument/2006/relationships" uri="GoogleSheetsCustomDataVersion2">
      <go:sheetsCustomData xmlns:go="http://customooxmlschemas.google.com/" r:id="rId1" roundtripDataSignature="AMtx7mic3+4/gkJjLPP75O6fqEOvPmECd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2"/>
            <color theme="1"/>
            <rFont val="Calibri"/>
            <scheme val="minor"/>
          </rPr>
          <t>======
ID#AAABo46qpfY
Guide    (2025-08-03 07:55:57)
Record all debts and savings contributions, including interest rates, terms and repayments.</t>
        </r>
      </text>
    </comment>
  </commentList>
  <extLst>
    <ext xmlns:r="http://schemas.openxmlformats.org/officeDocument/2006/relationships" uri="GoogleSheetsCustomDataVersion2">
      <go:sheetsCustomData xmlns:go="http://customooxmlschemas.google.com/" r:id="rId1" roundtripDataSignature="AMtx7mhOYDsEnBs3qVRPaRUAC9RtJNaLF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400-000001000000}">
      <text>
        <r>
          <rPr>
            <sz val="12"/>
            <color theme="1"/>
            <rFont val="Calibri"/>
            <scheme val="minor"/>
          </rPr>
          <t>======
ID#AAABo46qpfk
Guide    (2025-08-03 07:55:57)
Enter all sources of take-home income, choose the frequency and tick Include to add to totals.</t>
        </r>
      </text>
    </comment>
  </commentList>
  <extLst>
    <ext xmlns:r="http://schemas.openxmlformats.org/officeDocument/2006/relationships" uri="GoogleSheetsCustomDataVersion2">
      <go:sheetsCustomData xmlns:go="http://customooxmlschemas.google.com/" r:id="rId1" roundtripDataSignature="AMtx7mjzfdOXC/0uqA/RDebIpV10fZ3o1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500-000001000000}">
      <text>
        <r>
          <rPr>
            <sz val="12"/>
            <color theme="1"/>
            <rFont val="Calibri"/>
            <scheme val="minor"/>
          </rPr>
          <t>======
ID#AAABo46qpfM
Guide    (2025-08-03 07:55:57)
Itemise your spending across each category. Provide the amount and how often you pay it.</t>
        </r>
      </text>
    </comment>
  </commentList>
  <extLst>
    <ext xmlns:r="http://schemas.openxmlformats.org/officeDocument/2006/relationships" uri="GoogleSheetsCustomDataVersion2">
      <go:sheetsCustomData xmlns:go="http://customooxmlschemas.google.com/" r:id="rId1" roundtripDataSignature="AMtx7mgfR//85P1EEn38O+ETUxUsOYdCt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2"/>
            <color theme="1"/>
            <rFont val="Calibri"/>
            <scheme val="minor"/>
          </rPr>
          <t>======
ID#AAABo46qpe0
Guide    (2025-08-03 07:55:57)
Track your recurring subscriptions and direct debits. Specify cost per period and frequency.</t>
        </r>
      </text>
    </comment>
  </commentList>
  <extLst>
    <ext xmlns:r="http://schemas.openxmlformats.org/officeDocument/2006/relationships" uri="GoogleSheetsCustomDataVersion2">
      <go:sheetsCustomData xmlns:go="http://customooxmlschemas.google.com/" r:id="rId1" roundtripDataSignature="AMtx7mgpTs/gLjhiPpSXAf9FxB3EkQMGBA=="/>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1000000}">
      <text>
        <r>
          <rPr>
            <sz val="12"/>
            <color theme="1"/>
            <rFont val="Calibri"/>
            <scheme val="minor"/>
          </rPr>
          <t>======
ID#AAABo46qpfE
Guide    (2025-08-03 07:55:57)
Plan your cost-of-living baseline and separate one-off costs per year and epic experiences per year for each life phase. Record how many years you expect to spend in the phase; the sheet sums these to give a total annual budget.</t>
        </r>
      </text>
    </comment>
  </commentList>
  <extLst>
    <ext xmlns:r="http://schemas.openxmlformats.org/officeDocument/2006/relationships" uri="GoogleSheetsCustomDataVersion2">
      <go:sheetsCustomData xmlns:go="http://customooxmlschemas.google.com/" r:id="rId1" roundtripDataSignature="AMtx7mjG/UVv6skyx92TLEy1Y7tOCZUNbw=="/>
    </ext>
  </extL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800-000001000000}">
      <text>
        <r>
          <rPr>
            <sz val="12"/>
            <color theme="1"/>
            <rFont val="Calibri"/>
            <scheme val="minor"/>
          </rPr>
          <t>======
ID#AAABo46qpes
Guide    (2025-08-03 07:55:57)
List specific one-off costs and epic experiences. Select a frequency (once, every year or every second year) and whether to include them; the sheet multiplies annual items by 10 and every-second-year items by 5 to estimate total cost.</t>
        </r>
      </text>
    </comment>
  </commentList>
  <extLst>
    <ext xmlns:r="http://schemas.openxmlformats.org/officeDocument/2006/relationships" uri="GoogleSheetsCustomDataVersion2">
      <go:sheetsCustomData xmlns:go="http://customooxmlschemas.google.com/" r:id="rId1" roundtripDataSignature="AMtx7mh14U9gMWJeVfu7SLY6Eogm6vj55A=="/>
    </ext>
  </extL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900-000001000000}">
      <text>
        <r>
          <rPr>
            <sz val="12"/>
            <color theme="1"/>
            <rFont val="Calibri"/>
            <scheme val="minor"/>
          </rPr>
          <t>======
ID#AAABo46qpe4
Guide    (2025-08-03 07:55:57)
Define the start and end ages and annual amounts for each layer of income (work, super pension, investments, etc.).</t>
        </r>
      </text>
    </comment>
  </commentList>
  <extLst>
    <ext xmlns:r="http://schemas.openxmlformats.org/officeDocument/2006/relationships" uri="GoogleSheetsCustomDataVersion2">
      <go:sheetsCustomData xmlns:go="http://customooxmlschemas.google.com/" r:id="rId1" roundtripDataSignature="AMtx7mhKBwDzldQwycaOBkWV+2sl7IG6aw=="/>
    </ext>
  </extL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A00-000001000000}">
      <text>
        <r>
          <rPr>
            <sz val="12"/>
            <color theme="1"/>
            <rFont val="Calibri"/>
            <scheme val="minor"/>
          </rPr>
          <t>======
ID#AAABo46qpew
Guide    (2025-08-03 07:55:57)
Allocate spending across cost-of-living, lifestyle, savings, health and other categories for each phase.</t>
        </r>
      </text>
    </comment>
  </commentList>
  <extLst>
    <ext xmlns:r="http://schemas.openxmlformats.org/officeDocument/2006/relationships" uri="GoogleSheetsCustomDataVersion2">
      <go:sheetsCustomData xmlns:go="http://customooxmlschemas.google.com/" r:id="rId1" roundtripDataSignature="AMtx7mi4dWFJVlhc+T0FfHOKO9SCl02rKQ=="/>
    </ext>
  </extL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D00-000001000000}">
      <text>
        <r>
          <rPr>
            <sz val="12"/>
            <color theme="1"/>
            <rFont val="Calibri"/>
            <scheme val="minor"/>
          </rPr>
          <t>======
ID#AAABo46qpfc
Guide    (2025-08-03 07:55:57)
Estimate how long it will take to repay your debts based on principal, interest rate and monthly payments.</t>
        </r>
      </text>
    </comment>
  </commentList>
  <extLst>
    <ext xmlns:r="http://schemas.openxmlformats.org/officeDocument/2006/relationships" uri="GoogleSheetsCustomDataVersion2">
      <go:sheetsCustomData xmlns:go="http://customooxmlschemas.google.com/" r:id="rId1" roundtripDataSignature="AMtx7mhVfaaGnOEgNFvpZRXGfbQJjPA90Q=="/>
    </ext>
  </extL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E00-000001000000}">
      <text>
        <r>
          <rPr>
            <sz val="12"/>
            <color theme="1"/>
            <rFont val="Calibri"/>
            <scheme val="minor"/>
          </rPr>
          <t>======
ID#AAABo46qpe8
Guide    (2025-08-03 07:55:57)
Estimate how long it will take to repay your debts based on principal, interest rate and monthly payments.</t>
        </r>
      </text>
    </comment>
  </commentList>
  <extLst>
    <ext xmlns:r="http://schemas.openxmlformats.org/officeDocument/2006/relationships" uri="GoogleSheetsCustomDataVersion2">
      <go:sheetsCustomData xmlns:go="http://customooxmlschemas.google.com/" r:id="rId1" roundtripDataSignature="AMtx7mhng9I8esZlRf7Phzm2Q/6FKga7jQ=="/>
    </ext>
  </extL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0F00-000001000000}">
      <text>
        <r>
          <rPr>
            <sz val="12"/>
            <color theme="1"/>
            <rFont val="Calibri"/>
            <scheme val="minor"/>
          </rPr>
          <t>======
ID#AAABo46qpfA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hn1BcBhXrfw7+S/QnU4Cw9aL1eUA=="/>
    </ext>
  </extL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1000-000001000000}">
      <text>
        <r>
          <rPr>
            <sz val="12"/>
            <color theme="1"/>
            <rFont val="Calibri"/>
            <scheme val="minor"/>
          </rPr>
          <t>======
ID#AAABo46qpfQ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js6wcWP3505Qa7fwM6j0oThpDj4g=="/>
    </ext>
  </extL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1200-000001000000}">
      <text>
        <r>
          <rPr>
            <sz val="12"/>
            <color theme="1"/>
            <rFont val="Calibri"/>
            <scheme val="minor"/>
          </rPr>
          <t>======
ID#AAABo46qpfI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hFozkrigHDf96bUCcELYPMmDzJkA=="/>
    </ext>
  </extLst>
</comments>
</file>

<file path=xl/sharedStrings.xml><?xml version="1.0" encoding="utf-8"?>
<sst xmlns="http://schemas.openxmlformats.org/spreadsheetml/2006/main" count="1035" uniqueCount="432">
  <si>
    <t>Welcome to your Prime Time Big Financial Picture Workbook!</t>
  </si>
  <si>
    <t xml:space="preserve">Hey there! Thanks for picking up a copy of Prime Time: 27 Lessons for the New Midlife and downloading this Big Financial Picture Worksheet. Think of this worksheet as a trusted companion to my book, Prime Time: 27 Lessons for the New Midlife. It’s here to help you get a clear view of where you are and where you’re headed, so you can spend more time daydreaming about that caravan trip and less time fretting over spreadsheets. As you work through each step, use the instructions like signposts – they’ll guide you gently, working alongside the steps in the book. This workbook follows the framework in Prime Time, but it’s yours to mould; adjust the categories, play with the numbers, and make it feel like home. Most of all, have fun with it. Planning for your Prime Time, and later your Epic Retirement should feel hopeful, not a chore. Let me walk you through the steps laid out in this excel workbook. If you step through the sheets one-by-one you'll find yourself doing a lot of the work. </t>
  </si>
  <si>
    <t>Step 1: Life Expectancy</t>
  </si>
  <si>
    <t>Use this estimator to determine your expected lifespan. Select your gender, input your age and the sheet will calculate your estimated years remaining and the approximate year you might reach that age using the benchmarks that were published in Prime Time:27 Lessons for the New Midlife.</t>
  </si>
  <si>
    <t>Step 2: Assets</t>
  </si>
  <si>
    <t>List everything you own that has a saleable value: your home, superannuation, investments, rental properties, cash and lifestyle assets. Indicate whether to include each in your net‑worth totals.</t>
  </si>
  <si>
    <t>Step 3: Liabilities &amp; Savings</t>
  </si>
  <si>
    <t>Record every debt (mortgage, loans, credit cards) and your savings or investment contributions. Include interest rates, terms and monthly repayments.</t>
  </si>
  <si>
    <t>Step 4: Current Income</t>
  </si>
  <si>
    <t>Enter all sources of take‑home income and specify how often they are paid. Tick “Include” to incorporate them in the budget calculations.</t>
  </si>
  <si>
    <t>Step 5: Current Expenses</t>
  </si>
  <si>
    <t>Itemise your spending by category and frequency. The sheet converts different payment frequencies into annual and weekly amounts and summarises essentials vs discretionary costs.</t>
  </si>
  <si>
    <t>Step 6: Subscriptions</t>
  </si>
  <si>
    <t>Track recurring services or direct debits. Specify the amount and frequency; the sheet calculates annual totals.</t>
  </si>
  <si>
    <t>Step 7: Future Budget</t>
  </si>
  <si>
    <t>Plan your cost of living for each life phase. Enter baseline living costs, one‑off costs per year and epic experiences per year along with the number of years you expect to spend in that phase.</t>
  </si>
  <si>
    <t>Step 8: Epic &amp; One-off</t>
  </si>
  <si>
    <t>List specific one‑off costs and epic experiences. Select how often they occur (once, every year or every second year) and whether to include them; the sheet calculates the total cost by multiplying annual items by 10 years and every‑second‑year items by 5.</t>
  </si>
  <si>
    <t>Step 9: Income Layers</t>
  </si>
  <si>
    <t>Think about how different income sources will support you over time. Enter the age ranges for each layer (employment income, super pension, investment income, Age Pension, rental/business income and other) and the estimated annual amounts.</t>
  </si>
  <si>
    <t>Step 10: Spending Allocation</t>
  </si>
  <si>
    <t>Allocate your spending across categories (cost of living, lifestyle discretionary, saving &amp; investing, health &amp; care and other) for each phase. Compare your allocations against your future budget.</t>
  </si>
  <si>
    <t>Step 11: Summary</t>
  </si>
  <si>
    <t>See your big financial picture at a glance: the value of your home, assets (excluding home and super), super balance, liabilities, net worth, income, expenses and your annual and monthly surplus or deficit.</t>
  </si>
  <si>
    <t>Step 12: Super Projection</t>
  </si>
  <si>
    <t>Forecast how your superannuation might grow over time. Input your starting balance, expected annual return, annual contributions and the number of years; the sheet builds a year‑by‑year projection and chart.</t>
  </si>
  <si>
    <t>Step 13: Debt Paydown</t>
  </si>
  <si>
    <t>Estimate how long it will take to repay your debts. For each debt, enter the principal, interest rate and monthly payment; the sheet calculates the number of years to pay it off using Excel’s NPER function.</t>
  </si>
  <si>
    <t>Step 14: Enough Calculator</t>
  </si>
  <si>
    <t>Estimate the lump sum needed to fund your retirement. Use the annual spending from your Future Budget or input your own amount, set your net real return assumption, and adjust for the Age Pension or other income and any part‑time work. The sheet shows both a rule‑of‑thumb and an annuity‑based lump sum.</t>
  </si>
  <si>
    <t xml:space="preserve">DISCLAIMER: </t>
  </si>
  <si>
    <t>This spreadsheet is for general information and illustrative purposes only. It does not constitute financial, legal, or tax advice and should not be relied upon as such. Individual circumstances vary, and you should seek independent professional advice tailored to your personal situation before making any financial decisions. While care has been taken to ensure the accuracy of the information, no guarantee is given and no liability is accepted for errors or omissions.</t>
  </si>
  <si>
    <t xml:space="preserve">INSTRUCTION: </t>
  </si>
  <si>
    <t>We have marked all fields that should have content entered with yellow</t>
  </si>
  <si>
    <t>Hover over cells to find the dropdown selections</t>
  </si>
  <si>
    <t>© Epically Pty Ltd</t>
  </si>
  <si>
    <t>Use this sheet to estimate your life expectancy based on the 25th, 50th, 75th and 90th percentiles for men, women and couples (from Prime Time book). Enter your gender, select a percentile and your current age, and the sheet will calculate your expected lifespan, years remaining and estimated year of death.</t>
  </si>
  <si>
    <t>Gender</t>
  </si>
  <si>
    <t>Percentile</t>
  </si>
  <si>
    <t>Current age</t>
  </si>
  <si>
    <t>Expected lifespan</t>
  </si>
  <si>
    <t>Years remaining</t>
  </si>
  <si>
    <t>Estimated year of death</t>
  </si>
  <si>
    <t>Male</t>
  </si>
  <si>
    <t>50th percentile</t>
  </si>
  <si>
    <t>Female</t>
  </si>
  <si>
    <t>Couple</t>
  </si>
  <si>
    <t>25th percentile</t>
  </si>
  <si>
    <t>75th percentile</t>
  </si>
  <si>
    <t>90th percentile</t>
  </si>
  <si>
    <t xml:space="preserve">These figures reflect life expectancy percentiles for people aged 50 in mid‑2025 who live past 65. Use the percentiles to choose a conservative, median, longer‑than‑average or super‑long life estimate, as described in Prime Time. </t>
  </si>
  <si>
    <t>List your assets and indicate whether to include each in your net worth. Use the “Include” column to toggle totals.</t>
  </si>
  <si>
    <t>Category</t>
  </si>
  <si>
    <t>Description</t>
  </si>
  <si>
    <t>Current value ($)</t>
  </si>
  <si>
    <t>Owner</t>
  </si>
  <si>
    <t>Include in totals?</t>
  </si>
  <si>
    <t>Home</t>
  </si>
  <si>
    <t>Yes</t>
  </si>
  <si>
    <t>Superannuation</t>
  </si>
  <si>
    <t>Investments</t>
  </si>
  <si>
    <t>Rental property</t>
  </si>
  <si>
    <t>Cash &amp; Savings</t>
  </si>
  <si>
    <t>Lifestyle assets</t>
  </si>
  <si>
    <t>No</t>
  </si>
  <si>
    <t>Other asset 1</t>
  </si>
  <si>
    <t>Other asset 2</t>
  </si>
  <si>
    <t>Other asset 3</t>
  </si>
  <si>
    <t>Other asset 4</t>
  </si>
  <si>
    <t>Total asset value</t>
  </si>
  <si>
    <t>Home value</t>
  </si>
  <si>
    <t>Superannuation value</t>
  </si>
  <si>
    <t>Assets excluding home &amp; super</t>
  </si>
  <si>
    <t>Record your debts and savings. Include interest rates, terms and repayments. Use the Include column to toggle totals.</t>
  </si>
  <si>
    <t>Type</t>
  </si>
  <si>
    <t>Outstanding balance ($)</t>
  </si>
  <si>
    <t>Interest rate (%)</t>
  </si>
  <si>
    <t>Term (yrs)</t>
  </si>
  <si>
    <t>Monthly repayment ($)</t>
  </si>
  <si>
    <t>Mortgage</t>
  </si>
  <si>
    <t>Investment loan</t>
  </si>
  <si>
    <t>Personal loan</t>
  </si>
  <si>
    <t>Car loan/lease</t>
  </si>
  <si>
    <t>Credit card</t>
  </si>
  <si>
    <t>Other loan</t>
  </si>
  <si>
    <t>Long-term savings/investment</t>
  </si>
  <si>
    <t>Extra savings into super</t>
  </si>
  <si>
    <t>Emergency savings</t>
  </si>
  <si>
    <t>Total liabilities</t>
  </si>
  <si>
    <t>Total savings/outgoings per year at this time</t>
  </si>
  <si>
    <t>Enter all sources of take-home income. Specify the amount and frequency, and tick Include to add it to totals.</t>
  </si>
  <si>
    <t>Income source</t>
  </si>
  <si>
    <t>Amount per period ($)</t>
  </si>
  <si>
    <t>Frequency</t>
  </si>
  <si>
    <t>Annual amount ($)</t>
  </si>
  <si>
    <t>Weekly amount ($)</t>
  </si>
  <si>
    <t>Income from working (After tax)</t>
  </si>
  <si>
    <t>Monthly</t>
  </si>
  <si>
    <t>Partner income from working (After tax)</t>
  </si>
  <si>
    <t>Side-hustle or business income</t>
  </si>
  <si>
    <t>Dividends</t>
  </si>
  <si>
    <t>Annually</t>
  </si>
  <si>
    <t>Rental income (net)</t>
  </si>
  <si>
    <t>Interest income</t>
  </si>
  <si>
    <t>Superannuation income</t>
  </si>
  <si>
    <t>Age pension</t>
  </si>
  <si>
    <t>Weekly</t>
  </si>
  <si>
    <t>Other income</t>
  </si>
  <si>
    <t>TOTAL INCOME</t>
  </si>
  <si>
    <t>Itemise your spending across each category. Enter the amount and frequency; totals are calculated automatically.</t>
  </si>
  <si>
    <t>Item</t>
  </si>
  <si>
    <t>Housing</t>
  </si>
  <si>
    <t>Building and contents insurance</t>
  </si>
  <si>
    <t>Essential</t>
  </si>
  <si>
    <t>Council rates</t>
  </si>
  <si>
    <t>Quarterly</t>
  </si>
  <si>
    <t>Water charges</t>
  </si>
  <si>
    <t>Home improvements</t>
  </si>
  <si>
    <t>Repairs &amp; maintenance</t>
  </si>
  <si>
    <t>Utilities</t>
  </si>
  <si>
    <t>Electricity &amp; gas bills</t>
  </si>
  <si>
    <t>Body corp fees (or similar)</t>
  </si>
  <si>
    <t>Rent (deducting rent assistance)</t>
  </si>
  <si>
    <t>Fresh food</t>
  </si>
  <si>
    <t>Supermarket</t>
  </si>
  <si>
    <t>Butcher/Fruit shop</t>
  </si>
  <si>
    <t>Other food</t>
  </si>
  <si>
    <t>Internet &amp; phones</t>
  </si>
  <si>
    <t>Internet and mobile phone bundle</t>
  </si>
  <si>
    <t>Internet</t>
  </si>
  <si>
    <t>Mobile phone</t>
  </si>
  <si>
    <t>Household goods &amp; services</t>
  </si>
  <si>
    <t>Household cleaning and cleaning supplies</t>
  </si>
  <si>
    <t>Cosmetics &amp; personal care items</t>
  </si>
  <si>
    <t>Hairdresser &amp; barber costs</t>
  </si>
  <si>
    <t>Digital media</t>
  </si>
  <si>
    <t>Computer, printer &amp; software</t>
  </si>
  <si>
    <t>Household appliances, air conditioners and smart phones</t>
  </si>
  <si>
    <t>Other household expenses</t>
  </si>
  <si>
    <t>Clothing &amp; footwear</t>
  </si>
  <si>
    <t>Clothing and footwear</t>
  </si>
  <si>
    <t>Transport</t>
  </si>
  <si>
    <t>Car registration</t>
  </si>
  <si>
    <t>Car insurance</t>
  </si>
  <si>
    <t>Fuel and other operating costs</t>
  </si>
  <si>
    <t>Servicing &amp; maintenance</t>
  </si>
  <si>
    <t>Public transport costs</t>
  </si>
  <si>
    <t>Tolls</t>
  </si>
  <si>
    <t>Personal health</t>
  </si>
  <si>
    <t>Health insurance</t>
  </si>
  <si>
    <t>Chemist</t>
  </si>
  <si>
    <t>Doctors co-payment and out of pocket expenses</t>
  </si>
  <si>
    <t>Vitamins &amp; over the counter medicines</t>
  </si>
  <si>
    <t>Exercise &amp; fitness</t>
  </si>
  <si>
    <t>Entertainment &amp; Leisure</t>
  </si>
  <si>
    <t>Membership to clubs</t>
  </si>
  <si>
    <t>Discretionary</t>
  </si>
  <si>
    <t>TV</t>
  </si>
  <si>
    <t>Streaming services</t>
  </si>
  <si>
    <t>Alcohol/charity donations</t>
  </si>
  <si>
    <t>Cinema, theatre, sports or day trips</t>
  </si>
  <si>
    <t>Lunches and dinners out</t>
  </si>
  <si>
    <t>Domestic vacations</t>
  </si>
  <si>
    <t>International vacations</t>
  </si>
  <si>
    <t>Take-away foods, coffees etc.</t>
  </si>
  <si>
    <t>Other insurances</t>
  </si>
  <si>
    <t>Life insurance (not held in Super)</t>
  </si>
  <si>
    <t>TPD (not held in Super)</t>
  </si>
  <si>
    <t>Trauma insurance (not held in Super)</t>
  </si>
  <si>
    <t>Pet insurance</t>
  </si>
  <si>
    <t>Work related</t>
  </si>
  <si>
    <t>Professional memberships &amp; other subscriptions</t>
  </si>
  <si>
    <t>Work-related expenses</t>
  </si>
  <si>
    <t>Family &amp; friends</t>
  </si>
  <si>
    <t>Gifts (Christmas and birthdays)</t>
  </si>
  <si>
    <t>Other family expenses</t>
  </si>
  <si>
    <t>Total Essential</t>
  </si>
  <si>
    <t>Total Discretionary</t>
  </si>
  <si>
    <t>Total One-off</t>
  </si>
  <si>
    <t>Total Annual Expenses</t>
  </si>
  <si>
    <t>[2] Budget categories align with the ASFA Retirement Standard and associated expense breakdowns.</t>
  </si>
  <si>
    <t>Track your recurring services or direct debits. Enter the cost and frequency; totals are calculated automatically.</t>
  </si>
  <si>
    <t>Subscription/Service</t>
  </si>
  <si>
    <t>Provider</t>
  </si>
  <si>
    <t>Cost per period ($)</t>
  </si>
  <si>
    <t>Annual cost ($)</t>
  </si>
  <si>
    <t>Include?</t>
  </si>
  <si>
    <t>Streaming service (Netflix)</t>
  </si>
  <si>
    <t>(for example: Netflix, Microsoft Office)</t>
  </si>
  <si>
    <t>Music streaming (Spotify)</t>
  </si>
  <si>
    <t>Cloud storage (iCloud)</t>
  </si>
  <si>
    <t>Gym membership</t>
  </si>
  <si>
    <t>News subscription</t>
  </si>
  <si>
    <t>Magazine subscription</t>
  </si>
  <si>
    <t>Software subscription</t>
  </si>
  <si>
    <t>Video streaming (Stan)</t>
  </si>
  <si>
    <t>Amazon Prime</t>
  </si>
  <si>
    <t>Other subscription</t>
  </si>
  <si>
    <t>TOTAL SUBSCRIPTIONS</t>
  </si>
  <si>
    <t>For each phase, enter your baseline cost of living, any one-off costs per year and epic experiences per year along with how many years you expect to spend in that phase. The sheet will calculate your total annual budget.</t>
  </si>
  <si>
    <t>Phase</t>
  </si>
  <si>
    <t>Age range</t>
  </si>
  <si>
    <t>Years in phase</t>
  </si>
  <si>
    <t>Baseline cost ($)</t>
  </si>
  <si>
    <t>One-off costs per annum ($)</t>
  </si>
  <si>
    <t>Epic experiences per annum ($)</t>
  </si>
  <si>
    <t>Total annual budget ($)</t>
  </si>
  <si>
    <t>Set-up</t>
  </si>
  <si>
    <t>45–50</t>
  </si>
  <si>
    <t>Lifestyling</t>
  </si>
  <si>
    <t>50–60</t>
  </si>
  <si>
    <t>Part-timing</t>
  </si>
  <si>
    <t>60–65</t>
  </si>
  <si>
    <t>Epic retirement</t>
  </si>
  <si>
    <t>65–75</t>
  </si>
  <si>
    <t>Passive retirement/ageing</t>
  </si>
  <si>
    <t>75–85</t>
  </si>
  <si>
    <t>Frailty</t>
  </si>
  <si>
    <t>85–95</t>
  </si>
  <si>
    <t>Epic Retirement &amp; One-Off Experiences</t>
  </si>
  <si>
    <t>List each major one-off cost or epic experience. Select how often it occurs (once, every year or every second year) and whether to include it in your plan.</t>
  </si>
  <si>
    <t>Estimated cost ($)</t>
  </si>
  <si>
    <t>Total cost ($)</t>
  </si>
  <si>
    <t>3-month sabbatical</t>
  </si>
  <si>
    <t>Once only</t>
  </si>
  <si>
    <t>Caravan trip around Australia</t>
  </si>
  <si>
    <t>Every second year</t>
  </si>
  <si>
    <t>Renovate kitchen</t>
  </si>
  <si>
    <t>Round-the-world cruise</t>
  </si>
  <si>
    <t>Family reunion overseas</t>
  </si>
  <si>
    <t>Every year</t>
  </si>
  <si>
    <t>New car purchase</t>
  </si>
  <si>
    <t>Home renovations</t>
  </si>
  <si>
    <t>Major medical expenses</t>
  </si>
  <si>
    <t>Pay off outstanding debts</t>
  </si>
  <si>
    <t>Epic holiday/travel</t>
  </si>
  <si>
    <t>TOTAL Epic &amp; One-off</t>
  </si>
  <si>
    <t>Define each layer of income and the age range during which it applies. Specify the estimated annual amount.</t>
  </si>
  <si>
    <t>Income layer</t>
  </si>
  <si>
    <t>Start age</t>
  </si>
  <si>
    <t>End age</t>
  </si>
  <si>
    <t>Estimated annual amount ($)</t>
  </si>
  <si>
    <t>Employment income</t>
  </si>
  <si>
    <t>Superannuation pension</t>
  </si>
  <si>
    <t>Investment income</t>
  </si>
  <si>
    <t>Rental/business income</t>
  </si>
  <si>
    <t>Other</t>
  </si>
  <si>
    <t>Allocate your spending across categories for each phase and compare against your Future Budget.</t>
  </si>
  <si>
    <t>Cost of living baseline</t>
  </si>
  <si>
    <t>Lifestyle discretionary</t>
  </si>
  <si>
    <t>Saving &amp; investing</t>
  </si>
  <si>
    <t>Health &amp; care</t>
  </si>
  <si>
    <t>Total spending</t>
  </si>
  <si>
    <t>Budgeted amount</t>
  </si>
  <si>
    <t>Surplus/Deficit</t>
  </si>
  <si>
    <t>This summary brings together your assets, liabilities, income and spending. The figures update automatically from the other sheets. Use it as a quick snapshot of your overall position and to see whether you’re living within your means.</t>
  </si>
  <si>
    <t>Assets &amp; Liabilities</t>
  </si>
  <si>
    <t>Total assets</t>
  </si>
  <si>
    <t>Net worth</t>
  </si>
  <si>
    <t>Income &amp; Spending</t>
  </si>
  <si>
    <t>Total income (annual)</t>
  </si>
  <si>
    <t>Total expenses (annual)</t>
  </si>
  <si>
    <t>Subscriptions (annual)</t>
  </si>
  <si>
    <t>Annual surplus/deficit</t>
  </si>
  <si>
    <t>Monthly surplus/deficit</t>
  </si>
  <si>
    <t>This sheet models your superannuation using simple, user‑friendly assumptions. Enter your starting age, retirement age, life expectancy, starting balance, net annual return rate (after fund fees and taxes), annual gross contribution, contributions tax rate, annual drawdown after retirement and an inflation rate. The table will project your balance each year.</t>
  </si>
  <si>
    <t>Starting age</t>
  </si>
  <si>
    <t>Retirement age</t>
  </si>
  <si>
    <t>Life expectancy age</t>
  </si>
  <si>
    <t>Starting balance ($)</t>
  </si>
  <si>
    <t>Net annual return rate (%)</t>
  </si>
  <si>
    <t>Annual gross contribution ($)</t>
  </si>
  <si>
    <t>Contributions tax rate (%)</t>
  </si>
  <si>
    <t>Annual drawdown after retirement ($)</t>
  </si>
  <si>
    <t>Inflation rate (%)</t>
  </si>
  <si>
    <t>Number of years</t>
  </si>
  <si>
    <t>Year</t>
  </si>
  <si>
    <t>Age</t>
  </si>
  <si>
    <t>Opening balance</t>
  </si>
  <si>
    <t>Gross contribution</t>
  </si>
  <si>
    <t>Contributions tax</t>
  </si>
  <si>
    <t>Net contribution</t>
  </si>
  <si>
    <t>Net return</t>
  </si>
  <si>
    <t>Drawdown</t>
  </si>
  <si>
    <t>Closing balance</t>
  </si>
  <si>
    <t>Real closing balance</t>
  </si>
  <si>
    <t>On the Super Projection tab, each column in the projection table tells you something specific about how your nest egg is building and how its purchasing power changes over time. Here’s what they mean:</t>
  </si>
  <si>
    <t>Year – simply counts from 1 up to the number of years you’ve chosen to model (life expectancy age minus starting age).</t>
  </si>
  <si>
    <t>Age – your age at the start of that year. It increments by one each year until the projection ends.</t>
  </si>
  <si>
    <t>Opening balance – your super balance at the start of the year. In year 1 it’s your starting balance; thereafter it’s the previous year’s closing balance.</t>
  </si>
  <si>
    <t>Gross contribution – the amount being paid into your super each year before any tax is taken out. This could be employer super guarantee payments plus any salary‑sacrifice or personal contributions.</t>
  </si>
  <si>
    <t>Contributions tax – Australia’s 15 % tax on concessional contributions. It’s calculated as gross contribution × contributions tax rate. In most cases the rate will be 15 %.</t>
  </si>
  <si>
    <t>Net contribution – the amount that actually lands in your account after the contributions tax is deducted (gross minus contributions tax).</t>
  </si>
  <si>
    <t>Net return – the investment earnings on your opening balance for that year after accounting for fund fees and taxes. In the user‑friendly model it’s calculated as opening balance × net annual return rate.</t>
  </si>
  <si>
    <t>Drawdown – the money you withdraw from your super once you reach your retirement age, such as pension payments. It’s set to zero until your age crosses the retirement age, after which it uses the annual drawdown amount you specify.</t>
  </si>
  <si>
    <t>Closing balance – your end‑of‑year balance. It’s computed as opening balance + net contribution + net return − drawdown.</t>
  </si>
  <si>
    <t>Real closing balance – this column translates the nominal closing balance into today’s dollars by adjusting for inflation. It divides the closing balance by (1+inflation rate)year number(1 + \text{inflation rate})^{\text{year number}}(1+inflation rate)year number. This gives you a sense of the purchasing power of your super over time, not just the raw dollar amount.</t>
  </si>
  <si>
    <t>By looking at both the nominal and real balances, you can see not only how your super grows, but also how far that money might stretch when you consider inflation.</t>
  </si>
  <si>
    <t>Debt Paydown Planner</t>
  </si>
  <si>
    <t>Enter each debt with its principal, interest rate and monthly payment to estimate how many years it will take to repay.</t>
  </si>
  <si>
    <t>Debt name</t>
  </si>
  <si>
    <t>Principal ($)</t>
  </si>
  <si>
    <t>Annual interest rate (%)</t>
  </si>
  <si>
    <t>Monthly payment ($)</t>
  </si>
  <si>
    <t>Years to repay</t>
  </si>
  <si>
    <t>Car loan</t>
  </si>
  <si>
    <t>Enough Calculator</t>
  </si>
  <si>
    <t>This calculator estimates the lump sum you need at retirement. Enter your assumptions below or pull an average annual spend from the Future Budget tab. If you expect to work part‑time during retirement, enter the number of years and income; the calculator will reduce the annual shortfall accordingly.</t>
  </si>
  <si>
    <t>Parameter</t>
  </si>
  <si>
    <t>Value</t>
  </si>
  <si>
    <t>Use spending from Future Budget</t>
  </si>
  <si>
    <t>Annual spending (if manual)</t>
  </si>
  <si>
    <t>Net real return rate (%)</t>
  </si>
  <si>
    <t>Retirement duration (years)</t>
  </si>
  <si>
    <t>Expected Age Pension ($ per year)</t>
  </si>
  <si>
    <t>Part-time work duration (years)</t>
  </si>
  <si>
    <t>Part-time income ($ per year)</t>
  </si>
  <si>
    <t>Calculated annual spending from Future Budget</t>
  </si>
  <si>
    <t>Adjusted annual shortfall (spending minus income and part-time)</t>
  </si>
  <si>
    <t>Required lump sum (rule-of-thumb)</t>
  </si>
  <si>
    <t>Required lump sum (annuity formula)</t>
  </si>
  <si>
    <t>Note: Part-time income is averaged over the retirement duration for simplicity. For example, earning $20,000 for 5 years in a 25-year retirement reduces the annual shortfall by $4,000. The annuity formula assumes a constant real return and spending.</t>
  </si>
  <si>
    <t>How to use this calculator</t>
  </si>
  <si>
    <t>Choose your spending source: If you’ve filled out the Future Budget tab, leave “Use spending from Future Budget” set to Yes and the calculator will use the average annual budget across your life phases. Otherwise, switch it to No and enter your own annual spending figure in the “Annual spending (if manual)” box.</t>
  </si>
  <si>
    <t>Set your assumptions: In the next few boxes, enter your best guess for:</t>
  </si>
  <si>
    <t>Net real return rate (%): The annual return you expect on your investments after fees, taxes and inflation (e.g. 3 %).</t>
  </si>
  <si>
    <t>Retirement duration (years): How long you want your money to last (life expectancy minus the age you plan to stop full‑time work).</t>
  </si>
  <si>
    <t>Age Pension or other income: Any government pension, rental income or other income you expect to receive each year in retirement.</t>
  </si>
  <si>
    <t>Model part‑time work: If you plan to keep working a few days a week after you “retire,” enter how many years you expect to do that and how much you’ll earn each year. The calculator spreads this income over your whole retirement to lower your annual shortfall.</t>
  </si>
  <si>
    <t>Review your shortfall and your number: The line labelled “Adjusted annual shortfall” shows how much you’ll need to fund yourself each year after accounting for any pension and part‑time earnings. The two figures below give you a ballpark lump sum needed to generate that shortfall:</t>
  </si>
  <si>
    <t>Rule‑of‑thumb: Simply divides your annual shortfall by your net return rate.</t>
  </si>
  <si>
    <t>Annuity formula: A more precise calculation that discounts each year’s spending back to today’s dollars over your chosen retirement duration.</t>
  </si>
  <si>
    <t>Remember, this is an estimate to start the conversation; real life is messier, so feel free to tweak the inputs and see how your target changes.</t>
  </si>
  <si>
    <t>Pre-retirement living and lifestyle budget</t>
  </si>
  <si>
    <t>This is a demonstration budget for a couple budgeting for a comfortable retirement. Amounts in the budget are loosely based on the ASFA Retirement Standard detailed budget breakdown in March 2025</t>
  </si>
  <si>
    <t>Amount</t>
  </si>
  <si>
    <t xml:space="preserve">How often? </t>
  </si>
  <si>
    <t>Calculate annual total</t>
  </si>
  <si>
    <t>Calculate weekly total</t>
  </si>
  <si>
    <t>INCOME SOURCES</t>
  </si>
  <si>
    <t>Income from working 1 (After tax)</t>
  </si>
  <si>
    <t xml:space="preserve">Income from working 2 (After tax) </t>
  </si>
  <si>
    <t>Income from side-hustle or small business (After tax)</t>
  </si>
  <si>
    <t>Income from dividends (Shares or funds)</t>
  </si>
  <si>
    <t>Income from rental property (net)</t>
  </si>
  <si>
    <t>Income from interest on cash invested (term deposits, bank accounts)</t>
  </si>
  <si>
    <t>Income from superannuation (TTR or Income Stream)</t>
  </si>
  <si>
    <t>Income - Other</t>
  </si>
  <si>
    <t>EXPENSES</t>
  </si>
  <si>
    <t>Housing expenses</t>
  </si>
  <si>
    <t>Fresh food expenses</t>
  </si>
  <si>
    <t>Internet and mobile phones</t>
  </si>
  <si>
    <t>Internet and mobile phone bundle (or)</t>
  </si>
  <si>
    <t>Household goods and services</t>
  </si>
  <si>
    <t xml:space="preserve"> </t>
  </si>
  <si>
    <t>Car, transport and running costs</t>
  </si>
  <si>
    <t>Doctor’s co-payment and out of pocket expenses</t>
  </si>
  <si>
    <t>Entertainment and Leisure</t>
  </si>
  <si>
    <t xml:space="preserve">TV </t>
  </si>
  <si>
    <t>Alcohol consumed or equivalent spent with charity or church donations</t>
  </si>
  <si>
    <t>Other Insurances</t>
  </si>
  <si>
    <t>Work related expenses</t>
  </si>
  <si>
    <t xml:space="preserve">Professional memberships &amp; other subscriptions </t>
  </si>
  <si>
    <t>TOTAL EXPENSES</t>
  </si>
  <si>
    <t>OUTGOINGS (MORE EXPENSES - LIABILITIES AND SAVINGS)</t>
  </si>
  <si>
    <t>Mortgage repayments</t>
  </si>
  <si>
    <t>Investment loans</t>
  </si>
  <si>
    <t>Long term savings/investment</t>
  </si>
  <si>
    <t>Car loan or lease payments</t>
  </si>
  <si>
    <t>Credit card payments (card 1)</t>
  </si>
  <si>
    <t>Credit card payments (card 2)</t>
  </si>
  <si>
    <t>Other liabilities</t>
  </si>
  <si>
    <t>TOTAL OUTGOINGS</t>
  </si>
  <si>
    <t>TOTAL INCOME (NET OF TAX)</t>
  </si>
  <si>
    <t>TOTAL EXPENSES (INCLUDING OUTGOINGS)</t>
  </si>
  <si>
    <t>SURPLUS/SHORTFALL</t>
  </si>
  <si>
    <t>ADDITIONAL SAVINGS</t>
  </si>
  <si>
    <t>Extra savings into superannuation</t>
  </si>
  <si>
    <t>Savings into investment outside superannuation</t>
  </si>
  <si>
    <t xml:space="preserve"> $                  -  </t>
  </si>
  <si>
    <t>Emergency Savings</t>
  </si>
  <si>
    <t>TOTAL SAVINGS</t>
  </si>
  <si>
    <t>Retirement Living &amp; Lifestyle Budget</t>
  </si>
  <si>
    <t>Income from superannuation income stream</t>
  </si>
  <si>
    <t xml:space="preserve">Income from working (After tax) </t>
  </si>
  <si>
    <t>Income from side-hustle, contracting or small business (After tax)</t>
  </si>
  <si>
    <t>Income from age pension</t>
  </si>
  <si>
    <t xml:space="preserve">Household cleaning </t>
  </si>
  <si>
    <t xml:space="preserve">Alcohol consumed or equivalent spent with charity or church. </t>
  </si>
  <si>
    <t>Meals out</t>
  </si>
  <si>
    <t xml:space="preserve"> $                                               -  </t>
  </si>
  <si>
    <t xml:space="preserve"> $                                                     - </t>
  </si>
  <si>
    <t>Epic Retirement Experiences &amp; One-Off Expenses Budget</t>
  </si>
  <si>
    <t>Estimate the number of years in your retirement</t>
  </si>
  <si>
    <t>Calculate total capital amount needed in todays $</t>
  </si>
  <si>
    <t>ONE OFF EXPENSES AFTER RETIREMENT</t>
  </si>
  <si>
    <t>You'll need to calculate these amounts manually given the varying nature of them</t>
  </si>
  <si>
    <t>New or secondhand car</t>
  </si>
  <si>
    <t>Every eight years</t>
  </si>
  <si>
    <t>Renovations</t>
  </si>
  <si>
    <t>Every fifth year</t>
  </si>
  <si>
    <t>Medical Expenses</t>
  </si>
  <si>
    <t>Paying off Debts</t>
  </si>
  <si>
    <t>Other one off expense (detail)</t>
  </si>
  <si>
    <t>TOTAL ONE OFF EXPENSES BUDGET</t>
  </si>
  <si>
    <t>EPIC RETIREMENT EXPERIENCES BUDGET</t>
  </si>
  <si>
    <t>Big Retirement Holiday 1</t>
  </si>
  <si>
    <t>Big Retirement Holiday 2</t>
  </si>
  <si>
    <t>Big Retirement Holiday 3</t>
  </si>
  <si>
    <t>Other Holidays</t>
  </si>
  <si>
    <t>For the first ten years of retirement</t>
  </si>
  <si>
    <t>Caravanning trips</t>
  </si>
  <si>
    <t>Big ticket toys</t>
  </si>
  <si>
    <t>Multi-gen family moments</t>
  </si>
  <si>
    <t>Celebrations</t>
  </si>
  <si>
    <t>Helping your kids</t>
  </si>
  <si>
    <t>Lifestyle renovations</t>
  </si>
  <si>
    <t xml:space="preserve">Other  </t>
  </si>
  <si>
    <t>TOTAL EPIC RETIREMENT BUDGET</t>
  </si>
  <si>
    <t>Subscriptions register</t>
  </si>
  <si>
    <t>This is an example only</t>
  </si>
  <si>
    <t>List your subscription</t>
  </si>
  <si>
    <t>Netflix</t>
  </si>
  <si>
    <t>Microsoft Office</t>
  </si>
  <si>
    <t>Optus mobile</t>
  </si>
  <si>
    <t>TOTAL OF ALL SUBSCRIPTIONS</t>
  </si>
  <si>
    <t>Fortnightly</t>
  </si>
  <si>
    <t>Every third year</t>
  </si>
  <si>
    <t>Every fourth year</t>
  </si>
  <si>
    <t>brisbane home</t>
  </si>
  <si>
    <t>kat</t>
  </si>
  <si>
    <t>in Annerley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</si>
</sst>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C09]* #,##0_-;\-[$$-C09]* #,##0_-;_-[$$-C09]* &quot;-&quot;??_-;_-@"/>
    <numFmt numFmtId="165" formatCode="\$#,##0"/>
    <numFmt numFmtId="166" formatCode="\$#,##0.00"/>
    <numFmt numFmtId="167" formatCode="_(&quot;$&quot;* #,##0_);_(&quot;$&quot;* \(#,##0\);_(&quot;$&quot;* &quot;-&quot;??_);_(@_)"/>
    <numFmt numFmtId="168" formatCode="_(&quot;$&quot;* #,##0.00_);_(&quot;$&quot;* \(#,##0.00\);_(&quot;$&quot;* &quot;-&quot;??_);_(@_)"/>
    <numFmt numFmtId="169" formatCode="_-[$$-C09]* #,##0.00_-;\-[$$-C09]* #,##0.00_-;_-[$$-C09]* &quot;-&quot;??_-;_-@"/>
  </numFmts>
  <fonts count="36" x14ac:knownFonts="1">
    <font>
      <sz val="12"/>
      <color theme="1"/>
      <name val="Calibri"/>
      <scheme val="minor"/>
    </font>
    <font>
      <sz val="12"/>
      <color theme="1"/>
      <name val="Calibri"/>
    </font>
    <font>
      <b/>
      <sz val="16"/>
      <color theme="1"/>
      <name val="Calibri"/>
    </font>
    <font>
      <b/>
      <sz val="12"/>
      <color theme="1"/>
      <name val="Calibri"/>
    </font>
    <font>
      <sz val="12"/>
      <color theme="1"/>
      <name val="Calibri"/>
      <scheme val="minor"/>
    </font>
    <font>
      <b/>
      <sz val="11"/>
      <color rgb="FFFFFFFF"/>
      <name val="Calibri"/>
    </font>
    <font>
      <b/>
      <sz val="11"/>
      <color theme="1"/>
      <name val="Calibri"/>
    </font>
    <font>
      <i/>
      <sz val="9"/>
      <color theme="1"/>
      <name val="Calibri"/>
    </font>
    <font>
      <sz val="12"/>
      <color theme="1"/>
      <name val="Montserrat"/>
    </font>
    <font>
      <b/>
      <sz val="12"/>
      <color rgb="FFFFFFFF"/>
      <name val="Calibri"/>
      <scheme val="minor"/>
    </font>
    <font>
      <b/>
      <sz val="12"/>
      <color theme="1"/>
      <name val="Calibri"/>
      <scheme val="minor"/>
    </font>
    <font>
      <sz val="11"/>
      <color theme="1"/>
      <name val="Calibri"/>
      <scheme val="minor"/>
    </font>
    <font>
      <b/>
      <sz val="12"/>
      <color rgb="FFFFFFFF"/>
      <name val="Calibri"/>
    </font>
    <font>
      <sz val="8"/>
      <color theme="1"/>
      <name val="Calibri"/>
    </font>
    <font>
      <sz val="12"/>
      <name val="Calibri"/>
    </font>
    <font>
      <sz val="11"/>
      <color rgb="FF000000"/>
      <name val="Calibri"/>
    </font>
    <font>
      <sz val="12"/>
      <color rgb="FF000000"/>
      <name val="Montserrat"/>
    </font>
    <font>
      <sz val="12"/>
      <color rgb="FF000000"/>
      <name val="Calibri"/>
      <scheme val="minor"/>
    </font>
    <font>
      <b/>
      <sz val="14"/>
      <color rgb="FF000000"/>
      <name val="Calibri"/>
      <scheme val="minor"/>
    </font>
    <font>
      <sz val="11"/>
      <color rgb="FF000000"/>
      <name val="Calibri"/>
      <scheme val="minor"/>
    </font>
    <font>
      <b/>
      <sz val="11"/>
      <color rgb="FF000000"/>
      <name val="Arial"/>
    </font>
    <font>
      <sz val="12"/>
      <color rgb="FF000000"/>
      <name val="Calibri"/>
      <scheme val="minor"/>
    </font>
    <font>
      <sz val="12"/>
      <color theme="1"/>
      <name val="Arial"/>
    </font>
    <font>
      <b/>
      <sz val="12"/>
      <color rgb="FFFFFFFF"/>
      <name val="Arial"/>
    </font>
    <font>
      <b/>
      <sz val="12"/>
      <color theme="1"/>
      <name val="Arial"/>
    </font>
    <font>
      <b/>
      <sz val="16"/>
      <color theme="1"/>
      <name val="Arial"/>
    </font>
    <font>
      <sz val="11"/>
      <color theme="1"/>
      <name val="Arial"/>
    </font>
    <font>
      <i/>
      <sz val="11"/>
      <color theme="1"/>
      <name val="Arial"/>
    </font>
    <font>
      <sz val="12"/>
      <color rgb="FF15364F"/>
      <name val="Arial"/>
    </font>
    <font>
      <b/>
      <sz val="30"/>
      <color rgb="FF15364F"/>
      <name val="Arial"/>
    </font>
    <font>
      <sz val="12"/>
      <color theme="0"/>
      <name val="Arial"/>
    </font>
    <font>
      <b/>
      <sz val="12"/>
      <color theme="0"/>
      <name val="Arial"/>
    </font>
    <font>
      <sz val="12"/>
      <color rgb="FF000000"/>
      <name val="Arial"/>
    </font>
    <font>
      <b/>
      <sz val="12"/>
      <color rgb="FF15364F"/>
      <name val="Arial"/>
    </font>
    <font>
      <b/>
      <sz val="30"/>
      <color rgb="FF15364F"/>
      <name val="Montserrat"/>
    </font>
    <font>
      <sz val="12"/>
      <color rgb="FFFFFFFF"/>
      <name val="Arial"/>
    </font>
  </fonts>
  <fills count="11">
    <fill>
      <patternFill patternType="none"/>
    </fill>
    <fill>
      <patternFill patternType="gray125"/>
    </fill>
    <fill>
      <patternFill patternType="solid">
        <fgColor rgb="FFFFF9BB"/>
        <bgColor rgb="FFFFF9BB"/>
      </patternFill>
    </fill>
    <fill>
      <patternFill patternType="solid">
        <fgColor rgb="FF4472C4"/>
        <bgColor rgb="FF4472C4"/>
      </patternFill>
    </fill>
    <fill>
      <patternFill patternType="solid">
        <fgColor rgb="FFCCEEE4"/>
        <bgColor rgb="FFCCEEE4"/>
      </patternFill>
    </fill>
    <fill>
      <patternFill patternType="solid">
        <fgColor theme="0"/>
        <bgColor theme="0"/>
      </patternFill>
    </fill>
    <fill>
      <patternFill patternType="solid">
        <fgColor rgb="FFFFFFFF"/>
        <bgColor rgb="FFFFFFFF"/>
      </patternFill>
    </fill>
    <fill>
      <patternFill patternType="solid">
        <fgColor theme="4"/>
        <bgColor theme="4"/>
      </patternFill>
    </fill>
    <fill>
      <patternFill patternType="solid">
        <fgColor rgb="FFCD254E"/>
        <bgColor rgb="FFCD254E"/>
      </patternFill>
    </fill>
    <fill>
      <patternFill patternType="solid">
        <fgColor rgb="FFF9A434"/>
        <bgColor rgb="FFF9A434"/>
      </patternFill>
    </fill>
    <fill>
      <patternFill patternType="solid">
        <fgColor rgb="FF15364F"/>
        <bgColor rgb="FF15364F"/>
      </patternFill>
    </fill>
  </fills>
  <borders count="29">
    <border>
      <left/>
      <right/>
      <top/>
      <bottom/>
      <diagonal/>
    </border>
    <border>
      <left/>
      <right/>
      <top/>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right/>
      <top style="thin">
        <color rgb="FFD9D9D9"/>
      </top>
      <bottom/>
      <diagonal/>
    </border>
    <border>
      <left/>
      <right style="thin">
        <color rgb="FFD9D9D9"/>
      </right>
      <top style="thin">
        <color rgb="FFD9D9D9"/>
      </top>
      <bottom/>
      <diagonal/>
    </border>
    <border>
      <left/>
      <right style="thin">
        <color rgb="FFD9D9D9"/>
      </right>
      <top/>
      <bottom/>
      <diagonal/>
    </border>
    <border>
      <left style="thin">
        <color rgb="FFD9D9D9"/>
      </left>
      <right style="thin">
        <color rgb="FFD9D9D9"/>
      </right>
      <top style="thin">
        <color rgb="FFD9D9D9"/>
      </top>
      <bottom style="thin">
        <color rgb="FFD9D9D9"/>
      </bottom>
      <diagonal/>
    </border>
    <border>
      <left style="thin">
        <color rgb="FFCCCCCC"/>
      </left>
      <right style="thin">
        <color rgb="FFCCCCCC"/>
      </right>
      <top style="thin">
        <color rgb="FFCCCCCC"/>
      </top>
      <bottom style="thin">
        <color rgb="FFCCCCCC"/>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top style="thin">
        <color rgb="FFD9D9D9"/>
      </top>
      <bottom/>
      <diagonal/>
    </border>
    <border>
      <left/>
      <right/>
      <top style="thin">
        <color rgb="FFD9D9D9"/>
      </top>
      <bottom style="thin">
        <color rgb="FFD9D9D9"/>
      </bottom>
      <diagonal/>
    </border>
    <border>
      <left style="thin">
        <color rgb="FFCCCCCC"/>
      </left>
      <right style="thin">
        <color rgb="FFCCCCCC"/>
      </right>
      <top style="thin">
        <color rgb="FFCCCCCC"/>
      </top>
      <bottom/>
      <diagonal/>
    </border>
    <border>
      <left/>
      <right/>
      <top/>
      <bottom style="thin">
        <color rgb="FFD9D9D9"/>
      </bottom>
      <diagonal/>
    </border>
    <border>
      <left/>
      <right style="thin">
        <color rgb="FFD9D9D9"/>
      </right>
      <top/>
      <bottom/>
      <diagonal/>
    </border>
    <border>
      <left style="thin">
        <color rgb="FFD9D9D9"/>
      </left>
      <right style="thin">
        <color rgb="FFD9D9D9"/>
      </right>
      <top/>
      <bottom/>
      <diagonal/>
    </border>
    <border>
      <left style="thin">
        <color rgb="FFD9D9D9"/>
      </left>
      <right/>
      <top/>
      <bottom/>
      <diagonal/>
    </border>
    <border>
      <left style="thin">
        <color rgb="FFD9D9D9"/>
      </left>
      <right/>
      <top/>
      <bottom/>
      <diagonal/>
    </border>
    <border>
      <left/>
      <right/>
      <top/>
      <bottom style="medium">
        <color rgb="FF15364F"/>
      </bottom>
      <diagonal/>
    </border>
    <border>
      <left/>
      <right/>
      <top/>
      <bottom/>
      <diagonal/>
    </border>
    <border>
      <left/>
      <right/>
      <top/>
      <bottom/>
      <diagonal/>
    </border>
    <border>
      <left/>
      <right/>
      <top/>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6" tint="0.39997558519241921"/>
      </left>
      <right style="thin">
        <color theme="6" tint="0.39997558519241921"/>
      </right>
      <top/>
      <bottom style="thin">
        <color theme="6" tint="0.39997558519241921"/>
      </bottom>
      <diagonal/>
    </border>
  </borders>
  <cellStyleXfs count="1">
    <xf numFmtId="0" fontId="0" fillId="0" borderId="0"/>
  </cellStyleXfs>
  <cellXfs count="233">
    <xf numFmtId="0" fontId="0" fillId="0" borderId="0" xfId="0"/>
    <xf numFmtId="0" fontId="2" fillId="0" borderId="0" xfId="0" applyFont="1"/>
    <xf numFmtId="0" fontId="3" fillId="0" borderId="0" xfId="0" applyFont="1"/>
    <xf numFmtId="0" fontId="1" fillId="0" borderId="0" xfId="0" applyFont="1" applyAlignment="1">
      <alignment wrapText="1"/>
    </xf>
    <xf numFmtId="0" fontId="1" fillId="2" borderId="1" xfId="0" applyFont="1" applyFill="1" applyBorder="1"/>
    <xf numFmtId="0" fontId="4" fillId="0" borderId="0" xfId="0" applyFont="1"/>
    <xf numFmtId="0" fontId="0" fillId="0" borderId="0" xfId="0" applyAlignment="1">
      <alignment wrapText="1"/>
    </xf>
    <xf numFmtId="0" fontId="1" fillId="2" borderId="2" xfId="0" applyFont="1" applyFill="1" applyBorder="1" applyAlignment="1">
      <alignment vertical="center"/>
    </xf>
    <xf numFmtId="0" fontId="1" fillId="2" borderId="3" xfId="0" applyFont="1" applyFill="1" applyBorder="1" applyAlignment="1">
      <alignment vertical="center"/>
    </xf>
    <xf numFmtId="0" fontId="4" fillId="0" borderId="4" xfId="0" applyFont="1" applyBorder="1" applyAlignment="1">
      <alignment vertical="center"/>
    </xf>
    <xf numFmtId="0" fontId="4" fillId="0" borderId="0" xfId="0" applyFont="1" applyAlignment="1">
      <alignment vertical="center"/>
    </xf>
    <xf numFmtId="0" fontId="4" fillId="0" borderId="5" xfId="0" applyFont="1" applyBorder="1"/>
    <xf numFmtId="0" fontId="4" fillId="0" borderId="6" xfId="0" applyFont="1" applyBorder="1"/>
    <xf numFmtId="0" fontId="6" fillId="4" borderId="1" xfId="0" applyFont="1" applyFill="1" applyBorder="1"/>
    <xf numFmtId="0" fontId="4" fillId="0" borderId="7" xfId="0" applyFont="1" applyBorder="1"/>
    <xf numFmtId="0" fontId="7" fillId="0" borderId="0" xfId="0" applyFont="1" applyAlignment="1">
      <alignment wrapText="1"/>
    </xf>
    <xf numFmtId="0" fontId="8" fillId="0" borderId="0" xfId="0" applyFont="1" applyAlignment="1">
      <alignment horizontal="left"/>
    </xf>
    <xf numFmtId="0" fontId="9" fillId="3" borderId="8" xfId="0" applyFont="1" applyFill="1" applyBorder="1" applyAlignment="1">
      <alignment horizontal="center" vertical="center"/>
    </xf>
    <xf numFmtId="0" fontId="9" fillId="3" borderId="8" xfId="0" applyFont="1" applyFill="1" applyBorder="1" applyAlignment="1">
      <alignment horizontal="center" vertical="center" wrapText="1"/>
    </xf>
    <xf numFmtId="0" fontId="0" fillId="0" borderId="8" xfId="0" applyBorder="1"/>
    <xf numFmtId="0" fontId="10" fillId="0" borderId="0" xfId="0" applyFont="1"/>
    <xf numFmtId="165" fontId="0" fillId="0" borderId="0" xfId="0" applyNumberFormat="1"/>
    <xf numFmtId="0" fontId="11" fillId="0" borderId="0" xfId="0" applyFont="1" applyAlignment="1">
      <alignment wrapText="1"/>
    </xf>
    <xf numFmtId="0" fontId="12" fillId="3" borderId="9" xfId="0" applyFont="1" applyFill="1" applyBorder="1" applyAlignment="1">
      <alignment horizontal="center" vertical="center"/>
    </xf>
    <xf numFmtId="164" fontId="1" fillId="2" borderId="0" xfId="0" applyNumberFormat="1" applyFont="1" applyFill="1" applyAlignment="1">
      <alignment horizontal="center"/>
    </xf>
    <xf numFmtId="0" fontId="4" fillId="0" borderId="4" xfId="0" applyFont="1" applyBorder="1"/>
    <xf numFmtId="0" fontId="4" fillId="0" borderId="13" xfId="0" applyFont="1" applyBorder="1"/>
    <xf numFmtId="164" fontId="0" fillId="0" borderId="0" xfId="0" applyNumberFormat="1" applyAlignment="1">
      <alignment horizontal="center"/>
    </xf>
    <xf numFmtId="0" fontId="4" fillId="0" borderId="14" xfId="0" applyFont="1" applyBorder="1"/>
    <xf numFmtId="0" fontId="4" fillId="0" borderId="15" xfId="0" applyFont="1" applyBorder="1"/>
    <xf numFmtId="165" fontId="1" fillId="0" borderId="0" xfId="0" applyNumberFormat="1" applyFont="1"/>
    <xf numFmtId="166" fontId="3" fillId="0" borderId="0" xfId="0" applyNumberFormat="1" applyFont="1"/>
    <xf numFmtId="166" fontId="1" fillId="0" borderId="0" xfId="0" applyNumberFormat="1" applyFont="1"/>
    <xf numFmtId="0" fontId="4" fillId="0" borderId="16" xfId="0" applyFont="1" applyBorder="1"/>
    <xf numFmtId="0" fontId="13" fillId="0" borderId="0" xfId="0" applyFont="1" applyAlignment="1">
      <alignment wrapText="1"/>
    </xf>
    <xf numFmtId="0" fontId="12" fillId="3" borderId="17" xfId="0" applyFont="1" applyFill="1" applyBorder="1" applyAlignment="1">
      <alignment horizontal="center" vertical="center"/>
    </xf>
    <xf numFmtId="0" fontId="4" fillId="0" borderId="8" xfId="0" applyFont="1" applyBorder="1"/>
    <xf numFmtId="0" fontId="1" fillId="2" borderId="8" xfId="0" applyFont="1" applyFill="1" applyBorder="1"/>
    <xf numFmtId="164" fontId="0" fillId="2" borderId="8" xfId="0" applyNumberFormat="1" applyFill="1" applyBorder="1" applyAlignment="1">
      <alignment horizontal="center"/>
    </xf>
    <xf numFmtId="165" fontId="3" fillId="0" borderId="0" xfId="0" applyNumberFormat="1" applyFont="1"/>
    <xf numFmtId="0" fontId="7" fillId="6" borderId="6" xfId="0" applyFont="1" applyFill="1" applyBorder="1" applyAlignment="1">
      <alignment wrapText="1"/>
    </xf>
    <xf numFmtId="0" fontId="7" fillId="6" borderId="14" xfId="0" applyFont="1" applyFill="1" applyBorder="1" applyAlignment="1">
      <alignment wrapText="1"/>
    </xf>
    <xf numFmtId="0" fontId="7" fillId="6" borderId="15" xfId="0" applyFont="1" applyFill="1" applyBorder="1" applyAlignment="1">
      <alignment wrapText="1"/>
    </xf>
    <xf numFmtId="0" fontId="17" fillId="6" borderId="12" xfId="0" applyFont="1" applyFill="1" applyBorder="1"/>
    <xf numFmtId="0" fontId="17" fillId="6" borderId="8" xfId="0" applyFont="1" applyFill="1" applyBorder="1"/>
    <xf numFmtId="0" fontId="17" fillId="6" borderId="13" xfId="0" applyFont="1" applyFill="1" applyBorder="1"/>
    <xf numFmtId="0" fontId="18" fillId="6" borderId="12" xfId="0" applyFont="1" applyFill="1" applyBorder="1"/>
    <xf numFmtId="0" fontId="20" fillId="6" borderId="6" xfId="0" applyFont="1" applyFill="1" applyBorder="1"/>
    <xf numFmtId="0" fontId="20" fillId="6" borderId="14" xfId="0" applyFont="1" applyFill="1" applyBorder="1"/>
    <xf numFmtId="0" fontId="20" fillId="6" borderId="15" xfId="0" applyFont="1" applyFill="1" applyBorder="1"/>
    <xf numFmtId="0" fontId="21" fillId="6" borderId="6" xfId="0" applyFont="1" applyFill="1" applyBorder="1" applyAlignment="1">
      <alignment wrapText="1"/>
    </xf>
    <xf numFmtId="0" fontId="21" fillId="6" borderId="14" xfId="0" applyFont="1" applyFill="1" applyBorder="1" applyAlignment="1">
      <alignment wrapText="1"/>
    </xf>
    <xf numFmtId="0" fontId="21" fillId="6" borderId="15" xfId="0" applyFont="1" applyFill="1" applyBorder="1" applyAlignment="1">
      <alignment wrapText="1"/>
    </xf>
    <xf numFmtId="0" fontId="4" fillId="6" borderId="8" xfId="0" applyFont="1" applyFill="1" applyBorder="1"/>
    <xf numFmtId="165" fontId="1" fillId="6" borderId="8" xfId="0" applyNumberFormat="1" applyFont="1" applyFill="1" applyBorder="1"/>
    <xf numFmtId="0" fontId="3" fillId="0" borderId="10" xfId="0" applyFont="1" applyBorder="1"/>
    <xf numFmtId="167" fontId="1" fillId="0" borderId="0" xfId="0" applyNumberFormat="1" applyFont="1"/>
    <xf numFmtId="0" fontId="6" fillId="0" borderId="0" xfId="0" applyFont="1"/>
    <xf numFmtId="0" fontId="22" fillId="0" borderId="0" xfId="0" applyFont="1"/>
    <xf numFmtId="0" fontId="22" fillId="0" borderId="10" xfId="0" applyFont="1" applyBorder="1"/>
    <xf numFmtId="0" fontId="22" fillId="0" borderId="3" xfId="0" applyFont="1" applyBorder="1"/>
    <xf numFmtId="0" fontId="22" fillId="0" borderId="4" xfId="0" applyFont="1" applyBorder="1"/>
    <xf numFmtId="0" fontId="22" fillId="0" borderId="12" xfId="0" applyFont="1" applyBorder="1"/>
    <xf numFmtId="0" fontId="22" fillId="2" borderId="8" xfId="0" applyFont="1" applyFill="1" applyBorder="1"/>
    <xf numFmtId="0" fontId="22" fillId="0" borderId="13" xfId="0" applyFont="1" applyBorder="1"/>
    <xf numFmtId="0" fontId="22" fillId="0" borderId="6" xfId="0" applyFont="1" applyBorder="1"/>
    <xf numFmtId="0" fontId="22" fillId="0" borderId="14" xfId="0" applyFont="1" applyBorder="1"/>
    <xf numFmtId="0" fontId="22" fillId="0" borderId="15" xfId="0" applyFont="1" applyBorder="1"/>
    <xf numFmtId="0" fontId="23" fillId="3" borderId="19" xfId="0" applyFont="1" applyFill="1" applyBorder="1" applyAlignment="1">
      <alignment horizontal="center" vertical="center"/>
    </xf>
    <xf numFmtId="0" fontId="23" fillId="3" borderId="20" xfId="0" applyFont="1" applyFill="1" applyBorder="1" applyAlignment="1">
      <alignment horizontal="center" vertical="center"/>
    </xf>
    <xf numFmtId="0" fontId="23" fillId="3" borderId="21" xfId="0" applyFont="1" applyFill="1" applyBorder="1" applyAlignment="1">
      <alignment horizontal="center" vertical="center"/>
    </xf>
    <xf numFmtId="167" fontId="22" fillId="0" borderId="0" xfId="0" applyNumberFormat="1" applyFont="1"/>
    <xf numFmtId="0" fontId="24" fillId="0" borderId="0" xfId="0" applyFont="1"/>
    <xf numFmtId="0" fontId="25" fillId="0" borderId="0" xfId="0" applyFont="1"/>
    <xf numFmtId="0" fontId="23" fillId="7" borderId="10" xfId="0" applyFont="1" applyFill="1" applyBorder="1" applyAlignment="1">
      <alignment horizontal="center" vertical="center"/>
    </xf>
    <xf numFmtId="0" fontId="23" fillId="7" borderId="3" xfId="0" applyFont="1" applyFill="1" applyBorder="1" applyAlignment="1">
      <alignment horizontal="center" vertical="center"/>
    </xf>
    <xf numFmtId="0" fontId="22" fillId="0" borderId="8" xfId="0" applyFont="1" applyBorder="1"/>
    <xf numFmtId="0" fontId="26" fillId="0" borderId="0" xfId="0" applyFont="1"/>
    <xf numFmtId="0" fontId="26" fillId="0" borderId="18" xfId="0" applyFont="1" applyBorder="1"/>
    <xf numFmtId="0" fontId="26" fillId="0" borderId="16" xfId="0" applyFont="1" applyBorder="1"/>
    <xf numFmtId="0" fontId="26" fillId="0" borderId="5" xfId="0" applyFont="1" applyBorder="1"/>
    <xf numFmtId="0" fontId="26" fillId="0" borderId="22" xfId="0" applyFont="1" applyBorder="1"/>
    <xf numFmtId="0" fontId="26" fillId="0" borderId="7" xfId="0" applyFont="1" applyBorder="1"/>
    <xf numFmtId="167" fontId="26" fillId="0" borderId="7" xfId="0" applyNumberFormat="1" applyFont="1" applyBorder="1"/>
    <xf numFmtId="0" fontId="26" fillId="0" borderId="4" xfId="0" applyFont="1" applyBorder="1"/>
    <xf numFmtId="167" fontId="26" fillId="0" borderId="10" xfId="0" applyNumberFormat="1" applyFont="1" applyBorder="1"/>
    <xf numFmtId="0" fontId="28" fillId="0" borderId="0" xfId="0" applyFont="1"/>
    <xf numFmtId="0" fontId="29" fillId="0" borderId="0" xfId="0" applyFont="1" applyAlignment="1">
      <alignment horizontal="center" vertical="center" wrapText="1"/>
    </xf>
    <xf numFmtId="168" fontId="22" fillId="0" borderId="0" xfId="0" applyNumberFormat="1" applyFont="1"/>
    <xf numFmtId="0" fontId="30" fillId="8" borderId="23" xfId="0" applyFont="1" applyFill="1" applyBorder="1"/>
    <xf numFmtId="0" fontId="31" fillId="8" borderId="23" xfId="0" applyFont="1" applyFill="1" applyBorder="1" applyAlignment="1">
      <alignment horizontal="center"/>
    </xf>
    <xf numFmtId="168" fontId="31" fillId="8" borderId="23" xfId="0" applyNumberFormat="1" applyFont="1" applyFill="1" applyBorder="1" applyAlignment="1">
      <alignment horizontal="center"/>
    </xf>
    <xf numFmtId="0" fontId="31" fillId="9" borderId="1" xfId="0" applyFont="1" applyFill="1" applyBorder="1" applyAlignment="1">
      <alignment vertical="center"/>
    </xf>
    <xf numFmtId="0" fontId="30" fillId="9" borderId="1" xfId="0" applyFont="1" applyFill="1" applyBorder="1" applyAlignment="1">
      <alignment horizontal="center" vertical="center"/>
    </xf>
    <xf numFmtId="168" fontId="30" fillId="9" borderId="1" xfId="0" applyNumberFormat="1" applyFont="1" applyFill="1" applyBorder="1" applyAlignment="1">
      <alignment horizontal="center" vertical="center"/>
    </xf>
    <xf numFmtId="169" fontId="22" fillId="0" borderId="0" xfId="0" applyNumberFormat="1" applyFont="1" applyAlignment="1">
      <alignment horizontal="center"/>
    </xf>
    <xf numFmtId="0" fontId="22" fillId="0" borderId="0" xfId="0" applyFont="1" applyAlignment="1">
      <alignment horizontal="center"/>
    </xf>
    <xf numFmtId="168" fontId="32" fillId="0" borderId="0" xfId="0" applyNumberFormat="1" applyFont="1"/>
    <xf numFmtId="168" fontId="22" fillId="0" borderId="0" xfId="0" applyNumberFormat="1" applyFont="1" applyAlignment="1">
      <alignment horizontal="center"/>
    </xf>
    <xf numFmtId="169" fontId="31" fillId="9" borderId="1" xfId="0" applyNumberFormat="1" applyFont="1" applyFill="1" applyBorder="1" applyAlignment="1">
      <alignment horizontal="center" vertical="center"/>
    </xf>
    <xf numFmtId="0" fontId="31" fillId="9" borderId="1" xfId="0" applyFont="1" applyFill="1" applyBorder="1" applyAlignment="1">
      <alignment horizontal="center" vertical="center"/>
    </xf>
    <xf numFmtId="168" fontId="31" fillId="9" borderId="1" xfId="0" applyNumberFormat="1" applyFont="1" applyFill="1" applyBorder="1" applyAlignment="1">
      <alignment horizontal="center" vertical="center"/>
    </xf>
    <xf numFmtId="0" fontId="22" fillId="0" borderId="0" xfId="0" applyFont="1" applyAlignment="1">
      <alignment vertical="center"/>
    </xf>
    <xf numFmtId="0" fontId="22" fillId="10" borderId="1" xfId="0" applyFont="1" applyFill="1" applyBorder="1"/>
    <xf numFmtId="169" fontId="22" fillId="10" borderId="1" xfId="0" applyNumberFormat="1" applyFont="1" applyFill="1" applyBorder="1" applyAlignment="1">
      <alignment horizontal="center"/>
    </xf>
    <xf numFmtId="0" fontId="22" fillId="10" borderId="1" xfId="0" applyFont="1" applyFill="1" applyBorder="1" applyAlignment="1">
      <alignment horizontal="center"/>
    </xf>
    <xf numFmtId="168" fontId="22" fillId="10" borderId="1" xfId="0" applyNumberFormat="1" applyFont="1" applyFill="1" applyBorder="1" applyAlignment="1">
      <alignment horizontal="center"/>
    </xf>
    <xf numFmtId="169" fontId="22" fillId="9" borderId="1" xfId="0" applyNumberFormat="1" applyFont="1" applyFill="1" applyBorder="1" applyAlignment="1">
      <alignment horizontal="center"/>
    </xf>
    <xf numFmtId="0" fontId="22" fillId="9" borderId="1" xfId="0" applyFont="1" applyFill="1" applyBorder="1" applyAlignment="1">
      <alignment horizontal="center"/>
    </xf>
    <xf numFmtId="168" fontId="22" fillId="9" borderId="1" xfId="0" applyNumberFormat="1" applyFont="1" applyFill="1" applyBorder="1" applyAlignment="1">
      <alignment horizontal="center"/>
    </xf>
    <xf numFmtId="0" fontId="33" fillId="9" borderId="1" xfId="0" applyFont="1" applyFill="1" applyBorder="1"/>
    <xf numFmtId="169" fontId="30" fillId="9" borderId="1" xfId="0" applyNumberFormat="1" applyFont="1" applyFill="1" applyBorder="1" applyAlignment="1">
      <alignment horizontal="center"/>
    </xf>
    <xf numFmtId="0" fontId="30" fillId="9" borderId="1" xfId="0" applyFont="1" applyFill="1" applyBorder="1" applyAlignment="1">
      <alignment horizontal="center"/>
    </xf>
    <xf numFmtId="168" fontId="30" fillId="9" borderId="1" xfId="0" applyNumberFormat="1" applyFont="1" applyFill="1" applyBorder="1" applyAlignment="1">
      <alignment horizontal="center"/>
    </xf>
    <xf numFmtId="169" fontId="32" fillId="0" borderId="0" xfId="0" applyNumberFormat="1" applyFont="1" applyAlignment="1">
      <alignment horizontal="center"/>
    </xf>
    <xf numFmtId="0" fontId="32" fillId="0" borderId="0" xfId="0" applyFont="1" applyAlignment="1">
      <alignment horizontal="center"/>
    </xf>
    <xf numFmtId="0" fontId="22" fillId="0" borderId="0" xfId="0" applyFont="1" applyAlignment="1">
      <alignment wrapText="1"/>
    </xf>
    <xf numFmtId="168" fontId="32" fillId="0" borderId="0" xfId="0" applyNumberFormat="1" applyFont="1" applyAlignment="1">
      <alignment horizontal="center"/>
    </xf>
    <xf numFmtId="0" fontId="31" fillId="8" borderId="1" xfId="0" applyFont="1" applyFill="1" applyBorder="1" applyAlignment="1">
      <alignment vertical="center"/>
    </xf>
    <xf numFmtId="169" fontId="22" fillId="8" borderId="1" xfId="0" applyNumberFormat="1" applyFont="1" applyFill="1" applyBorder="1" applyAlignment="1">
      <alignment horizontal="center"/>
    </xf>
    <xf numFmtId="0" fontId="22" fillId="8" borderId="1" xfId="0" applyFont="1" applyFill="1" applyBorder="1" applyAlignment="1">
      <alignment horizontal="center"/>
    </xf>
    <xf numFmtId="168" fontId="22" fillId="8" borderId="1" xfId="0" applyNumberFormat="1" applyFont="1" applyFill="1" applyBorder="1" applyAlignment="1">
      <alignment horizontal="center"/>
    </xf>
    <xf numFmtId="0" fontId="31" fillId="9" borderId="1" xfId="0" applyFont="1" applyFill="1" applyBorder="1" applyAlignment="1">
      <alignment horizontal="center" vertical="center" wrapText="1"/>
    </xf>
    <xf numFmtId="0" fontId="31" fillId="9" borderId="1" xfId="0" applyFont="1" applyFill="1" applyBorder="1"/>
    <xf numFmtId="169" fontId="31" fillId="9" borderId="1" xfId="0" applyNumberFormat="1" applyFont="1" applyFill="1" applyBorder="1" applyAlignment="1">
      <alignment horizontal="center"/>
    </xf>
    <xf numFmtId="0" fontId="31" fillId="9" borderId="1" xfId="0" applyFont="1" applyFill="1" applyBorder="1" applyAlignment="1">
      <alignment horizontal="center"/>
    </xf>
    <xf numFmtId="168" fontId="31" fillId="9" borderId="1" xfId="0" applyNumberFormat="1" applyFont="1" applyFill="1" applyBorder="1" applyAlignment="1">
      <alignment horizontal="center"/>
    </xf>
    <xf numFmtId="169" fontId="22" fillId="0" borderId="0" xfId="0" applyNumberFormat="1" applyFont="1"/>
    <xf numFmtId="0" fontId="22" fillId="9" borderId="1" xfId="0" applyFont="1" applyFill="1" applyBorder="1"/>
    <xf numFmtId="0" fontId="16" fillId="0" borderId="0" xfId="0" applyFont="1"/>
    <xf numFmtId="0" fontId="16" fillId="0" borderId="0" xfId="0" applyFont="1" applyAlignment="1">
      <alignment horizontal="center" wrapText="1"/>
    </xf>
    <xf numFmtId="0" fontId="31" fillId="10" borderId="1" xfId="0" applyFont="1" applyFill="1" applyBorder="1"/>
    <xf numFmtId="0" fontId="30" fillId="8" borderId="1" xfId="0" applyFont="1" applyFill="1" applyBorder="1"/>
    <xf numFmtId="0" fontId="32" fillId="0" borderId="0" xfId="0" applyFont="1"/>
    <xf numFmtId="169" fontId="32" fillId="0" borderId="0" xfId="0" applyNumberFormat="1" applyFont="1"/>
    <xf numFmtId="169" fontId="31" fillId="8" borderId="23" xfId="0" applyNumberFormat="1" applyFont="1" applyFill="1" applyBorder="1" applyAlignment="1">
      <alignment horizontal="center"/>
    </xf>
    <xf numFmtId="168" fontId="31" fillId="8" borderId="23" xfId="0" applyNumberFormat="1" applyFont="1" applyFill="1" applyBorder="1" applyAlignment="1">
      <alignment horizontal="center" wrapText="1"/>
    </xf>
    <xf numFmtId="0" fontId="32" fillId="9" borderId="1" xfId="0" applyFont="1" applyFill="1" applyBorder="1"/>
    <xf numFmtId="169" fontId="32" fillId="9" borderId="1" xfId="0" applyNumberFormat="1" applyFont="1" applyFill="1" applyBorder="1"/>
    <xf numFmtId="168" fontId="32" fillId="9" borderId="1" xfId="0" applyNumberFormat="1" applyFont="1" applyFill="1" applyBorder="1"/>
    <xf numFmtId="0" fontId="23" fillId="9" borderId="1" xfId="0" applyFont="1" applyFill="1" applyBorder="1" applyAlignment="1">
      <alignment vertical="center"/>
    </xf>
    <xf numFmtId="169" fontId="35" fillId="9" borderId="1" xfId="0" applyNumberFormat="1" applyFont="1" applyFill="1" applyBorder="1" applyAlignment="1">
      <alignment vertical="center"/>
    </xf>
    <xf numFmtId="0" fontId="35" fillId="9" borderId="1" xfId="0" applyFont="1" applyFill="1" applyBorder="1" applyAlignment="1">
      <alignment vertical="center"/>
    </xf>
    <xf numFmtId="168" fontId="35" fillId="9" borderId="1" xfId="0" applyNumberFormat="1" applyFont="1" applyFill="1" applyBorder="1" applyAlignment="1">
      <alignment vertical="center" wrapText="1"/>
    </xf>
    <xf numFmtId="169" fontId="31" fillId="9" borderId="1" xfId="0" applyNumberFormat="1" applyFont="1" applyFill="1" applyBorder="1" applyAlignment="1">
      <alignment vertical="center"/>
    </xf>
    <xf numFmtId="0" fontId="31" fillId="9" borderId="1" xfId="0" applyFont="1" applyFill="1" applyBorder="1" applyAlignment="1">
      <alignment vertical="center" wrapText="1"/>
    </xf>
    <xf numFmtId="0" fontId="8" fillId="0" borderId="0" xfId="0" applyFont="1" applyAlignment="1">
      <alignment vertical="center"/>
    </xf>
    <xf numFmtId="168" fontId="35" fillId="9" borderId="1" xfId="0" applyNumberFormat="1" applyFont="1" applyFill="1" applyBorder="1" applyAlignment="1">
      <alignment vertical="center"/>
    </xf>
    <xf numFmtId="0" fontId="32" fillId="0" borderId="0" xfId="0" applyFont="1" applyAlignment="1">
      <alignment horizontal="center" wrapText="1"/>
    </xf>
    <xf numFmtId="169" fontId="1" fillId="0" borderId="0" xfId="0" applyNumberFormat="1" applyFont="1"/>
    <xf numFmtId="168" fontId="1" fillId="0" borderId="0" xfId="0" applyNumberFormat="1" applyFont="1"/>
    <xf numFmtId="0" fontId="31" fillId="8" borderId="23" xfId="0" applyFont="1" applyFill="1" applyBorder="1"/>
    <xf numFmtId="0" fontId="0" fillId="2" borderId="13" xfId="0" applyFill="1" applyBorder="1"/>
    <xf numFmtId="0" fontId="0" fillId="0" borderId="12" xfId="0" applyBorder="1"/>
    <xf numFmtId="0" fontId="9" fillId="3" borderId="14" xfId="0" applyFont="1" applyFill="1" applyBorder="1" applyAlignment="1">
      <alignment horizontal="center" vertical="center"/>
    </xf>
    <xf numFmtId="0" fontId="0" fillId="2" borderId="27" xfId="0" applyFill="1" applyBorder="1"/>
    <xf numFmtId="164" fontId="0" fillId="2" borderId="27" xfId="0" applyNumberFormat="1" applyFill="1" applyBorder="1" applyAlignment="1">
      <alignment horizontal="center"/>
    </xf>
    <xf numFmtId="10" fontId="1" fillId="2" borderId="10" xfId="0" applyNumberFormat="1" applyFont="1" applyFill="1" applyBorder="1"/>
    <xf numFmtId="10" fontId="1" fillId="2" borderId="12" xfId="0" applyNumberFormat="1" applyFont="1" applyFill="1" applyBorder="1"/>
    <xf numFmtId="164" fontId="1" fillId="2" borderId="27" xfId="0" applyNumberFormat="1" applyFont="1" applyFill="1" applyBorder="1" applyAlignment="1">
      <alignment horizontal="center"/>
    </xf>
    <xf numFmtId="1" fontId="1" fillId="2" borderId="4" xfId="0" applyNumberFormat="1" applyFont="1" applyFill="1" applyBorder="1"/>
    <xf numFmtId="1" fontId="1" fillId="2" borderId="13" xfId="0" applyNumberFormat="1" applyFont="1" applyFill="1" applyBorder="1"/>
    <xf numFmtId="0" fontId="4" fillId="0" borderId="18" xfId="0" applyFont="1" applyBorder="1"/>
    <xf numFmtId="0" fontId="4" fillId="0" borderId="20" xfId="0" applyFont="1" applyBorder="1"/>
    <xf numFmtId="0" fontId="0" fillId="0" borderId="27" xfId="0" applyBorder="1"/>
    <xf numFmtId="0" fontId="4" fillId="0" borderId="19" xfId="0" applyFont="1" applyBorder="1"/>
    <xf numFmtId="0" fontId="4" fillId="5" borderId="27" xfId="0" applyFont="1" applyFill="1" applyBorder="1"/>
    <xf numFmtId="0" fontId="12" fillId="3" borderId="17" xfId="0" applyFont="1" applyFill="1" applyBorder="1" applyAlignment="1">
      <alignment horizontal="center" vertical="center" wrapText="1"/>
    </xf>
    <xf numFmtId="0" fontId="4" fillId="6" borderId="27" xfId="0" applyFont="1" applyFill="1" applyBorder="1"/>
    <xf numFmtId="165" fontId="1" fillId="6" borderId="27" xfId="0" applyNumberFormat="1" applyFont="1" applyFill="1" applyBorder="1"/>
    <xf numFmtId="166" fontId="1" fillId="6" borderId="27" xfId="0" applyNumberFormat="1" applyFont="1" applyFill="1" applyBorder="1"/>
    <xf numFmtId="0" fontId="4" fillId="0" borderId="27" xfId="0" applyFont="1" applyBorder="1"/>
    <xf numFmtId="0" fontId="4" fillId="5" borderId="13" xfId="0" applyFont="1" applyFill="1" applyBorder="1"/>
    <xf numFmtId="165" fontId="1" fillId="0" borderId="12" xfId="0" applyNumberFormat="1" applyFont="1" applyBorder="1"/>
    <xf numFmtId="0" fontId="4" fillId="0" borderId="11" xfId="0" applyFont="1" applyBorder="1"/>
    <xf numFmtId="0" fontId="1" fillId="2" borderId="27" xfId="0" applyFont="1" applyFill="1" applyBorder="1"/>
    <xf numFmtId="0" fontId="1" fillId="2" borderId="28" xfId="0" applyFont="1" applyFill="1" applyBorder="1"/>
    <xf numFmtId="164" fontId="1" fillId="2" borderId="28" xfId="0" applyNumberFormat="1" applyFont="1" applyFill="1" applyBorder="1" applyAlignment="1">
      <alignment horizontal="center"/>
    </xf>
    <xf numFmtId="0" fontId="12" fillId="3" borderId="27" xfId="0" applyFont="1" applyFill="1" applyBorder="1" applyAlignment="1">
      <alignment horizontal="center" vertical="center"/>
    </xf>
    <xf numFmtId="0" fontId="4" fillId="0" borderId="26" xfId="0" applyFont="1" applyBorder="1"/>
    <xf numFmtId="165" fontId="1" fillId="0" borderId="26" xfId="0" applyNumberFormat="1" applyFont="1" applyBorder="1"/>
    <xf numFmtId="0" fontId="4" fillId="5" borderId="4" xfId="0" applyFont="1" applyFill="1" applyBorder="1"/>
    <xf numFmtId="165" fontId="1" fillId="0" borderId="10" xfId="0" applyNumberFormat="1" applyFont="1" applyBorder="1"/>
    <xf numFmtId="0" fontId="5" fillId="3" borderId="27" xfId="0" applyFont="1" applyFill="1" applyBorder="1" applyAlignment="1">
      <alignment horizontal="center" vertical="center"/>
    </xf>
    <xf numFmtId="0" fontId="4" fillId="6" borderId="13" xfId="0" applyFont="1" applyFill="1" applyBorder="1"/>
    <xf numFmtId="165" fontId="1" fillId="6" borderId="12" xfId="0" applyNumberFormat="1" applyFont="1" applyFill="1" applyBorder="1"/>
    <xf numFmtId="0" fontId="4" fillId="6" borderId="11" xfId="0" applyFont="1" applyFill="1" applyBorder="1"/>
    <xf numFmtId="0" fontId="6" fillId="0" borderId="16" xfId="0" applyFont="1" applyBorder="1"/>
    <xf numFmtId="0" fontId="6" fillId="0" borderId="5" xfId="0" applyFont="1" applyBorder="1"/>
    <xf numFmtId="167" fontId="1" fillId="0" borderId="27" xfId="0" applyNumberFormat="1" applyFont="1" applyBorder="1"/>
    <xf numFmtId="167" fontId="1" fillId="2" borderId="27" xfId="0" applyNumberFormat="1" applyFont="1" applyFill="1" applyBorder="1"/>
    <xf numFmtId="0" fontId="22" fillId="0" borderId="16" xfId="0" applyFont="1" applyBorder="1"/>
    <xf numFmtId="2" fontId="22" fillId="0" borderId="12" xfId="0" applyNumberFormat="1" applyFont="1" applyBorder="1"/>
    <xf numFmtId="0" fontId="23" fillId="7" borderId="20" xfId="0" applyFont="1" applyFill="1" applyBorder="1" applyAlignment="1">
      <alignment horizontal="center" vertical="center"/>
    </xf>
    <xf numFmtId="0" fontId="22" fillId="0" borderId="11" xfId="0" applyFont="1" applyBorder="1"/>
    <xf numFmtId="2" fontId="22" fillId="2" borderId="27" xfId="0" applyNumberFormat="1" applyFont="1" applyFill="1" applyBorder="1"/>
    <xf numFmtId="0" fontId="26" fillId="0" borderId="13" xfId="0" applyFont="1" applyBorder="1"/>
    <xf numFmtId="0" fontId="26" fillId="0" borderId="15" xfId="0" applyFont="1" applyBorder="1"/>
    <xf numFmtId="0" fontId="26" fillId="2" borderId="27" xfId="0" applyFont="1" applyFill="1" applyBorder="1"/>
    <xf numFmtId="167" fontId="26" fillId="2" borderId="27" xfId="0" applyNumberFormat="1" applyFont="1" applyFill="1" applyBorder="1"/>
    <xf numFmtId="0" fontId="26" fillId="0" borderId="11" xfId="0" applyFont="1" applyBorder="1"/>
    <xf numFmtId="0" fontId="26" fillId="0" borderId="20" xfId="0" applyFont="1" applyBorder="1"/>
    <xf numFmtId="0" fontId="23" fillId="7" borderId="27" xfId="0" applyFont="1" applyFill="1" applyBorder="1" applyAlignment="1">
      <alignment horizontal="center" vertical="center"/>
    </xf>
    <xf numFmtId="0" fontId="1" fillId="0" borderId="0" xfId="0" applyFont="1" applyAlignment="1">
      <alignment horizontal="center"/>
    </xf>
    <xf numFmtId="0" fontId="0" fillId="0" borderId="0" xfId="0"/>
    <xf numFmtId="0" fontId="3" fillId="0" borderId="0" xfId="0" applyFont="1" applyAlignment="1">
      <alignment horizontal="center"/>
    </xf>
    <xf numFmtId="0" fontId="3" fillId="0" borderId="0" xfId="0" applyFont="1" applyAlignment="1">
      <alignment horizontal="left" vertical="center" wrapText="1"/>
    </xf>
    <xf numFmtId="0" fontId="3" fillId="0" borderId="0" xfId="0" applyFont="1"/>
    <xf numFmtId="0" fontId="1" fillId="0" borderId="0" xfId="0" applyFont="1" applyAlignment="1">
      <alignment horizontal="left" wrapText="1"/>
    </xf>
    <xf numFmtId="0" fontId="1" fillId="0" borderId="0" xfId="0" applyFont="1" applyAlignment="1">
      <alignment horizontal="left"/>
    </xf>
    <xf numFmtId="0" fontId="0" fillId="0" borderId="0" xfId="0" applyAlignment="1">
      <alignment wrapText="1"/>
    </xf>
    <xf numFmtId="0" fontId="7" fillId="0" borderId="0" xfId="0" applyFont="1" applyAlignment="1">
      <alignment wrapText="1"/>
    </xf>
    <xf numFmtId="0" fontId="8" fillId="0" borderId="0" xfId="0" applyFont="1" applyAlignment="1">
      <alignment horizontal="left"/>
    </xf>
    <xf numFmtId="0" fontId="11" fillId="0" borderId="27" xfId="0" applyFont="1" applyBorder="1" applyAlignment="1">
      <alignment wrapText="1"/>
    </xf>
    <xf numFmtId="0" fontId="0" fillId="0" borderId="27" xfId="0" applyBorder="1"/>
    <xf numFmtId="0" fontId="11" fillId="0" borderId="0" xfId="0" applyFont="1" applyAlignment="1">
      <alignment wrapText="1"/>
    </xf>
    <xf numFmtId="0" fontId="8" fillId="6" borderId="18" xfId="0" applyFont="1" applyFill="1" applyBorder="1" applyAlignment="1">
      <alignment horizontal="left"/>
    </xf>
    <xf numFmtId="0" fontId="14" fillId="0" borderId="18" xfId="0" applyFont="1" applyBorder="1"/>
    <xf numFmtId="0" fontId="15" fillId="6" borderId="16" xfId="0" applyFont="1" applyFill="1" applyBorder="1" applyAlignment="1">
      <alignment wrapText="1"/>
    </xf>
    <xf numFmtId="0" fontId="14" fillId="0" borderId="16" xfId="0" applyFont="1" applyBorder="1"/>
    <xf numFmtId="0" fontId="16" fillId="6" borderId="16" xfId="0" applyFont="1" applyFill="1" applyBorder="1" applyAlignment="1">
      <alignment horizontal="left"/>
    </xf>
    <xf numFmtId="0" fontId="19" fillId="6" borderId="16" xfId="0" applyFont="1" applyFill="1" applyBorder="1"/>
    <xf numFmtId="0" fontId="16" fillId="6" borderId="0" xfId="0" applyFont="1" applyFill="1" applyAlignment="1">
      <alignment horizontal="left"/>
    </xf>
    <xf numFmtId="0" fontId="21" fillId="6" borderId="16" xfId="0" applyFont="1" applyFill="1" applyBorder="1" applyAlignment="1">
      <alignment wrapText="1"/>
    </xf>
    <xf numFmtId="0" fontId="27" fillId="0" borderId="0" xfId="0" applyFont="1" applyAlignment="1">
      <alignment wrapText="1"/>
    </xf>
    <xf numFmtId="0" fontId="29" fillId="0" borderId="0" xfId="0" applyFont="1" applyAlignment="1">
      <alignment horizontal="center" vertical="center" wrapText="1"/>
    </xf>
    <xf numFmtId="0" fontId="28" fillId="0" borderId="0" xfId="0" applyFont="1" applyAlignment="1">
      <alignment horizontal="center" wrapText="1"/>
    </xf>
    <xf numFmtId="0" fontId="22" fillId="0" borderId="0" xfId="0" applyFont="1" applyAlignment="1">
      <alignment horizontal="center" wrapText="1"/>
    </xf>
    <xf numFmtId="0" fontId="34" fillId="0" borderId="0" xfId="0" applyFont="1" applyAlignment="1">
      <alignment horizontal="center" vertical="center" wrapText="1"/>
    </xf>
    <xf numFmtId="0" fontId="16" fillId="0" borderId="0" xfId="0" applyFont="1" applyAlignment="1">
      <alignment horizontal="center" wrapText="1"/>
    </xf>
    <xf numFmtId="0" fontId="31" fillId="9" borderId="24" xfId="0" applyFont="1" applyFill="1" applyBorder="1" applyAlignment="1">
      <alignment horizontal="center" vertical="center"/>
    </xf>
    <xf numFmtId="0" fontId="14" fillId="0" borderId="25" xfId="0" applyFont="1" applyBorder="1"/>
    <xf numFmtId="0" fontId="14" fillId="0" borderId="2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comments13.xml.rels><?xml version="1.0" encoding="UTF-8" standalone="yes"?>
<Relationships xmlns="http://schemas.openxmlformats.org/package/2006/relationships"><Relationship Id="rId1" Type="http://customschemas.google.com/relationships/workbookmetadata" Target="commentsmeta12"/></Relationships>
</file>

<file path=xl/_rels/comments14.xml.rels><?xml version="1.0" encoding="UTF-8" standalone="yes"?>
<Relationships xmlns="http://schemas.openxmlformats.org/package/2006/relationships"><Relationship Id="rId1" Type="http://customschemas.google.com/relationships/workbookmetadata" Target="commentsmeta13"/></Relationships>
</file>

<file path=xl/_rels/comments15.xml.rels><?xml version="1.0" encoding="UTF-8" standalone="yes"?>
<Relationships xmlns="http://schemas.openxmlformats.org/package/2006/relationships"><Relationship Id="rId1" Type="http://customschemas.google.com/relationships/workbookmetadata" Target="commentsmeta1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g"/></Relationships>
</file>

<file path=xl/drawings/_rels/drawing17.xml.rels><?xml version="1.0" encoding="UTF-8" standalone="yes"?>
<Relationships xmlns="http://schemas.openxmlformats.org/package/2006/relationships"><Relationship Id="rId1" Type="http://schemas.openxmlformats.org/officeDocument/2006/relationships/image" Target="../media/image2.jpg"/></Relationships>
</file>

<file path=xl/drawings/_rels/drawing18.xml.rels><?xml version="1.0" encoding="UTF-8" standalone="yes"?>
<Relationships xmlns="http://schemas.openxmlformats.org/package/2006/relationships"><Relationship Id="rId1" Type="http://schemas.openxmlformats.org/officeDocument/2006/relationships/image" Target="../media/image2.jpg"/></Relationships>
</file>

<file path=xl/drawings/_rels/drawing19.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676650" cy="10668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16ED330E-C982-4D9E-9F78-5A9C4C05C101}"/>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123BAFF2-AA0F-4DB1-B813-57EC7B0DFD9B}"/>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3138C26F-6C70-4E23-822E-D21B589B2A76}"/>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309AECEE-B888-4C45-ABD7-DE4AAC2163E0}"/>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F9364073-8DD1-45A7-A184-77DE35CF62A9}"/>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2A446CFD-7422-4288-AC7E-30B787C0AF14}"/>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C4B45634-0009-4FF5-BD34-7CFD86D0B069}"/>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970F291C-7A5C-450A-BFB2-9D8ACF545603}"/>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4" name="image1.jpg">
          <a:extLst>
            <a:ext uri="{FF2B5EF4-FFF2-40B4-BE49-F238E27FC236}">
              <a16:creationId xmlns:a16="http://schemas.microsoft.com/office/drawing/2014/main" id="{5D0715EF-1653-46D0-9640-B2BA1D972FFF}"/>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21F9F7F0-BFAE-4E2C-86E8-9A848282BEC3}"/>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FC2D2999-EF6A-4502-AB69-6A68DF5F68AA}"/>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FE0AF3E0-32BF-4C66-82F1-0DDE7F75245E}"/>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43788332-E874-4743-8D56-AAF994F7C14D}"/>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85E73475-2F10-41A1-9D8C-23AC353AE862}"/>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dr:oneCellAnchor>
    <xdr:from>
      <xdr:col>0</xdr:col>
      <xdr:colOff>266700</xdr:colOff>
      <xdr:row>0</xdr:row>
      <xdr:rowOff>323850</xdr:rowOff>
    </xdr:from>
    <xdr:ext cx="3648075" cy="1162050"/>
    <xdr:pic>
      <xdr:nvPicPr>
        <xdr:cNvPr id="2" name="image2.jpg">
          <a:extLst>
            <a:ext uri="{FF2B5EF4-FFF2-40B4-BE49-F238E27FC236}">
              <a16:creationId xmlns:a16="http://schemas.microsoft.com/office/drawing/2014/main" id="{00000000-0008-0000-0F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dr:oneCellAnchor>
    <xdr:from>
      <xdr:col>0</xdr:col>
      <xdr:colOff>895350</xdr:colOff>
      <xdr:row>0</xdr:row>
      <xdr:rowOff>304800</xdr:rowOff>
    </xdr:from>
    <xdr:ext cx="3648075" cy="1162050"/>
    <xdr:pic>
      <xdr:nvPicPr>
        <xdr:cNvPr id="2" name="image2.jpg">
          <a:extLst>
            <a:ext uri="{FF2B5EF4-FFF2-40B4-BE49-F238E27FC236}">
              <a16:creationId xmlns:a16="http://schemas.microsoft.com/office/drawing/2014/main" id="{00000000-0008-0000-1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dr:oneCellAnchor>
    <xdr:from>
      <xdr:col>0</xdr:col>
      <xdr:colOff>885825</xdr:colOff>
      <xdr:row>0</xdr:row>
      <xdr:rowOff>352425</xdr:rowOff>
    </xdr:from>
    <xdr:ext cx="3648075" cy="1162050"/>
    <xdr:pic>
      <xdr:nvPicPr>
        <xdr:cNvPr id="2" name="image2.jpg">
          <a:extLst>
            <a:ext uri="{FF2B5EF4-FFF2-40B4-BE49-F238E27FC236}">
              <a16:creationId xmlns:a16="http://schemas.microsoft.com/office/drawing/2014/main" id="{00000000-0008-0000-1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dr:oneCellAnchor>
    <xdr:from>
      <xdr:col>0</xdr:col>
      <xdr:colOff>171450</xdr:colOff>
      <xdr:row>0</xdr:row>
      <xdr:rowOff>276225</xdr:rowOff>
    </xdr:from>
    <xdr:ext cx="3648075" cy="1162050"/>
    <xdr:pic>
      <xdr:nvPicPr>
        <xdr:cNvPr id="2" name="image2.jpg">
          <a:extLst>
            <a:ext uri="{FF2B5EF4-FFF2-40B4-BE49-F238E27FC236}">
              <a16:creationId xmlns:a16="http://schemas.microsoft.com/office/drawing/2014/main" id="{00000000-0008-0000-1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opLeftCell="A4" zoomScale="81" workbookViewId="0">
      <selection activeCell="E10" sqref="E10"/>
    </sheetView>
  </sheetViews>
  <sheetFormatPr defaultColWidth="11.25" defaultRowHeight="15" customHeight="1" x14ac:dyDescent="0.35"/>
  <cols>
    <col min="1" max="1" width="28.08203125" customWidth="1"/>
    <col min="2" max="2" width="95" customWidth="1"/>
    <col min="3" max="26" width="8.75" customWidth="1"/>
  </cols>
  <sheetData>
    <row r="1" spans="1:2" ht="84.75" customHeight="1" x14ac:dyDescent="0.35">
      <c r="A1" s="203"/>
      <c r="B1" s="204"/>
    </row>
    <row r="2" spans="1:2" ht="26.25" customHeight="1" x14ac:dyDescent="0.5">
      <c r="A2" s="1" t="s">
        <v>0</v>
      </c>
    </row>
    <row r="3" spans="1:2" ht="15.5" x14ac:dyDescent="0.35">
      <c r="A3" s="205"/>
      <c r="B3" s="204"/>
    </row>
    <row r="4" spans="1:2" ht="149" customHeight="1" x14ac:dyDescent="0.35">
      <c r="A4" s="206" t="s">
        <v>1</v>
      </c>
      <c r="B4" s="206"/>
    </row>
    <row r="5" spans="1:2" ht="55" customHeight="1" x14ac:dyDescent="0.35">
      <c r="A5" s="2" t="s">
        <v>2</v>
      </c>
      <c r="B5" s="3" t="s">
        <v>3</v>
      </c>
    </row>
    <row r="6" spans="1:2" ht="55" customHeight="1" x14ac:dyDescent="0.35">
      <c r="A6" s="2" t="s">
        <v>4</v>
      </c>
      <c r="B6" s="3" t="s">
        <v>5</v>
      </c>
    </row>
    <row r="7" spans="1:2" ht="55" customHeight="1" x14ac:dyDescent="0.35">
      <c r="A7" s="2" t="s">
        <v>6</v>
      </c>
      <c r="B7" s="3" t="s">
        <v>7</v>
      </c>
    </row>
    <row r="8" spans="1:2" ht="55" customHeight="1" x14ac:dyDescent="0.35">
      <c r="A8" s="2" t="s">
        <v>8</v>
      </c>
      <c r="B8" s="3" t="s">
        <v>9</v>
      </c>
    </row>
    <row r="9" spans="1:2" ht="55" customHeight="1" x14ac:dyDescent="0.35">
      <c r="A9" s="2" t="s">
        <v>10</v>
      </c>
      <c r="B9" s="3" t="s">
        <v>11</v>
      </c>
    </row>
    <row r="10" spans="1:2" ht="55" customHeight="1" x14ac:dyDescent="0.35">
      <c r="A10" s="2" t="s">
        <v>12</v>
      </c>
      <c r="B10" s="3" t="s">
        <v>13</v>
      </c>
    </row>
    <row r="11" spans="1:2" ht="55" customHeight="1" x14ac:dyDescent="0.35">
      <c r="A11" s="2" t="s">
        <v>14</v>
      </c>
      <c r="B11" s="3" t="s">
        <v>15</v>
      </c>
    </row>
    <row r="12" spans="1:2" ht="55" customHeight="1" x14ac:dyDescent="0.35">
      <c r="A12" s="2" t="s">
        <v>16</v>
      </c>
      <c r="B12" s="3" t="s">
        <v>17</v>
      </c>
    </row>
    <row r="13" spans="1:2" ht="55" customHeight="1" x14ac:dyDescent="0.35">
      <c r="A13" s="2" t="s">
        <v>18</v>
      </c>
      <c r="B13" s="3" t="s">
        <v>19</v>
      </c>
    </row>
    <row r="14" spans="1:2" ht="55" customHeight="1" x14ac:dyDescent="0.35">
      <c r="A14" s="2" t="s">
        <v>20</v>
      </c>
      <c r="B14" s="3" t="s">
        <v>21</v>
      </c>
    </row>
    <row r="15" spans="1:2" ht="55" customHeight="1" x14ac:dyDescent="0.35">
      <c r="A15" s="2" t="s">
        <v>22</v>
      </c>
      <c r="B15" s="3" t="s">
        <v>23</v>
      </c>
    </row>
    <row r="16" spans="1:2" ht="55" customHeight="1" x14ac:dyDescent="0.35">
      <c r="A16" s="2" t="s">
        <v>24</v>
      </c>
      <c r="B16" s="3" t="s">
        <v>25</v>
      </c>
    </row>
    <row r="17" spans="1:2" ht="55" customHeight="1" x14ac:dyDescent="0.35">
      <c r="A17" s="2" t="s">
        <v>26</v>
      </c>
      <c r="B17" s="3" t="s">
        <v>27</v>
      </c>
    </row>
    <row r="18" spans="1:2" ht="55" customHeight="1" x14ac:dyDescent="0.35">
      <c r="A18" s="2" t="s">
        <v>28</v>
      </c>
      <c r="B18" s="3" t="s">
        <v>29</v>
      </c>
    </row>
    <row r="19" spans="1:2" ht="15.5" x14ac:dyDescent="0.35"/>
    <row r="20" spans="1:2" ht="81.75" customHeight="1" x14ac:dyDescent="0.35">
      <c r="A20" s="207" t="s">
        <v>30</v>
      </c>
      <c r="B20" s="204"/>
    </row>
    <row r="21" spans="1:2" ht="48" customHeight="1" x14ac:dyDescent="0.35">
      <c r="A21" s="208" t="s">
        <v>31</v>
      </c>
      <c r="B21" s="204"/>
    </row>
    <row r="23" spans="1:2" ht="15.5" x14ac:dyDescent="0.35">
      <c r="A23" s="2" t="s">
        <v>32</v>
      </c>
    </row>
    <row r="24" spans="1:2" ht="15.5" x14ac:dyDescent="0.35">
      <c r="A24" s="4"/>
      <c r="B24" s="5" t="s">
        <v>33</v>
      </c>
    </row>
    <row r="25" spans="1:2" ht="15.5" x14ac:dyDescent="0.35">
      <c r="B25" s="5" t="s">
        <v>34</v>
      </c>
    </row>
    <row r="28" spans="1:2" ht="15.5" x14ac:dyDescent="0.35">
      <c r="A28" s="5" t="s">
        <v>35</v>
      </c>
    </row>
  </sheetData>
  <mergeCells count="5">
    <mergeCell ref="A1:B1"/>
    <mergeCell ref="A3:B3"/>
    <mergeCell ref="A4:B4"/>
    <mergeCell ref="A20:B20"/>
    <mergeCell ref="A21:B21"/>
  </mergeCells>
  <pageMargins left="0.75" right="0.75" top="1" bottom="1"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3"/>
  <sheetViews>
    <sheetView topLeftCell="A2" workbookViewId="0">
      <selection activeCell="D5" sqref="D5"/>
    </sheetView>
  </sheetViews>
  <sheetFormatPr defaultColWidth="11.25" defaultRowHeight="15" customHeight="1" x14ac:dyDescent="0.35"/>
  <cols>
    <col min="1" max="1" width="45" customWidth="1"/>
    <col min="2" max="2" width="25" customWidth="1"/>
    <col min="3" max="3" width="15.6640625" customWidth="1"/>
    <col min="4" max="4" width="19.33203125" customWidth="1"/>
    <col min="5" max="5" width="22.4140625" customWidth="1"/>
    <col min="6" max="6" width="26" customWidth="1"/>
    <col min="7" max="26" width="8.75" customWidth="1"/>
  </cols>
  <sheetData>
    <row r="1" spans="1:26" ht="48.75" customHeight="1" x14ac:dyDescent="0.35">
      <c r="A1" s="209"/>
      <c r="B1" s="204"/>
      <c r="C1" s="204"/>
      <c r="D1" s="204"/>
      <c r="E1" s="204"/>
      <c r="F1" s="204"/>
    </row>
    <row r="2" spans="1:26" ht="36" customHeight="1" x14ac:dyDescent="0.35">
      <c r="A2" s="210" t="s">
        <v>36</v>
      </c>
      <c r="B2" s="204"/>
      <c r="C2" s="204"/>
      <c r="D2" s="204"/>
      <c r="E2" s="204"/>
      <c r="F2" s="204"/>
    </row>
    <row r="3" spans="1:26" ht="15.5" x14ac:dyDescent="0.35"/>
    <row r="4" spans="1:26" ht="32.25" customHeight="1" x14ac:dyDescent="0.35">
      <c r="A4" s="183" t="s">
        <v>37</v>
      </c>
      <c r="B4" s="183" t="s">
        <v>38</v>
      </c>
      <c r="C4" s="183" t="s">
        <v>39</v>
      </c>
      <c r="D4" s="183" t="s">
        <v>40</v>
      </c>
      <c r="E4" s="183" t="s">
        <v>41</v>
      </c>
      <c r="F4" s="183" t="s">
        <v>42</v>
      </c>
    </row>
    <row r="5" spans="1:26" ht="22.5" customHeight="1" x14ac:dyDescent="0.35">
      <c r="A5" s="7" t="s">
        <v>43</v>
      </c>
      <c r="B5" s="8" t="s">
        <v>44</v>
      </c>
      <c r="C5" s="8">
        <v>22</v>
      </c>
      <c r="D5" s="9">
        <f t="array" ref="D5">IF(OR(C5=""),"",INDEX($B$8:$D$11, MATCH(B5,$A$8:$A$11,0), MATCH(A5,$B$7:$D$7,0)))</f>
        <v>89</v>
      </c>
      <c r="E5" s="10">
        <f>IF(OR(C5="",D5=""),"",D5-C5)</f>
        <v>67</v>
      </c>
      <c r="F5" s="10">
        <f ca="1">IF(OR(C5="",D5=""),"",YEAR(TODAY()) + (D5 - C5))</f>
        <v>2092</v>
      </c>
      <c r="G5" s="10"/>
      <c r="H5" s="10"/>
      <c r="I5" s="10"/>
      <c r="J5" s="10"/>
      <c r="K5" s="10"/>
      <c r="L5" s="10"/>
      <c r="M5" s="10"/>
      <c r="N5" s="10"/>
      <c r="O5" s="10"/>
      <c r="P5" s="10"/>
      <c r="Q5" s="10"/>
      <c r="R5" s="10"/>
      <c r="S5" s="10"/>
      <c r="T5" s="10"/>
      <c r="U5" s="10"/>
      <c r="V5" s="10"/>
      <c r="W5" s="10"/>
      <c r="X5" s="10"/>
      <c r="Y5" s="10"/>
      <c r="Z5" s="10"/>
    </row>
    <row r="6" spans="1:26" ht="15.5" x14ac:dyDescent="0.35">
      <c r="A6" s="11"/>
      <c r="B6" s="11"/>
      <c r="C6" s="11"/>
      <c r="D6" s="11"/>
      <c r="E6" s="11"/>
      <c r="F6" s="12"/>
    </row>
    <row r="7" spans="1:26" ht="15.5" x14ac:dyDescent="0.35">
      <c r="A7" s="13" t="s">
        <v>38</v>
      </c>
      <c r="B7" s="13" t="s">
        <v>43</v>
      </c>
      <c r="C7" s="13" t="s">
        <v>45</v>
      </c>
      <c r="D7" s="13" t="s">
        <v>46</v>
      </c>
      <c r="F7" s="14"/>
    </row>
    <row r="8" spans="1:26" ht="15.5" x14ac:dyDescent="0.35">
      <c r="A8" s="5" t="s">
        <v>47</v>
      </c>
      <c r="B8" s="5">
        <v>85</v>
      </c>
      <c r="C8" s="5">
        <v>87</v>
      </c>
      <c r="D8" s="5">
        <v>92</v>
      </c>
      <c r="F8" s="14"/>
    </row>
    <row r="9" spans="1:26" ht="15.5" x14ac:dyDescent="0.35">
      <c r="A9" s="5" t="s">
        <v>44</v>
      </c>
      <c r="B9" s="5">
        <v>89</v>
      </c>
      <c r="C9" s="5">
        <v>91</v>
      </c>
      <c r="D9" s="5">
        <v>95</v>
      </c>
    </row>
    <row r="10" spans="1:26" ht="15.5" x14ac:dyDescent="0.35">
      <c r="A10" s="5" t="s">
        <v>48</v>
      </c>
      <c r="B10" s="5">
        <v>95</v>
      </c>
      <c r="C10" s="5">
        <v>97</v>
      </c>
      <c r="D10" s="5">
        <v>98</v>
      </c>
    </row>
    <row r="11" spans="1:26" ht="15.5" x14ac:dyDescent="0.35">
      <c r="A11" s="5" t="s">
        <v>49</v>
      </c>
      <c r="B11" s="5">
        <v>98</v>
      </c>
      <c r="C11" s="5">
        <v>100</v>
      </c>
      <c r="D11" s="5">
        <v>101</v>
      </c>
    </row>
    <row r="12" spans="1:26" ht="15.5" x14ac:dyDescent="0.35"/>
    <row r="13" spans="1:26" ht="15.5" x14ac:dyDescent="0.35"/>
    <row r="14" spans="1:26" ht="15.5" x14ac:dyDescent="0.35"/>
    <row r="15" spans="1:26" ht="15.5" x14ac:dyDescent="0.35"/>
    <row r="16" spans="1:26" ht="24.75" customHeight="1" x14ac:dyDescent="0.35">
      <c r="A16" s="211" t="s">
        <v>50</v>
      </c>
      <c r="B16" s="204"/>
      <c r="C16" s="204"/>
      <c r="D16" s="204"/>
    </row>
    <row r="17" spans="1:1" ht="15.5" x14ac:dyDescent="0.35"/>
    <row r="18" spans="1:1" ht="15.5" x14ac:dyDescent="0.35"/>
    <row r="19" spans="1:1" ht="15.5" x14ac:dyDescent="0.35"/>
    <row r="20" spans="1:1" ht="15.5" x14ac:dyDescent="0.35"/>
    <row r="21" spans="1:1" ht="15.5" x14ac:dyDescent="0.35">
      <c r="A21" s="5" t="s">
        <v>35</v>
      </c>
    </row>
    <row r="22" spans="1:1" ht="15.5" x14ac:dyDescent="0.35"/>
    <row r="23" spans="1:1" ht="15.5" x14ac:dyDescent="0.35"/>
  </sheetData>
  <mergeCells count="3">
    <mergeCell ref="A1:F1"/>
    <mergeCell ref="A2:F2"/>
    <mergeCell ref="A16:D16"/>
  </mergeCells>
  <dataValidations count="2">
    <dataValidation type="list" allowBlank="1" showErrorMessage="1" sqref="A5" xr:uid="{00000000-0002-0000-0100-000000000000}">
      <formula1>"Male,Female,Couple"</formula1>
    </dataValidation>
    <dataValidation type="list" allowBlank="1" showErrorMessage="1" sqref="B5" xr:uid="{00000000-0002-0000-0100-000001000000}">
      <formula1>"25th percentile,50th percentile,75th percentile,90th percentile"</formula1>
    </dataValidation>
  </dataValidations>
  <pageMargins left="0.75" right="0.75" top="1" bottom="1"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
  <sheetViews>
    <sheetView workbookViewId="0">
      <selection activeCell="D10" sqref="D10"/>
    </sheetView>
  </sheetViews>
  <sheetFormatPr defaultColWidth="11.25" defaultRowHeight="15" customHeight="1" x14ac:dyDescent="0.35"/>
  <cols>
    <col min="1" max="1" width="40" customWidth="1"/>
    <col min="2" max="2" width="40.6640625" customWidth="1"/>
    <col min="3" max="3" width="19.33203125" customWidth="1"/>
    <col min="4" max="4" width="19.58203125" customWidth="1"/>
    <col min="5" max="5" width="17" customWidth="1"/>
    <col min="6" max="26" width="8.75" customWidth="1"/>
  </cols>
  <sheetData>
    <row r="1" spans="1:5" ht="48.75" customHeight="1" x14ac:dyDescent="0.5">
      <c r="A1" s="212"/>
      <c r="B1" s="204"/>
      <c r="C1" s="204"/>
      <c r="D1" s="204"/>
      <c r="E1" s="204"/>
    </row>
    <row r="2" spans="1:5" ht="17.25" customHeight="1" x14ac:dyDescent="0.35">
      <c r="A2" s="210" t="s">
        <v>51</v>
      </c>
      <c r="B2" s="204"/>
      <c r="C2" s="204"/>
      <c r="D2" s="204"/>
      <c r="E2" s="204"/>
    </row>
    <row r="3" spans="1:5" ht="18" customHeight="1" x14ac:dyDescent="0.35">
      <c r="A3" s="6"/>
      <c r="B3" s="6"/>
      <c r="C3" s="6"/>
      <c r="D3" s="6"/>
      <c r="E3" s="6"/>
    </row>
    <row r="4" spans="1:5" ht="28.5" customHeight="1" x14ac:dyDescent="0.35">
      <c r="A4" s="17" t="s">
        <v>52</v>
      </c>
      <c r="B4" s="17" t="s">
        <v>53</v>
      </c>
      <c r="C4" s="154" t="s">
        <v>54</v>
      </c>
      <c r="D4" s="154" t="s">
        <v>55</v>
      </c>
      <c r="E4" s="18" t="s">
        <v>56</v>
      </c>
    </row>
    <row r="5" spans="1:5" ht="18.75" customHeight="1" x14ac:dyDescent="0.35">
      <c r="A5" s="19" t="s">
        <v>57</v>
      </c>
      <c r="B5" s="152" t="s">
        <v>429</v>
      </c>
      <c r="C5" s="156">
        <v>500000</v>
      </c>
      <c r="D5" s="156" t="s">
        <v>430</v>
      </c>
      <c r="E5" s="153" t="s">
        <v>58</v>
      </c>
    </row>
    <row r="6" spans="1:5" ht="18.75" customHeight="1" x14ac:dyDescent="0.35">
      <c r="A6" s="19" t="s">
        <v>59</v>
      </c>
      <c r="B6" s="152"/>
      <c r="C6" s="156">
        <v>20000</v>
      </c>
      <c r="D6" s="156" t="s">
        <v>430</v>
      </c>
      <c r="E6" s="153" t="s">
        <v>58</v>
      </c>
    </row>
    <row r="7" spans="1:5" ht="18.75" customHeight="1" x14ac:dyDescent="0.35">
      <c r="A7" s="19" t="s">
        <v>60</v>
      </c>
      <c r="B7" s="152"/>
      <c r="C7" s="156">
        <v>0</v>
      </c>
      <c r="D7" s="156" t="s">
        <v>430</v>
      </c>
      <c r="E7" s="153" t="s">
        <v>58</v>
      </c>
    </row>
    <row r="8" spans="1:5" ht="18.75" customHeight="1" x14ac:dyDescent="0.35">
      <c r="A8" s="19" t="s">
        <v>61</v>
      </c>
      <c r="B8" s="152" t="s">
        <v>431</v>
      </c>
      <c r="C8" s="156">
        <v>400</v>
      </c>
      <c r="D8" s="156" t="s">
        <v>430</v>
      </c>
      <c r="E8" s="153" t="s">
        <v>58</v>
      </c>
    </row>
    <row r="9" spans="1:5" ht="18.75" customHeight="1" x14ac:dyDescent="0.35">
      <c r="A9" s="19" t="s">
        <v>62</v>
      </c>
      <c r="B9" s="152"/>
      <c r="C9" s="156">
        <v>100000</v>
      </c>
      <c r="D9" s="156" t="s">
        <v>430</v>
      </c>
      <c r="E9" s="153" t="s">
        <v>58</v>
      </c>
    </row>
    <row r="10" spans="1:5" ht="18.75" customHeight="1" x14ac:dyDescent="0.35">
      <c r="A10" s="19" t="s">
        <v>63</v>
      </c>
      <c r="B10" s="152"/>
      <c r="C10" s="156">
        <v>30000</v>
      </c>
      <c r="D10" s="156" t="s">
        <v>430</v>
      </c>
      <c r="E10" s="153" t="s">
        <v>64</v>
      </c>
    </row>
    <row r="11" spans="1:5" ht="18.75" customHeight="1" x14ac:dyDescent="0.35">
      <c r="A11" s="19" t="s">
        <v>65</v>
      </c>
      <c r="B11" s="152"/>
      <c r="C11" s="156">
        <v>0</v>
      </c>
      <c r="D11" s="156"/>
      <c r="E11" s="153" t="s">
        <v>58</v>
      </c>
    </row>
    <row r="12" spans="1:5" ht="18.75" customHeight="1" x14ac:dyDescent="0.35">
      <c r="A12" s="19" t="s">
        <v>66</v>
      </c>
      <c r="B12" s="152"/>
      <c r="C12" s="156">
        <v>0</v>
      </c>
      <c r="D12" s="156"/>
      <c r="E12" s="153" t="s">
        <v>58</v>
      </c>
    </row>
    <row r="13" spans="1:5" ht="18.75" customHeight="1" x14ac:dyDescent="0.35">
      <c r="A13" s="19" t="s">
        <v>67</v>
      </c>
      <c r="B13" s="152"/>
      <c r="C13" s="156">
        <v>0</v>
      </c>
      <c r="D13" s="155"/>
      <c r="E13" s="153" t="s">
        <v>58</v>
      </c>
    </row>
    <row r="14" spans="1:5" ht="18.75" customHeight="1" x14ac:dyDescent="0.35">
      <c r="A14" s="19" t="s">
        <v>68</v>
      </c>
      <c r="B14" s="152"/>
      <c r="C14" s="156">
        <v>0</v>
      </c>
      <c r="D14" s="155"/>
      <c r="E14" s="153" t="s">
        <v>58</v>
      </c>
    </row>
    <row r="15" spans="1:5" ht="18.75" customHeight="1" x14ac:dyDescent="0.35"/>
    <row r="16" spans="1:5" ht="18.75" customHeight="1" x14ac:dyDescent="0.35">
      <c r="A16" s="20" t="s">
        <v>69</v>
      </c>
      <c r="C16" s="21">
        <f>SUMIF(E5:E14,"Yes",C5:C14)</f>
        <v>620400</v>
      </c>
    </row>
    <row r="17" spans="1:3" ht="18.75" customHeight="1" x14ac:dyDescent="0.35">
      <c r="A17" s="20" t="s">
        <v>70</v>
      </c>
      <c r="C17" s="21">
        <f>SUMIF(A5:A14,"Home",C5:C14)</f>
        <v>500000</v>
      </c>
    </row>
    <row r="18" spans="1:3" ht="18.75" customHeight="1" x14ac:dyDescent="0.35">
      <c r="A18" s="20" t="s">
        <v>71</v>
      </c>
      <c r="C18" s="21">
        <f>SUMIF(A5:A14,"Superannuation",C5:C14)</f>
        <v>20000</v>
      </c>
    </row>
    <row r="19" spans="1:3" ht="18.75" customHeight="1" x14ac:dyDescent="0.35">
      <c r="A19" s="20" t="s">
        <v>72</v>
      </c>
      <c r="C19" s="21">
        <f>C16-C17-C18</f>
        <v>100400</v>
      </c>
    </row>
    <row r="20" spans="1:3" ht="18.75" customHeight="1" x14ac:dyDescent="0.35"/>
    <row r="21" spans="1:3" ht="18.75" customHeight="1" x14ac:dyDescent="0.35"/>
    <row r="22" spans="1:3" ht="18.75" customHeight="1" x14ac:dyDescent="0.35"/>
    <row r="23" spans="1:3" ht="18.75" customHeight="1" x14ac:dyDescent="0.35"/>
    <row r="24" spans="1:3" ht="18.75" customHeight="1" x14ac:dyDescent="0.35"/>
    <row r="25" spans="1:3" ht="18.75" customHeight="1" x14ac:dyDescent="0.35"/>
    <row r="26" spans="1:3" ht="18.75" customHeight="1" x14ac:dyDescent="0.35"/>
    <row r="27" spans="1:3" ht="18.75" customHeight="1" x14ac:dyDescent="0.35"/>
    <row r="28" spans="1:3" ht="18.75" customHeight="1" x14ac:dyDescent="0.35"/>
    <row r="29" spans="1:3" ht="18.75" customHeight="1" x14ac:dyDescent="0.35"/>
    <row r="30" spans="1:3" ht="18.75" customHeight="1" x14ac:dyDescent="0.35"/>
  </sheetData>
  <mergeCells count="2">
    <mergeCell ref="A1:E1"/>
    <mergeCell ref="A2:E2"/>
  </mergeCells>
  <dataValidations count="1">
    <dataValidation type="list" allowBlank="1" showErrorMessage="1" sqref="E5:E14" xr:uid="{00000000-0002-0000-0200-000000000000}">
      <formula1>"Yes,No"</formula1>
    </dataValidation>
  </dataValidations>
  <pageMargins left="0.75" right="0.75" top="1" bottom="1" header="0" footer="0"/>
  <pageSetup paperSize="9" orientation="portrait"/>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
  <sheetViews>
    <sheetView workbookViewId="0">
      <pane ySplit="4" topLeftCell="A5" activePane="bottomLeft" state="frozen"/>
      <selection pane="bottomLeft" activeCell="G5" sqref="G5"/>
    </sheetView>
  </sheetViews>
  <sheetFormatPr defaultColWidth="11.25" defaultRowHeight="15" customHeight="1" x14ac:dyDescent="0.35"/>
  <cols>
    <col min="1" max="1" width="40" customWidth="1"/>
    <col min="2" max="2" width="38.33203125" customWidth="1"/>
    <col min="3" max="3" width="21.25" customWidth="1"/>
    <col min="4" max="4" width="18" customWidth="1"/>
    <col min="5" max="5" width="10" customWidth="1"/>
    <col min="6" max="6" width="20.83203125" customWidth="1"/>
    <col min="7" max="7" width="18" customWidth="1"/>
    <col min="8" max="26" width="8.75" customWidth="1"/>
  </cols>
  <sheetData>
    <row r="1" spans="1:7" ht="48.75" customHeight="1" x14ac:dyDescent="0.5">
      <c r="A1" s="212"/>
      <c r="B1" s="204"/>
      <c r="C1" s="204"/>
      <c r="D1" s="204"/>
      <c r="E1" s="204"/>
      <c r="F1" s="204"/>
      <c r="G1" s="204"/>
    </row>
    <row r="2" spans="1:7" ht="17" customHeight="1" x14ac:dyDescent="0.35">
      <c r="A2" s="213" t="s">
        <v>73</v>
      </c>
      <c r="B2" s="214"/>
      <c r="C2" s="214"/>
      <c r="D2" s="214"/>
      <c r="E2" s="214"/>
      <c r="F2" s="214"/>
      <c r="G2" s="214"/>
    </row>
    <row r="3" spans="1:7" ht="17.25" customHeight="1" x14ac:dyDescent="0.35">
      <c r="A3" s="22"/>
      <c r="B3" s="22"/>
      <c r="C3" s="22"/>
      <c r="D3" s="22"/>
      <c r="E3" s="22"/>
      <c r="F3" s="22"/>
      <c r="G3" s="22"/>
    </row>
    <row r="4" spans="1:7" ht="28.5" customHeight="1" x14ac:dyDescent="0.35">
      <c r="A4" s="23" t="s">
        <v>74</v>
      </c>
      <c r="B4" s="35" t="s">
        <v>53</v>
      </c>
      <c r="C4" s="35" t="s">
        <v>75</v>
      </c>
      <c r="D4" s="23" t="s">
        <v>76</v>
      </c>
      <c r="E4" s="23" t="s">
        <v>77</v>
      </c>
      <c r="F4" s="35" t="s">
        <v>78</v>
      </c>
      <c r="G4" s="23" t="s">
        <v>56</v>
      </c>
    </row>
    <row r="5" spans="1:7" ht="18.75" customHeight="1" x14ac:dyDescent="0.35">
      <c r="A5" s="5" t="s">
        <v>79</v>
      </c>
      <c r="B5" s="166"/>
      <c r="C5" s="159">
        <v>600</v>
      </c>
      <c r="D5" s="157">
        <v>0.01</v>
      </c>
      <c r="E5" s="160">
        <v>5</v>
      </c>
      <c r="F5" s="156">
        <v>200</v>
      </c>
      <c r="G5" s="162" t="s">
        <v>58</v>
      </c>
    </row>
    <row r="6" spans="1:7" ht="18.75" customHeight="1" x14ac:dyDescent="0.35">
      <c r="A6" s="5" t="s">
        <v>80</v>
      </c>
      <c r="B6" s="166"/>
      <c r="C6" s="159">
        <v>546</v>
      </c>
      <c r="D6" s="158"/>
      <c r="E6" s="161">
        <v>2</v>
      </c>
      <c r="F6" s="156">
        <v>300</v>
      </c>
      <c r="G6" s="33" t="s">
        <v>58</v>
      </c>
    </row>
    <row r="7" spans="1:7" ht="18.75" customHeight="1" x14ac:dyDescent="0.35">
      <c r="A7" s="5" t="s">
        <v>81</v>
      </c>
      <c r="B7" s="166"/>
      <c r="C7" s="156">
        <v>3423</v>
      </c>
      <c r="D7" s="158"/>
      <c r="E7" s="161">
        <v>3</v>
      </c>
      <c r="F7" s="156">
        <v>400</v>
      </c>
      <c r="G7" s="33" t="s">
        <v>58</v>
      </c>
    </row>
    <row r="8" spans="1:7" ht="18.75" customHeight="1" x14ac:dyDescent="0.35">
      <c r="A8" s="5" t="s">
        <v>82</v>
      </c>
      <c r="B8" s="166"/>
      <c r="C8" s="156">
        <v>13456</v>
      </c>
      <c r="D8" s="158"/>
      <c r="E8" s="161">
        <v>1</v>
      </c>
      <c r="F8" s="156">
        <v>500</v>
      </c>
      <c r="G8" s="33" t="s">
        <v>58</v>
      </c>
    </row>
    <row r="9" spans="1:7" ht="18.75" customHeight="1" x14ac:dyDescent="0.35">
      <c r="A9" s="5" t="s">
        <v>83</v>
      </c>
      <c r="B9" s="166"/>
      <c r="C9" s="159">
        <v>567</v>
      </c>
      <c r="D9" s="158"/>
      <c r="E9" s="161">
        <v>6</v>
      </c>
      <c r="F9" s="156">
        <v>600</v>
      </c>
      <c r="G9" s="33" t="s">
        <v>58</v>
      </c>
    </row>
    <row r="10" spans="1:7" ht="18.75" customHeight="1" x14ac:dyDescent="0.35">
      <c r="A10" s="5" t="s">
        <v>84</v>
      </c>
      <c r="B10" s="166"/>
      <c r="C10" s="159">
        <v>8</v>
      </c>
      <c r="D10" s="158"/>
      <c r="E10" s="161">
        <v>7</v>
      </c>
      <c r="F10" s="156">
        <v>700</v>
      </c>
      <c r="G10" s="33" t="s">
        <v>58</v>
      </c>
    </row>
    <row r="11" spans="1:7" ht="18.75" customHeight="1" x14ac:dyDescent="0.35">
      <c r="A11" s="5" t="s">
        <v>85</v>
      </c>
      <c r="B11" s="166"/>
      <c r="C11" s="156">
        <v>543</v>
      </c>
      <c r="D11" s="158"/>
      <c r="E11" s="161">
        <v>8</v>
      </c>
      <c r="F11" s="156">
        <v>800</v>
      </c>
      <c r="G11" s="33" t="s">
        <v>58</v>
      </c>
    </row>
    <row r="12" spans="1:7" ht="18.75" customHeight="1" x14ac:dyDescent="0.35">
      <c r="A12" s="5" t="s">
        <v>86</v>
      </c>
      <c r="B12" s="166"/>
      <c r="C12" s="156">
        <v>21</v>
      </c>
      <c r="D12" s="158"/>
      <c r="E12" s="161">
        <v>9</v>
      </c>
      <c r="F12" s="156">
        <v>900</v>
      </c>
      <c r="G12" s="33" t="s">
        <v>58</v>
      </c>
    </row>
    <row r="13" spans="1:7" ht="18.75" customHeight="1" x14ac:dyDescent="0.35">
      <c r="A13" s="5" t="s">
        <v>87</v>
      </c>
      <c r="B13" s="166"/>
      <c r="C13" s="156">
        <v>12655</v>
      </c>
      <c r="D13" s="158"/>
      <c r="E13" s="161">
        <v>12</v>
      </c>
      <c r="F13" s="156">
        <v>100</v>
      </c>
      <c r="G13" s="33" t="s">
        <v>58</v>
      </c>
    </row>
    <row r="14" spans="1:7" ht="18.75" customHeight="1" x14ac:dyDescent="0.35">
      <c r="B14" s="165"/>
      <c r="C14" s="27"/>
      <c r="D14" s="28"/>
      <c r="E14" s="28"/>
      <c r="F14" s="163"/>
      <c r="G14" s="29"/>
    </row>
    <row r="15" spans="1:7" ht="18.75" customHeight="1" x14ac:dyDescent="0.35">
      <c r="A15" s="2" t="s">
        <v>88</v>
      </c>
      <c r="C15" s="30">
        <f>SUMIF(G5:G13,"Yes",C5:C13)</f>
        <v>31819</v>
      </c>
    </row>
    <row r="16" spans="1:7" ht="18.75" customHeight="1" x14ac:dyDescent="0.35">
      <c r="A16" s="2" t="s">
        <v>89</v>
      </c>
      <c r="C16" s="30">
        <f>SUMIF(A5:A13,"Long-term savings/investment",C5:C13) + SUMIF(A5:A13,"Extra savings into super",C5:C13) + SUMIF(A5:A13,"Emergency savings",C5:C13)</f>
        <v>13219</v>
      </c>
    </row>
  </sheetData>
  <mergeCells count="2">
    <mergeCell ref="A1:G1"/>
    <mergeCell ref="A2:G2"/>
  </mergeCells>
  <dataValidations count="1">
    <dataValidation type="list" allowBlank="1" showErrorMessage="1" sqref="G5:G13" xr:uid="{00000000-0002-0000-0300-000000000000}">
      <formula1>"Yes,No"</formula1>
    </dataValidation>
  </dataValidations>
  <pageMargins left="0.75" right="0.75" top="1" bottom="1"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
  <sheetViews>
    <sheetView workbookViewId="0">
      <pane ySplit="4" topLeftCell="A5" activePane="bottomLeft" state="frozen"/>
      <selection pane="bottomLeft" activeCell="C16" sqref="C16"/>
    </sheetView>
  </sheetViews>
  <sheetFormatPr defaultColWidth="11.25" defaultRowHeight="15" customHeight="1" x14ac:dyDescent="0.35"/>
  <cols>
    <col min="1" max="1" width="40" customWidth="1"/>
    <col min="2" max="2" width="20.9140625" customWidth="1"/>
    <col min="3" max="3" width="15" customWidth="1"/>
    <col min="4" max="5" width="20" customWidth="1"/>
    <col min="6" max="6" width="15.33203125" customWidth="1"/>
    <col min="7" max="26" width="8.75" customWidth="1"/>
  </cols>
  <sheetData>
    <row r="1" spans="1:6" ht="48.75" customHeight="1" x14ac:dyDescent="0.5">
      <c r="A1" s="212"/>
      <c r="B1" s="204"/>
      <c r="C1" s="204"/>
      <c r="D1" s="204"/>
      <c r="E1" s="204"/>
      <c r="F1" s="204"/>
    </row>
    <row r="2" spans="1:6" ht="18.75" customHeight="1" x14ac:dyDescent="0.35">
      <c r="A2" s="215" t="s">
        <v>90</v>
      </c>
      <c r="B2" s="204"/>
      <c r="C2" s="204"/>
      <c r="D2" s="204"/>
      <c r="E2" s="204"/>
      <c r="F2" s="204"/>
    </row>
    <row r="3" spans="1:6" ht="16.5" customHeight="1" x14ac:dyDescent="0.35">
      <c r="A3" s="22"/>
      <c r="B3" s="22"/>
      <c r="C3" s="22"/>
      <c r="D3" s="22"/>
      <c r="E3" s="22"/>
      <c r="F3" s="22"/>
    </row>
    <row r="4" spans="1:6" ht="27.75" customHeight="1" x14ac:dyDescent="0.35">
      <c r="A4" s="23" t="s">
        <v>91</v>
      </c>
      <c r="B4" s="35" t="s">
        <v>92</v>
      </c>
      <c r="C4" s="35" t="s">
        <v>93</v>
      </c>
      <c r="D4" s="35" t="s">
        <v>94</v>
      </c>
      <c r="E4" s="35" t="s">
        <v>95</v>
      </c>
      <c r="F4" s="167" t="s">
        <v>56</v>
      </c>
    </row>
    <row r="5" spans="1:6" ht="18.75" customHeight="1" x14ac:dyDescent="0.35">
      <c r="A5" s="5" t="s">
        <v>96</v>
      </c>
      <c r="B5" s="159">
        <v>70000</v>
      </c>
      <c r="C5" s="168" t="s">
        <v>101</v>
      </c>
      <c r="D5" s="169">
        <f t="shared" ref="D5:D7" si="0">IF(F5="Yes",IF(C5="Weekly",B5*52,IF(C5="Fortnightly",B5*26,IF(C5="Monthly",B5*12,IF(C5="Quarterly",B5*4,B5)))),0)</f>
        <v>70000</v>
      </c>
      <c r="E5" s="170">
        <f t="shared" ref="E5:E13" si="1">IF(D5="",0,D5/52)</f>
        <v>1346.1538461538462</v>
      </c>
      <c r="F5" s="171" t="s">
        <v>58</v>
      </c>
    </row>
    <row r="6" spans="1:6" ht="18.75" customHeight="1" x14ac:dyDescent="0.35">
      <c r="A6" s="5" t="s">
        <v>98</v>
      </c>
      <c r="B6" s="159">
        <v>65000</v>
      </c>
      <c r="C6" s="168" t="s">
        <v>101</v>
      </c>
      <c r="D6" s="169">
        <f t="shared" si="0"/>
        <v>65000</v>
      </c>
      <c r="E6" s="170">
        <f t="shared" si="1"/>
        <v>1250</v>
      </c>
      <c r="F6" s="171" t="s">
        <v>58</v>
      </c>
    </row>
    <row r="7" spans="1:6" ht="18.75" customHeight="1" x14ac:dyDescent="0.35">
      <c r="A7" s="5" t="s">
        <v>99</v>
      </c>
      <c r="B7" s="159">
        <v>3000</v>
      </c>
      <c r="C7" s="168" t="s">
        <v>97</v>
      </c>
      <c r="D7" s="169">
        <f t="shared" si="0"/>
        <v>36000</v>
      </c>
      <c r="E7" s="170">
        <f t="shared" si="1"/>
        <v>692.30769230769226</v>
      </c>
      <c r="F7" s="171" t="s">
        <v>58</v>
      </c>
    </row>
    <row r="8" spans="1:6" ht="18.75" customHeight="1" x14ac:dyDescent="0.35">
      <c r="A8" s="5" t="s">
        <v>100</v>
      </c>
      <c r="B8" s="159">
        <v>200</v>
      </c>
      <c r="C8" s="168" t="s">
        <v>426</v>
      </c>
      <c r="D8" s="169">
        <v>0</v>
      </c>
      <c r="E8" s="170">
        <f t="shared" si="1"/>
        <v>0</v>
      </c>
      <c r="F8" s="171" t="s">
        <v>58</v>
      </c>
    </row>
    <row r="9" spans="1:6" ht="18.75" customHeight="1" x14ac:dyDescent="0.35">
      <c r="A9" s="5" t="s">
        <v>102</v>
      </c>
      <c r="B9" s="156">
        <v>400</v>
      </c>
      <c r="C9" s="168" t="s">
        <v>106</v>
      </c>
      <c r="D9" s="169">
        <f>IF(F9="Yes",IF(C9="Weekly",B9*52,IF(C9="Fortnightly",B9*26,IF(C9="Monthly",B9*12,IF(C9="Quarterly",B9*4,B9)))),0)</f>
        <v>20800</v>
      </c>
      <c r="E9" s="170">
        <f t="shared" si="1"/>
        <v>400</v>
      </c>
      <c r="F9" s="171" t="s">
        <v>58</v>
      </c>
    </row>
    <row r="10" spans="1:6" ht="18.75" customHeight="1" x14ac:dyDescent="0.35">
      <c r="A10" s="5" t="s">
        <v>103</v>
      </c>
      <c r="B10" s="156">
        <v>100</v>
      </c>
      <c r="C10" s="168" t="s">
        <v>101</v>
      </c>
      <c r="D10" s="169">
        <v>0</v>
      </c>
      <c r="E10" s="170">
        <f t="shared" si="1"/>
        <v>0</v>
      </c>
      <c r="F10" s="171" t="s">
        <v>58</v>
      </c>
    </row>
    <row r="11" spans="1:6" ht="18.75" customHeight="1" x14ac:dyDescent="0.35">
      <c r="A11" s="5" t="s">
        <v>104</v>
      </c>
      <c r="B11" s="159">
        <v>3000</v>
      </c>
      <c r="C11" s="168" t="s">
        <v>115</v>
      </c>
      <c r="D11" s="169">
        <f t="shared" ref="D11:D13" si="2">IF(F11="Yes",IF(C11="Weekly",B11*52,IF(C11="Fortnightly",B11*26,IF(C11="Monthly",B11*12,IF(C11="Quarterly",B11*4,B11)))),0)</f>
        <v>12000</v>
      </c>
      <c r="E11" s="170">
        <f t="shared" si="1"/>
        <v>230.76923076923077</v>
      </c>
      <c r="F11" s="171" t="s">
        <v>58</v>
      </c>
    </row>
    <row r="12" spans="1:6" ht="18.75" customHeight="1" x14ac:dyDescent="0.35">
      <c r="A12" s="5" t="s">
        <v>105</v>
      </c>
      <c r="B12" s="159">
        <v>200</v>
      </c>
      <c r="C12" s="168" t="s">
        <v>106</v>
      </c>
      <c r="D12" s="169">
        <f t="shared" si="2"/>
        <v>10400</v>
      </c>
      <c r="E12" s="170">
        <f t="shared" si="1"/>
        <v>200</v>
      </c>
      <c r="F12" s="171" t="s">
        <v>58</v>
      </c>
    </row>
    <row r="13" spans="1:6" ht="18.75" customHeight="1" x14ac:dyDescent="0.35">
      <c r="A13" s="5" t="s">
        <v>107</v>
      </c>
      <c r="B13" s="156">
        <v>0</v>
      </c>
      <c r="C13" s="168" t="s">
        <v>97</v>
      </c>
      <c r="D13" s="169">
        <f t="shared" si="2"/>
        <v>0</v>
      </c>
      <c r="E13" s="170">
        <f t="shared" si="1"/>
        <v>0</v>
      </c>
      <c r="F13" s="171" t="s">
        <v>58</v>
      </c>
    </row>
    <row r="14" spans="1:6" ht="18.75" customHeight="1" x14ac:dyDescent="0.35">
      <c r="B14" s="164"/>
      <c r="C14" s="164"/>
      <c r="D14" s="164"/>
      <c r="E14" s="164"/>
      <c r="F14" s="164"/>
    </row>
    <row r="15" spans="1:6" ht="18.75" customHeight="1" x14ac:dyDescent="0.35">
      <c r="C15" s="2" t="s">
        <v>108</v>
      </c>
      <c r="D15" s="31">
        <f t="shared" ref="D15:E15" si="3">SUM(D5:D13)</f>
        <v>214200</v>
      </c>
      <c r="E15" s="31">
        <f t="shared" si="3"/>
        <v>4119.2307692307695</v>
      </c>
    </row>
  </sheetData>
  <mergeCells count="2">
    <mergeCell ref="A1:F1"/>
    <mergeCell ref="A2:F2"/>
  </mergeCells>
  <dataValidations count="2">
    <dataValidation type="list" allowBlank="1" showErrorMessage="1" sqref="C5:C13" xr:uid="{00000000-0002-0000-0400-000000000000}">
      <formula1>"Weekly,Fortnightly,Monthly,Quarterly,Annually"</formula1>
    </dataValidation>
    <dataValidation type="list" allowBlank="1" showErrorMessage="1" sqref="F5:F13" xr:uid="{00000000-0002-0000-0400-000001000000}">
      <formula1>"Yes,No"</formula1>
    </dataValidation>
  </dataValidations>
  <pageMargins left="0.75" right="0.75" top="1" bottom="1" header="0" footer="0"/>
  <pageSetup orientation="landscape"/>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7"/>
  <sheetViews>
    <sheetView workbookViewId="0">
      <pane ySplit="4" topLeftCell="A5" activePane="bottomLeft" state="frozen"/>
      <selection pane="bottomLeft" activeCell="C8" sqref="C8"/>
    </sheetView>
  </sheetViews>
  <sheetFormatPr defaultColWidth="11.25" defaultRowHeight="15" customHeight="1" x14ac:dyDescent="0.35"/>
  <cols>
    <col min="1" max="1" width="22" customWidth="1"/>
    <col min="2" max="2" width="42.25" customWidth="1"/>
    <col min="3" max="3" width="20" customWidth="1"/>
    <col min="4" max="4" width="15" customWidth="1"/>
    <col min="5" max="6" width="20" customWidth="1"/>
    <col min="7" max="7" width="15" customWidth="1"/>
    <col min="8" max="26" width="8.75" customWidth="1"/>
  </cols>
  <sheetData>
    <row r="1" spans="1:7" ht="48.75" customHeight="1" x14ac:dyDescent="0.5">
      <c r="A1" s="212"/>
      <c r="B1" s="204"/>
      <c r="C1" s="204"/>
      <c r="D1" s="204"/>
      <c r="E1" s="204"/>
      <c r="F1" s="204"/>
      <c r="G1" s="204"/>
    </row>
    <row r="2" spans="1:7" ht="16.5" customHeight="1" x14ac:dyDescent="0.35">
      <c r="A2" s="215" t="s">
        <v>109</v>
      </c>
      <c r="B2" s="204"/>
      <c r="C2" s="204"/>
      <c r="D2" s="204"/>
      <c r="E2" s="204"/>
      <c r="F2" s="204"/>
      <c r="G2" s="204"/>
    </row>
    <row r="3" spans="1:7" ht="17.25" customHeight="1" x14ac:dyDescent="0.35">
      <c r="A3" s="22"/>
      <c r="B3" s="22"/>
      <c r="C3" s="22"/>
      <c r="D3" s="22"/>
      <c r="E3" s="22"/>
      <c r="F3" s="22"/>
      <c r="G3" s="22"/>
    </row>
    <row r="4" spans="1:7" ht="27.75" customHeight="1" x14ac:dyDescent="0.35">
      <c r="A4" s="23" t="s">
        <v>52</v>
      </c>
      <c r="B4" s="23" t="s">
        <v>110</v>
      </c>
      <c r="C4" s="35" t="s">
        <v>92</v>
      </c>
      <c r="D4" s="23" t="s">
        <v>93</v>
      </c>
      <c r="E4" s="23" t="s">
        <v>94</v>
      </c>
      <c r="F4" s="23" t="s">
        <v>95</v>
      </c>
      <c r="G4" s="23" t="s">
        <v>74</v>
      </c>
    </row>
    <row r="5" spans="1:7" ht="18.75" customHeight="1" x14ac:dyDescent="0.35">
      <c r="A5" s="5" t="s">
        <v>111</v>
      </c>
      <c r="B5" s="5" t="s">
        <v>112</v>
      </c>
      <c r="C5" s="159">
        <v>800</v>
      </c>
      <c r="D5" s="5" t="s">
        <v>101</v>
      </c>
      <c r="E5" s="30">
        <f t="shared" ref="E5:E54" si="0">IF(D5="Weekly",C5*52,IF(D5="Fortnightly",C5*26,IF(D5="Monthly",C5*12,IF(D5="Quarterly",C5*4,C5))))</f>
        <v>800</v>
      </c>
      <c r="F5" s="32">
        <f t="shared" ref="F5:F54" si="1">IF(E5="",0,E5/52)</f>
        <v>15.384615384615385</v>
      </c>
      <c r="G5" s="5" t="s">
        <v>113</v>
      </c>
    </row>
    <row r="6" spans="1:7" ht="18.75" customHeight="1" x14ac:dyDescent="0.35">
      <c r="A6" s="5" t="s">
        <v>111</v>
      </c>
      <c r="B6" s="5" t="s">
        <v>114</v>
      </c>
      <c r="C6" s="159">
        <v>1200</v>
      </c>
      <c r="D6" s="5" t="s">
        <v>115</v>
      </c>
      <c r="E6" s="30">
        <f t="shared" si="0"/>
        <v>4800</v>
      </c>
      <c r="F6" s="32">
        <f t="shared" si="1"/>
        <v>92.307692307692307</v>
      </c>
      <c r="G6" s="5" t="s">
        <v>113</v>
      </c>
    </row>
    <row r="7" spans="1:7" ht="18.75" customHeight="1" x14ac:dyDescent="0.35">
      <c r="A7" s="5" t="s">
        <v>111</v>
      </c>
      <c r="B7" s="5" t="s">
        <v>116</v>
      </c>
      <c r="C7" s="159">
        <v>300</v>
      </c>
      <c r="D7" s="5" t="s">
        <v>115</v>
      </c>
      <c r="E7" s="30">
        <f t="shared" si="0"/>
        <v>1200</v>
      </c>
      <c r="F7" s="32">
        <f t="shared" si="1"/>
        <v>23.076923076923077</v>
      </c>
      <c r="G7" s="5" t="s">
        <v>113</v>
      </c>
    </row>
    <row r="8" spans="1:7" ht="18.75" customHeight="1" x14ac:dyDescent="0.35">
      <c r="A8" s="5" t="s">
        <v>111</v>
      </c>
      <c r="B8" s="5" t="s">
        <v>117</v>
      </c>
      <c r="C8" s="159">
        <v>567</v>
      </c>
      <c r="D8" s="5" t="s">
        <v>115</v>
      </c>
      <c r="E8" s="30">
        <f t="shared" si="0"/>
        <v>2268</v>
      </c>
      <c r="F8" s="32">
        <f t="shared" si="1"/>
        <v>43.615384615384613</v>
      </c>
      <c r="G8" s="5" t="s">
        <v>113</v>
      </c>
    </row>
    <row r="9" spans="1:7" ht="18.75" customHeight="1" x14ac:dyDescent="0.35">
      <c r="A9" s="5" t="s">
        <v>111</v>
      </c>
      <c r="B9" s="5" t="s">
        <v>118</v>
      </c>
      <c r="C9" s="159">
        <v>4567</v>
      </c>
      <c r="D9" s="5" t="s">
        <v>101</v>
      </c>
      <c r="E9" s="30">
        <f t="shared" si="0"/>
        <v>4567</v>
      </c>
      <c r="F9" s="32">
        <f t="shared" si="1"/>
        <v>87.82692307692308</v>
      </c>
      <c r="G9" s="5" t="s">
        <v>113</v>
      </c>
    </row>
    <row r="10" spans="1:7" ht="18.75" customHeight="1" x14ac:dyDescent="0.35">
      <c r="A10" s="5" t="s">
        <v>119</v>
      </c>
      <c r="B10" s="5" t="s">
        <v>120</v>
      </c>
      <c r="C10" s="159">
        <v>313</v>
      </c>
      <c r="D10" s="5" t="s">
        <v>97</v>
      </c>
      <c r="E10" s="30">
        <f t="shared" si="0"/>
        <v>3756</v>
      </c>
      <c r="F10" s="32">
        <f t="shared" si="1"/>
        <v>72.230769230769226</v>
      </c>
      <c r="G10" s="5" t="s">
        <v>113</v>
      </c>
    </row>
    <row r="11" spans="1:7" ht="18.75" customHeight="1" x14ac:dyDescent="0.35">
      <c r="A11" s="5" t="s">
        <v>119</v>
      </c>
      <c r="B11" s="5" t="s">
        <v>121</v>
      </c>
      <c r="C11" s="159">
        <v>768</v>
      </c>
      <c r="D11" s="5" t="s">
        <v>115</v>
      </c>
      <c r="E11" s="30">
        <f t="shared" si="0"/>
        <v>3072</v>
      </c>
      <c r="F11" s="32">
        <f t="shared" si="1"/>
        <v>59.07692307692308</v>
      </c>
      <c r="G11" s="5" t="s">
        <v>113</v>
      </c>
    </row>
    <row r="12" spans="1:7" ht="18.75" customHeight="1" x14ac:dyDescent="0.35">
      <c r="A12" s="5" t="s">
        <v>119</v>
      </c>
      <c r="B12" s="5" t="s">
        <v>122</v>
      </c>
      <c r="C12" s="159">
        <v>42</v>
      </c>
      <c r="D12" s="5" t="s">
        <v>97</v>
      </c>
      <c r="E12" s="30">
        <f t="shared" si="0"/>
        <v>504</v>
      </c>
      <c r="F12" s="32">
        <f t="shared" si="1"/>
        <v>9.6923076923076916</v>
      </c>
      <c r="G12" s="5" t="s">
        <v>113</v>
      </c>
    </row>
    <row r="13" spans="1:7" ht="18.75" customHeight="1" x14ac:dyDescent="0.35">
      <c r="A13" s="5" t="s">
        <v>123</v>
      </c>
      <c r="B13" s="5" t="s">
        <v>124</v>
      </c>
      <c r="C13" s="159">
        <v>546</v>
      </c>
      <c r="D13" s="5" t="s">
        <v>426</v>
      </c>
      <c r="E13" s="30">
        <f t="shared" si="0"/>
        <v>14196</v>
      </c>
      <c r="F13" s="32">
        <f t="shared" si="1"/>
        <v>273</v>
      </c>
      <c r="G13" s="5" t="s">
        <v>113</v>
      </c>
    </row>
    <row r="14" spans="1:7" ht="18.75" customHeight="1" x14ac:dyDescent="0.35">
      <c r="A14" s="5" t="s">
        <v>123</v>
      </c>
      <c r="B14" s="5" t="s">
        <v>125</v>
      </c>
      <c r="C14" s="159">
        <v>3578</v>
      </c>
      <c r="D14" s="5" t="s">
        <v>106</v>
      </c>
      <c r="E14" s="30">
        <f t="shared" si="0"/>
        <v>186056</v>
      </c>
      <c r="F14" s="32">
        <f t="shared" si="1"/>
        <v>3578</v>
      </c>
      <c r="G14" s="5" t="s">
        <v>113</v>
      </c>
    </row>
    <row r="15" spans="1:7" ht="18.75" customHeight="1" x14ac:dyDescent="0.35">
      <c r="A15" s="5" t="s">
        <v>123</v>
      </c>
      <c r="B15" s="5" t="s">
        <v>126</v>
      </c>
      <c r="C15" s="159">
        <v>35</v>
      </c>
      <c r="D15" s="5" t="s">
        <v>106</v>
      </c>
      <c r="E15" s="30">
        <f t="shared" si="0"/>
        <v>1820</v>
      </c>
      <c r="F15" s="32">
        <f t="shared" si="1"/>
        <v>35</v>
      </c>
      <c r="G15" s="5" t="s">
        <v>113</v>
      </c>
    </row>
    <row r="16" spans="1:7" ht="18.75" customHeight="1" x14ac:dyDescent="0.35">
      <c r="A16" s="5" t="s">
        <v>127</v>
      </c>
      <c r="B16" s="5" t="s">
        <v>128</v>
      </c>
      <c r="C16" s="159">
        <v>50</v>
      </c>
      <c r="D16" s="5" t="s">
        <v>97</v>
      </c>
      <c r="E16" s="30">
        <f t="shared" si="0"/>
        <v>600</v>
      </c>
      <c r="F16" s="32">
        <f t="shared" si="1"/>
        <v>11.538461538461538</v>
      </c>
      <c r="G16" s="5" t="s">
        <v>113</v>
      </c>
    </row>
    <row r="17" spans="1:7" ht="18.75" customHeight="1" x14ac:dyDescent="0.35">
      <c r="A17" s="5" t="s">
        <v>127</v>
      </c>
      <c r="B17" s="5" t="s">
        <v>129</v>
      </c>
      <c r="C17" s="159">
        <v>50</v>
      </c>
      <c r="D17" s="5" t="s">
        <v>97</v>
      </c>
      <c r="E17" s="30">
        <f t="shared" si="0"/>
        <v>600</v>
      </c>
      <c r="F17" s="32">
        <f t="shared" si="1"/>
        <v>11.538461538461538</v>
      </c>
      <c r="G17" s="5" t="s">
        <v>113</v>
      </c>
    </row>
    <row r="18" spans="1:7" ht="18.75" customHeight="1" x14ac:dyDescent="0.35">
      <c r="A18" s="5" t="s">
        <v>127</v>
      </c>
      <c r="B18" s="5" t="s">
        <v>130</v>
      </c>
      <c r="C18" s="159"/>
      <c r="D18" s="5" t="s">
        <v>97</v>
      </c>
      <c r="E18" s="30">
        <f t="shared" si="0"/>
        <v>0</v>
      </c>
      <c r="F18" s="32">
        <f t="shared" si="1"/>
        <v>0</v>
      </c>
      <c r="G18" s="5" t="s">
        <v>113</v>
      </c>
    </row>
    <row r="19" spans="1:7" ht="18.75" customHeight="1" x14ac:dyDescent="0.35">
      <c r="A19" s="5" t="s">
        <v>131</v>
      </c>
      <c r="B19" s="5" t="s">
        <v>132</v>
      </c>
      <c r="C19" s="159">
        <v>23</v>
      </c>
      <c r="D19" s="5" t="s">
        <v>97</v>
      </c>
      <c r="E19" s="30">
        <f t="shared" si="0"/>
        <v>276</v>
      </c>
      <c r="F19" s="32">
        <f t="shared" si="1"/>
        <v>5.3076923076923075</v>
      </c>
      <c r="G19" s="5" t="s">
        <v>113</v>
      </c>
    </row>
    <row r="20" spans="1:7" ht="18.75" customHeight="1" x14ac:dyDescent="0.35">
      <c r="A20" s="5" t="s">
        <v>131</v>
      </c>
      <c r="B20" s="5" t="s">
        <v>133</v>
      </c>
      <c r="C20" s="159">
        <v>30</v>
      </c>
      <c r="D20" s="5" t="s">
        <v>97</v>
      </c>
      <c r="E20" s="30">
        <f t="shared" si="0"/>
        <v>360</v>
      </c>
      <c r="F20" s="32">
        <f t="shared" si="1"/>
        <v>6.9230769230769234</v>
      </c>
      <c r="G20" s="5" t="s">
        <v>113</v>
      </c>
    </row>
    <row r="21" spans="1:7" ht="18.75" customHeight="1" x14ac:dyDescent="0.35">
      <c r="A21" s="5" t="s">
        <v>131</v>
      </c>
      <c r="B21" s="5" t="s">
        <v>134</v>
      </c>
      <c r="C21" s="159">
        <v>64</v>
      </c>
      <c r="D21" s="5" t="s">
        <v>97</v>
      </c>
      <c r="E21" s="30">
        <f t="shared" si="0"/>
        <v>768</v>
      </c>
      <c r="F21" s="32">
        <f t="shared" si="1"/>
        <v>14.76923076923077</v>
      </c>
      <c r="G21" s="5" t="s">
        <v>113</v>
      </c>
    </row>
    <row r="22" spans="1:7" ht="18.75" customHeight="1" x14ac:dyDescent="0.35">
      <c r="A22" s="5" t="s">
        <v>131</v>
      </c>
      <c r="B22" s="5" t="s">
        <v>135</v>
      </c>
      <c r="C22" s="159">
        <v>3</v>
      </c>
      <c r="D22" s="5" t="s">
        <v>97</v>
      </c>
      <c r="E22" s="30">
        <f t="shared" si="0"/>
        <v>36</v>
      </c>
      <c r="F22" s="32">
        <f t="shared" si="1"/>
        <v>0.69230769230769229</v>
      </c>
      <c r="G22" s="5" t="s">
        <v>113</v>
      </c>
    </row>
    <row r="23" spans="1:7" ht="18.75" customHeight="1" x14ac:dyDescent="0.35">
      <c r="A23" s="5" t="s">
        <v>131</v>
      </c>
      <c r="B23" s="5" t="s">
        <v>136</v>
      </c>
      <c r="C23" s="159">
        <v>346</v>
      </c>
      <c r="D23" s="5" t="s">
        <v>97</v>
      </c>
      <c r="E23" s="30">
        <f t="shared" si="0"/>
        <v>4152</v>
      </c>
      <c r="F23" s="32">
        <f t="shared" si="1"/>
        <v>79.84615384615384</v>
      </c>
      <c r="G23" s="5" t="s">
        <v>113</v>
      </c>
    </row>
    <row r="24" spans="1:7" ht="18.75" customHeight="1" x14ac:dyDescent="0.35">
      <c r="A24" s="5" t="s">
        <v>131</v>
      </c>
      <c r="B24" s="5" t="s">
        <v>137</v>
      </c>
      <c r="C24" s="159">
        <v>3</v>
      </c>
      <c r="D24" s="5" t="s">
        <v>97</v>
      </c>
      <c r="E24" s="30">
        <f t="shared" si="0"/>
        <v>36</v>
      </c>
      <c r="F24" s="32">
        <f t="shared" si="1"/>
        <v>0.69230769230769229</v>
      </c>
      <c r="G24" s="5" t="s">
        <v>113</v>
      </c>
    </row>
    <row r="25" spans="1:7" ht="18.75" customHeight="1" x14ac:dyDescent="0.35">
      <c r="A25" s="5" t="s">
        <v>131</v>
      </c>
      <c r="B25" s="5" t="s">
        <v>138</v>
      </c>
      <c r="C25" s="159">
        <v>4</v>
      </c>
      <c r="D25" s="5" t="s">
        <v>97</v>
      </c>
      <c r="E25" s="30">
        <f t="shared" si="0"/>
        <v>48</v>
      </c>
      <c r="F25" s="32">
        <f t="shared" si="1"/>
        <v>0.92307692307692313</v>
      </c>
      <c r="G25" s="5" t="s">
        <v>113</v>
      </c>
    </row>
    <row r="26" spans="1:7" ht="18.75" customHeight="1" x14ac:dyDescent="0.35">
      <c r="A26" s="5" t="s">
        <v>139</v>
      </c>
      <c r="B26" s="5" t="s">
        <v>140</v>
      </c>
      <c r="C26" s="159">
        <v>64</v>
      </c>
      <c r="D26" s="5" t="s">
        <v>97</v>
      </c>
      <c r="E26" s="30">
        <f t="shared" si="0"/>
        <v>768</v>
      </c>
      <c r="F26" s="32">
        <f t="shared" si="1"/>
        <v>14.76923076923077</v>
      </c>
      <c r="G26" s="5" t="s">
        <v>113</v>
      </c>
    </row>
    <row r="27" spans="1:7" ht="18.75" customHeight="1" x14ac:dyDescent="0.35">
      <c r="A27" s="5" t="s">
        <v>141</v>
      </c>
      <c r="B27" s="5" t="s">
        <v>142</v>
      </c>
      <c r="C27" s="159">
        <v>300</v>
      </c>
      <c r="D27" s="5" t="s">
        <v>101</v>
      </c>
      <c r="E27" s="30">
        <f t="shared" si="0"/>
        <v>300</v>
      </c>
      <c r="F27" s="32">
        <f t="shared" si="1"/>
        <v>5.7692307692307692</v>
      </c>
      <c r="G27" s="5" t="s">
        <v>113</v>
      </c>
    </row>
    <row r="28" spans="1:7" ht="18.75" customHeight="1" x14ac:dyDescent="0.35">
      <c r="A28" s="5" t="s">
        <v>141</v>
      </c>
      <c r="B28" s="5" t="s">
        <v>143</v>
      </c>
      <c r="C28" s="159">
        <v>53</v>
      </c>
      <c r="D28" s="5" t="s">
        <v>101</v>
      </c>
      <c r="E28" s="30">
        <f t="shared" si="0"/>
        <v>53</v>
      </c>
      <c r="F28" s="32">
        <f t="shared" si="1"/>
        <v>1.0192307692307692</v>
      </c>
      <c r="G28" s="5" t="s">
        <v>113</v>
      </c>
    </row>
    <row r="29" spans="1:7" ht="18.75" customHeight="1" x14ac:dyDescent="0.35">
      <c r="A29" s="5" t="s">
        <v>141</v>
      </c>
      <c r="B29" s="5" t="s">
        <v>144</v>
      </c>
      <c r="C29" s="159">
        <v>50</v>
      </c>
      <c r="D29" s="5" t="s">
        <v>426</v>
      </c>
      <c r="E29" s="30">
        <f t="shared" si="0"/>
        <v>1300</v>
      </c>
      <c r="F29" s="32">
        <f t="shared" si="1"/>
        <v>25</v>
      </c>
      <c r="G29" s="5" t="s">
        <v>113</v>
      </c>
    </row>
    <row r="30" spans="1:7" ht="18.75" customHeight="1" x14ac:dyDescent="0.35">
      <c r="A30" s="5" t="s">
        <v>141</v>
      </c>
      <c r="B30" s="5" t="s">
        <v>145</v>
      </c>
      <c r="C30" s="159">
        <v>35</v>
      </c>
      <c r="D30" s="5" t="s">
        <v>101</v>
      </c>
      <c r="E30" s="30">
        <f t="shared" si="0"/>
        <v>35</v>
      </c>
      <c r="F30" s="32">
        <f t="shared" si="1"/>
        <v>0.67307692307692313</v>
      </c>
      <c r="G30" s="5" t="s">
        <v>113</v>
      </c>
    </row>
    <row r="31" spans="1:7" ht="18.75" customHeight="1" x14ac:dyDescent="0.35">
      <c r="A31" s="5" t="s">
        <v>141</v>
      </c>
      <c r="B31" s="5" t="s">
        <v>146</v>
      </c>
      <c r="C31" s="159">
        <v>134</v>
      </c>
      <c r="D31" s="5" t="s">
        <v>97</v>
      </c>
      <c r="E31" s="30">
        <f t="shared" si="0"/>
        <v>1608</v>
      </c>
      <c r="F31" s="32">
        <f t="shared" si="1"/>
        <v>30.923076923076923</v>
      </c>
      <c r="G31" s="5" t="s">
        <v>113</v>
      </c>
    </row>
    <row r="32" spans="1:7" ht="18.75" customHeight="1" x14ac:dyDescent="0.35">
      <c r="A32" s="5" t="s">
        <v>141</v>
      </c>
      <c r="B32" s="5" t="s">
        <v>147</v>
      </c>
      <c r="C32" s="159">
        <v>200</v>
      </c>
      <c r="D32" s="5" t="s">
        <v>115</v>
      </c>
      <c r="E32" s="30">
        <f t="shared" si="0"/>
        <v>800</v>
      </c>
      <c r="F32" s="32">
        <f t="shared" si="1"/>
        <v>15.384615384615385</v>
      </c>
      <c r="G32" s="5" t="s">
        <v>113</v>
      </c>
    </row>
    <row r="33" spans="1:7" ht="18.75" customHeight="1" x14ac:dyDescent="0.35">
      <c r="A33" s="5" t="s">
        <v>148</v>
      </c>
      <c r="B33" s="5" t="s">
        <v>149</v>
      </c>
      <c r="C33" s="159">
        <v>43</v>
      </c>
      <c r="D33" s="5" t="s">
        <v>97</v>
      </c>
      <c r="E33" s="30">
        <f t="shared" si="0"/>
        <v>516</v>
      </c>
      <c r="F33" s="32">
        <f t="shared" si="1"/>
        <v>9.9230769230769234</v>
      </c>
      <c r="G33" s="5" t="s">
        <v>113</v>
      </c>
    </row>
    <row r="34" spans="1:7" ht="18.75" customHeight="1" x14ac:dyDescent="0.35">
      <c r="A34" s="5" t="s">
        <v>148</v>
      </c>
      <c r="B34" s="5" t="s">
        <v>150</v>
      </c>
      <c r="C34" s="159">
        <v>64</v>
      </c>
      <c r="D34" s="5" t="s">
        <v>97</v>
      </c>
      <c r="E34" s="30">
        <f t="shared" si="0"/>
        <v>768</v>
      </c>
      <c r="F34" s="32">
        <f t="shared" si="1"/>
        <v>14.76923076923077</v>
      </c>
      <c r="G34" s="5" t="s">
        <v>113</v>
      </c>
    </row>
    <row r="35" spans="1:7" ht="18.75" customHeight="1" x14ac:dyDescent="0.35">
      <c r="A35" s="5" t="s">
        <v>148</v>
      </c>
      <c r="B35" s="5" t="s">
        <v>151</v>
      </c>
      <c r="C35" s="159">
        <v>422</v>
      </c>
      <c r="D35" s="5" t="s">
        <v>97</v>
      </c>
      <c r="E35" s="30">
        <f t="shared" si="0"/>
        <v>5064</v>
      </c>
      <c r="F35" s="32">
        <f t="shared" si="1"/>
        <v>97.384615384615387</v>
      </c>
      <c r="G35" s="5" t="s">
        <v>113</v>
      </c>
    </row>
    <row r="36" spans="1:7" ht="18.75" customHeight="1" x14ac:dyDescent="0.35">
      <c r="A36" s="5" t="s">
        <v>148</v>
      </c>
      <c r="B36" s="5" t="s">
        <v>152</v>
      </c>
      <c r="C36" s="159">
        <v>150</v>
      </c>
      <c r="D36" s="5" t="s">
        <v>97</v>
      </c>
      <c r="E36" s="30">
        <f t="shared" si="0"/>
        <v>1800</v>
      </c>
      <c r="F36" s="32">
        <f t="shared" si="1"/>
        <v>34.615384615384613</v>
      </c>
      <c r="G36" s="5" t="s">
        <v>113</v>
      </c>
    </row>
    <row r="37" spans="1:7" ht="18.75" customHeight="1" x14ac:dyDescent="0.35">
      <c r="A37" s="5" t="s">
        <v>148</v>
      </c>
      <c r="B37" s="5" t="s">
        <v>153</v>
      </c>
      <c r="C37" s="159"/>
      <c r="D37" s="5" t="s">
        <v>97</v>
      </c>
      <c r="E37" s="30">
        <f t="shared" si="0"/>
        <v>0</v>
      </c>
      <c r="F37" s="32">
        <f t="shared" si="1"/>
        <v>0</v>
      </c>
      <c r="G37" s="5" t="s">
        <v>113</v>
      </c>
    </row>
    <row r="38" spans="1:7" ht="18.75" customHeight="1" x14ac:dyDescent="0.35">
      <c r="A38" s="5" t="s">
        <v>154</v>
      </c>
      <c r="B38" s="5" t="s">
        <v>155</v>
      </c>
      <c r="C38" s="159"/>
      <c r="D38" s="5" t="s">
        <v>97</v>
      </c>
      <c r="E38" s="30">
        <f t="shared" si="0"/>
        <v>0</v>
      </c>
      <c r="F38" s="32">
        <f t="shared" si="1"/>
        <v>0</v>
      </c>
      <c r="G38" s="5" t="s">
        <v>156</v>
      </c>
    </row>
    <row r="39" spans="1:7" ht="18.75" customHeight="1" x14ac:dyDescent="0.35">
      <c r="A39" s="5" t="s">
        <v>154</v>
      </c>
      <c r="B39" s="5" t="s">
        <v>157</v>
      </c>
      <c r="C39" s="159"/>
      <c r="D39" s="5" t="s">
        <v>97</v>
      </c>
      <c r="E39" s="30">
        <f t="shared" si="0"/>
        <v>0</v>
      </c>
      <c r="F39" s="32">
        <f t="shared" si="1"/>
        <v>0</v>
      </c>
      <c r="G39" s="5" t="s">
        <v>156</v>
      </c>
    </row>
    <row r="40" spans="1:7" ht="18.75" customHeight="1" x14ac:dyDescent="0.35">
      <c r="A40" s="5" t="s">
        <v>154</v>
      </c>
      <c r="B40" s="5" t="s">
        <v>158</v>
      </c>
      <c r="C40" s="159">
        <v>80</v>
      </c>
      <c r="D40" s="5" t="s">
        <v>97</v>
      </c>
      <c r="E40" s="30">
        <f t="shared" si="0"/>
        <v>960</v>
      </c>
      <c r="F40" s="32">
        <f t="shared" si="1"/>
        <v>18.46153846153846</v>
      </c>
      <c r="G40" s="5" t="s">
        <v>156</v>
      </c>
    </row>
    <row r="41" spans="1:7" ht="18.75" customHeight="1" x14ac:dyDescent="0.35">
      <c r="A41" s="5" t="s">
        <v>154</v>
      </c>
      <c r="B41" s="5" t="s">
        <v>159</v>
      </c>
      <c r="C41" s="159"/>
      <c r="D41" s="5" t="s">
        <v>106</v>
      </c>
      <c r="E41" s="30">
        <f t="shared" si="0"/>
        <v>0</v>
      </c>
      <c r="F41" s="32">
        <f t="shared" si="1"/>
        <v>0</v>
      </c>
      <c r="G41" s="5" t="s">
        <v>156</v>
      </c>
    </row>
    <row r="42" spans="1:7" ht="18.75" customHeight="1" x14ac:dyDescent="0.35">
      <c r="A42" s="5" t="s">
        <v>154</v>
      </c>
      <c r="B42" s="5" t="s">
        <v>160</v>
      </c>
      <c r="C42" s="159">
        <v>20</v>
      </c>
      <c r="D42" s="5" t="s">
        <v>97</v>
      </c>
      <c r="E42" s="30">
        <f t="shared" si="0"/>
        <v>240</v>
      </c>
      <c r="F42" s="32">
        <f t="shared" si="1"/>
        <v>4.615384615384615</v>
      </c>
      <c r="G42" s="5" t="s">
        <v>156</v>
      </c>
    </row>
    <row r="43" spans="1:7" ht="18.75" customHeight="1" x14ac:dyDescent="0.35">
      <c r="A43" s="5" t="s">
        <v>154</v>
      </c>
      <c r="B43" s="5" t="s">
        <v>161</v>
      </c>
      <c r="C43" s="159">
        <v>50</v>
      </c>
      <c r="D43" s="5" t="s">
        <v>97</v>
      </c>
      <c r="E43" s="30">
        <f t="shared" si="0"/>
        <v>600</v>
      </c>
      <c r="F43" s="32">
        <f t="shared" si="1"/>
        <v>11.538461538461538</v>
      </c>
      <c r="G43" s="5" t="s">
        <v>156</v>
      </c>
    </row>
    <row r="44" spans="1:7" ht="18.75" customHeight="1" x14ac:dyDescent="0.35">
      <c r="A44" s="5" t="s">
        <v>154</v>
      </c>
      <c r="B44" s="5" t="s">
        <v>162</v>
      </c>
      <c r="C44" s="159">
        <v>645</v>
      </c>
      <c r="D44" s="5" t="s">
        <v>115</v>
      </c>
      <c r="E44" s="30">
        <f t="shared" si="0"/>
        <v>2580</v>
      </c>
      <c r="F44" s="32">
        <f t="shared" si="1"/>
        <v>49.615384615384613</v>
      </c>
      <c r="G44" s="5" t="s">
        <v>156</v>
      </c>
    </row>
    <row r="45" spans="1:7" ht="18.75" customHeight="1" x14ac:dyDescent="0.35">
      <c r="A45" s="5" t="s">
        <v>154</v>
      </c>
      <c r="B45" s="5" t="s">
        <v>163</v>
      </c>
      <c r="C45" s="159">
        <v>24</v>
      </c>
      <c r="D45" s="5" t="s">
        <v>101</v>
      </c>
      <c r="E45" s="30">
        <f t="shared" si="0"/>
        <v>24</v>
      </c>
      <c r="F45" s="32">
        <f t="shared" si="1"/>
        <v>0.46153846153846156</v>
      </c>
      <c r="G45" s="5" t="s">
        <v>156</v>
      </c>
    </row>
    <row r="46" spans="1:7" ht="18.75" customHeight="1" x14ac:dyDescent="0.35">
      <c r="A46" s="5" t="s">
        <v>154</v>
      </c>
      <c r="B46" s="5" t="s">
        <v>164</v>
      </c>
      <c r="C46" s="159">
        <v>20</v>
      </c>
      <c r="D46" s="5" t="s">
        <v>97</v>
      </c>
      <c r="E46" s="30">
        <f t="shared" si="0"/>
        <v>240</v>
      </c>
      <c r="F46" s="32">
        <f t="shared" si="1"/>
        <v>4.615384615384615</v>
      </c>
      <c r="G46" s="5" t="s">
        <v>156</v>
      </c>
    </row>
    <row r="47" spans="1:7" ht="18.75" customHeight="1" x14ac:dyDescent="0.35">
      <c r="A47" s="5" t="s">
        <v>165</v>
      </c>
      <c r="B47" s="5" t="s">
        <v>166</v>
      </c>
      <c r="C47" s="159">
        <v>332</v>
      </c>
      <c r="D47" s="5" t="s">
        <v>97</v>
      </c>
      <c r="E47" s="30">
        <f t="shared" si="0"/>
        <v>3984</v>
      </c>
      <c r="F47" s="32">
        <f t="shared" si="1"/>
        <v>76.615384615384613</v>
      </c>
      <c r="G47" s="5" t="s">
        <v>113</v>
      </c>
    </row>
    <row r="48" spans="1:7" ht="18.75" customHeight="1" x14ac:dyDescent="0.35">
      <c r="A48" s="5" t="s">
        <v>165</v>
      </c>
      <c r="B48" s="5" t="s">
        <v>167</v>
      </c>
      <c r="C48" s="159">
        <v>654</v>
      </c>
      <c r="D48" s="5" t="s">
        <v>97</v>
      </c>
      <c r="E48" s="30">
        <f t="shared" si="0"/>
        <v>7848</v>
      </c>
      <c r="F48" s="32">
        <f t="shared" si="1"/>
        <v>150.92307692307693</v>
      </c>
      <c r="G48" s="5" t="s">
        <v>113</v>
      </c>
    </row>
    <row r="49" spans="1:7" ht="18.75" customHeight="1" x14ac:dyDescent="0.35">
      <c r="A49" s="5" t="s">
        <v>165</v>
      </c>
      <c r="B49" s="5" t="s">
        <v>168</v>
      </c>
      <c r="C49" s="159">
        <v>0</v>
      </c>
      <c r="D49" s="5" t="s">
        <v>97</v>
      </c>
      <c r="E49" s="30">
        <f>IF(D49="Weekly",C49*52,IF(D49="Fortnightly",C49*26,IF(D49="Monthly",C49*12,IF(D49="Quarterly",C49*4,C49))))</f>
        <v>0</v>
      </c>
      <c r="F49" s="32">
        <f t="shared" si="1"/>
        <v>0</v>
      </c>
      <c r="G49" s="5" t="s">
        <v>113</v>
      </c>
    </row>
    <row r="50" spans="1:7" ht="18.75" customHeight="1" x14ac:dyDescent="0.35">
      <c r="A50" s="5" t="s">
        <v>165</v>
      </c>
      <c r="B50" s="5" t="s">
        <v>169</v>
      </c>
      <c r="C50" s="159"/>
      <c r="D50" s="5" t="s">
        <v>97</v>
      </c>
      <c r="E50" s="30">
        <f>IF(D50="Weekly",C50*52,IF(D50="Fortnightly",C50*26,IF(D50="Monthly",C50*12,IF(D50="Quarterly",C50*4,C50))))</f>
        <v>0</v>
      </c>
      <c r="F50" s="32">
        <f t="shared" si="1"/>
        <v>0</v>
      </c>
      <c r="G50" s="5" t="s">
        <v>113</v>
      </c>
    </row>
    <row r="51" spans="1:7" ht="18.75" customHeight="1" x14ac:dyDescent="0.35">
      <c r="A51" s="5" t="s">
        <v>170</v>
      </c>
      <c r="B51" s="5" t="s">
        <v>171</v>
      </c>
      <c r="C51" s="159"/>
      <c r="D51" s="5" t="s">
        <v>97</v>
      </c>
      <c r="E51" s="30">
        <f t="shared" si="0"/>
        <v>0</v>
      </c>
      <c r="F51" s="32">
        <f t="shared" si="1"/>
        <v>0</v>
      </c>
      <c r="G51" s="5" t="s">
        <v>113</v>
      </c>
    </row>
    <row r="52" spans="1:7" ht="18.75" customHeight="1" x14ac:dyDescent="0.35">
      <c r="A52" s="5" t="s">
        <v>170</v>
      </c>
      <c r="B52" s="5" t="s">
        <v>172</v>
      </c>
      <c r="C52" s="159"/>
      <c r="D52" s="5" t="s">
        <v>97</v>
      </c>
      <c r="E52" s="30">
        <f t="shared" si="0"/>
        <v>0</v>
      </c>
      <c r="F52" s="32">
        <f t="shared" si="1"/>
        <v>0</v>
      </c>
      <c r="G52" s="5" t="s">
        <v>113</v>
      </c>
    </row>
    <row r="53" spans="1:7" ht="18.75" customHeight="1" x14ac:dyDescent="0.35">
      <c r="A53" s="5" t="s">
        <v>173</v>
      </c>
      <c r="B53" s="5" t="s">
        <v>174</v>
      </c>
      <c r="C53" s="159">
        <v>4256</v>
      </c>
      <c r="D53" s="5" t="s">
        <v>97</v>
      </c>
      <c r="E53" s="30">
        <f t="shared" si="0"/>
        <v>51072</v>
      </c>
      <c r="F53" s="32">
        <f t="shared" si="1"/>
        <v>982.15384615384619</v>
      </c>
      <c r="G53" s="5" t="s">
        <v>156</v>
      </c>
    </row>
    <row r="54" spans="1:7" ht="18.75" customHeight="1" x14ac:dyDescent="0.35">
      <c r="A54" s="5" t="s">
        <v>173</v>
      </c>
      <c r="B54" s="5" t="s">
        <v>175</v>
      </c>
      <c r="C54" s="159">
        <v>765</v>
      </c>
      <c r="D54" s="5" t="s">
        <v>97</v>
      </c>
      <c r="E54" s="30">
        <f t="shared" si="0"/>
        <v>9180</v>
      </c>
      <c r="F54" s="32">
        <f t="shared" si="1"/>
        <v>176.53846153846155</v>
      </c>
      <c r="G54" s="5" t="s">
        <v>156</v>
      </c>
    </row>
    <row r="55" spans="1:7" ht="18.75" customHeight="1" x14ac:dyDescent="0.35">
      <c r="C55" s="162"/>
    </row>
    <row r="56" spans="1:7" ht="18.75" customHeight="1" x14ac:dyDescent="0.35">
      <c r="C56" s="33"/>
      <c r="F56" s="2" t="s">
        <v>176</v>
      </c>
      <c r="G56" s="30">
        <f>SUMIF(G5:G54,"Essential",E5:E54)</f>
        <v>254759</v>
      </c>
    </row>
    <row r="57" spans="1:7" ht="18.75" customHeight="1" x14ac:dyDescent="0.35">
      <c r="C57" s="33"/>
      <c r="F57" s="2" t="s">
        <v>177</v>
      </c>
      <c r="G57" s="30">
        <f>SUMIF(G5:G54,"Discretionary",E5:E54)</f>
        <v>64896</v>
      </c>
    </row>
    <row r="58" spans="1:7" ht="18.75" customHeight="1" x14ac:dyDescent="0.35">
      <c r="C58" s="33"/>
      <c r="F58" s="2" t="s">
        <v>178</v>
      </c>
      <c r="G58" s="30">
        <f>SUMIF(G5:G54,"One-off",E5:E54)</f>
        <v>0</v>
      </c>
    </row>
    <row r="59" spans="1:7" ht="18.75" customHeight="1" x14ac:dyDescent="0.35">
      <c r="C59" s="33"/>
      <c r="F59" s="2" t="s">
        <v>179</v>
      </c>
      <c r="G59" s="30">
        <f>SUM(E5:E54)</f>
        <v>319655</v>
      </c>
    </row>
    <row r="60" spans="1:7" ht="18.75" customHeight="1" x14ac:dyDescent="0.35">
      <c r="C60" s="33"/>
    </row>
    <row r="61" spans="1:7" ht="36.75" customHeight="1" x14ac:dyDescent="0.35">
      <c r="A61" s="34" t="s">
        <v>180</v>
      </c>
      <c r="C61" s="33"/>
    </row>
    <row r="62" spans="1:7" ht="15.5" x14ac:dyDescent="0.35">
      <c r="C62" s="33"/>
    </row>
    <row r="63" spans="1:7" ht="15.5" x14ac:dyDescent="0.35">
      <c r="C63" s="33"/>
    </row>
    <row r="64" spans="1:7" ht="15.5" x14ac:dyDescent="0.35">
      <c r="C64" s="33"/>
    </row>
    <row r="65" spans="3:3" ht="15.5" x14ac:dyDescent="0.35">
      <c r="C65" s="33"/>
    </row>
    <row r="66" spans="3:3" ht="15.5" x14ac:dyDescent="0.35">
      <c r="C66" s="33"/>
    </row>
    <row r="67" spans="3:3" ht="15.5" x14ac:dyDescent="0.35">
      <c r="C67" s="11"/>
    </row>
  </sheetData>
  <mergeCells count="2">
    <mergeCell ref="A1:G1"/>
    <mergeCell ref="A2:G2"/>
  </mergeCells>
  <dataValidations count="2">
    <dataValidation type="list" allowBlank="1" showErrorMessage="1" sqref="D5:D54" xr:uid="{00000000-0002-0000-0500-000000000000}">
      <formula1>"Weekly,Fortnightly,Monthly,Quarterly,Annually"</formula1>
    </dataValidation>
    <dataValidation type="list" allowBlank="1" showErrorMessage="1" sqref="G5:G54" xr:uid="{00000000-0002-0000-0500-000001000000}">
      <formula1>"Essential,Discretionary,One-off"</formula1>
    </dataValidation>
  </dataValidations>
  <pageMargins left="0.75" right="0.75" top="1" bottom="1"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0"/>
  <sheetViews>
    <sheetView workbookViewId="0">
      <pane ySplit="4" topLeftCell="A5" activePane="bottomLeft" state="frozen"/>
      <selection pane="bottomLeft" activeCell="C14" sqref="C14"/>
    </sheetView>
  </sheetViews>
  <sheetFormatPr defaultColWidth="11.25" defaultRowHeight="15" customHeight="1" x14ac:dyDescent="0.35"/>
  <cols>
    <col min="1" max="1" width="35" customWidth="1"/>
    <col min="2" max="2" width="37.4140625" customWidth="1"/>
    <col min="3" max="3" width="20" customWidth="1"/>
    <col min="4" max="4" width="15" customWidth="1"/>
    <col min="5" max="5" width="20" customWidth="1"/>
    <col min="6" max="6" width="10" customWidth="1"/>
    <col min="7" max="26" width="8.75" customWidth="1"/>
  </cols>
  <sheetData>
    <row r="1" spans="1:7" ht="48.75" customHeight="1" x14ac:dyDescent="0.5">
      <c r="A1" s="212"/>
      <c r="B1" s="204"/>
      <c r="C1" s="204"/>
      <c r="D1" s="204"/>
      <c r="E1" s="204"/>
      <c r="F1" s="204"/>
      <c r="G1" s="204"/>
    </row>
    <row r="2" spans="1:7" ht="16.5" customHeight="1" x14ac:dyDescent="0.35">
      <c r="A2" s="215" t="s">
        <v>181</v>
      </c>
      <c r="B2" s="204"/>
      <c r="C2" s="204"/>
      <c r="D2" s="204"/>
      <c r="E2" s="204"/>
      <c r="F2" s="204"/>
    </row>
    <row r="3" spans="1:7" ht="15.5" x14ac:dyDescent="0.35"/>
    <row r="4" spans="1:7" ht="28.5" customHeight="1" x14ac:dyDescent="0.35">
      <c r="A4" s="35" t="s">
        <v>182</v>
      </c>
      <c r="B4" s="35" t="s">
        <v>183</v>
      </c>
      <c r="C4" s="35" t="s">
        <v>184</v>
      </c>
      <c r="D4" s="23" t="s">
        <v>93</v>
      </c>
      <c r="E4" s="23" t="s">
        <v>185</v>
      </c>
      <c r="F4" s="23" t="s">
        <v>186</v>
      </c>
    </row>
    <row r="5" spans="1:7" ht="18.75" customHeight="1" x14ac:dyDescent="0.35">
      <c r="A5" s="36" t="s">
        <v>187</v>
      </c>
      <c r="B5" s="37" t="s">
        <v>188</v>
      </c>
      <c r="C5" s="38">
        <v>30</v>
      </c>
      <c r="D5" s="5" t="s">
        <v>97</v>
      </c>
      <c r="E5" s="30">
        <f t="shared" ref="E5:E14" si="0">IF(F5="Yes",IF(D5="Weekly",C5*52,IF(D5="Fortnightly",C5*26,IF(D5="Monthly",C5*12,IF(D5="Quarterly",C5*4,C5)))),0)</f>
        <v>360</v>
      </c>
      <c r="F5" s="5" t="s">
        <v>58</v>
      </c>
    </row>
    <row r="6" spans="1:7" ht="18.75" customHeight="1" x14ac:dyDescent="0.35">
      <c r="A6" s="36" t="s">
        <v>189</v>
      </c>
      <c r="B6" s="37"/>
      <c r="C6" s="38">
        <v>30</v>
      </c>
      <c r="D6" s="5" t="s">
        <v>97</v>
      </c>
      <c r="E6" s="30">
        <f t="shared" si="0"/>
        <v>360</v>
      </c>
      <c r="F6" s="5" t="s">
        <v>58</v>
      </c>
    </row>
    <row r="7" spans="1:7" ht="18.75" customHeight="1" x14ac:dyDescent="0.35">
      <c r="A7" s="36" t="s">
        <v>190</v>
      </c>
      <c r="B7" s="37"/>
      <c r="C7" s="38">
        <v>20</v>
      </c>
      <c r="D7" s="5" t="s">
        <v>97</v>
      </c>
      <c r="E7" s="30">
        <f t="shared" si="0"/>
        <v>240</v>
      </c>
      <c r="F7" s="5" t="s">
        <v>58</v>
      </c>
    </row>
    <row r="8" spans="1:7" ht="18.75" customHeight="1" x14ac:dyDescent="0.35">
      <c r="A8" s="36" t="s">
        <v>191</v>
      </c>
      <c r="B8" s="37"/>
      <c r="C8" s="38">
        <v>0</v>
      </c>
      <c r="D8" s="5" t="s">
        <v>97</v>
      </c>
      <c r="E8" s="30">
        <f t="shared" si="0"/>
        <v>0</v>
      </c>
      <c r="F8" s="5" t="s">
        <v>58</v>
      </c>
    </row>
    <row r="9" spans="1:7" ht="18.75" customHeight="1" x14ac:dyDescent="0.35">
      <c r="A9" s="36" t="s">
        <v>192</v>
      </c>
      <c r="B9" s="37"/>
      <c r="C9" s="38">
        <v>0</v>
      </c>
      <c r="D9" s="5" t="s">
        <v>97</v>
      </c>
      <c r="E9" s="30">
        <f t="shared" si="0"/>
        <v>0</v>
      </c>
      <c r="F9" s="5" t="s">
        <v>58</v>
      </c>
    </row>
    <row r="10" spans="1:7" ht="18.75" customHeight="1" x14ac:dyDescent="0.35">
      <c r="A10" s="36" t="s">
        <v>193</v>
      </c>
      <c r="B10" s="37"/>
      <c r="C10" s="38">
        <v>0</v>
      </c>
      <c r="D10" s="5" t="s">
        <v>97</v>
      </c>
      <c r="E10" s="30">
        <f t="shared" si="0"/>
        <v>0</v>
      </c>
      <c r="F10" s="5" t="s">
        <v>58</v>
      </c>
    </row>
    <row r="11" spans="1:7" ht="18.75" customHeight="1" x14ac:dyDescent="0.35">
      <c r="A11" s="36" t="s">
        <v>194</v>
      </c>
      <c r="B11" s="37"/>
      <c r="C11" s="38">
        <v>50</v>
      </c>
      <c r="D11" s="5" t="s">
        <v>97</v>
      </c>
      <c r="E11" s="30">
        <f t="shared" si="0"/>
        <v>600</v>
      </c>
      <c r="F11" s="5" t="s">
        <v>58</v>
      </c>
    </row>
    <row r="12" spans="1:7" ht="18.75" customHeight="1" x14ac:dyDescent="0.35">
      <c r="A12" s="36" t="s">
        <v>195</v>
      </c>
      <c r="B12" s="37"/>
      <c r="C12" s="38">
        <v>0</v>
      </c>
      <c r="D12" s="5" t="s">
        <v>97</v>
      </c>
      <c r="E12" s="30">
        <f t="shared" si="0"/>
        <v>0</v>
      </c>
      <c r="F12" s="5" t="s">
        <v>58</v>
      </c>
    </row>
    <row r="13" spans="1:7" ht="18.75" customHeight="1" x14ac:dyDescent="0.35">
      <c r="A13" s="36" t="s">
        <v>196</v>
      </c>
      <c r="B13" s="37"/>
      <c r="C13" s="38">
        <v>0</v>
      </c>
      <c r="D13" s="5" t="s">
        <v>97</v>
      </c>
      <c r="E13" s="30">
        <f t="shared" si="0"/>
        <v>0</v>
      </c>
      <c r="F13" s="5" t="s">
        <v>58</v>
      </c>
    </row>
    <row r="14" spans="1:7" ht="18.75" customHeight="1" x14ac:dyDescent="0.35">
      <c r="A14" s="36" t="s">
        <v>197</v>
      </c>
      <c r="B14" s="37"/>
      <c r="C14" s="38">
        <v>0</v>
      </c>
      <c r="D14" s="5" t="s">
        <v>97</v>
      </c>
      <c r="E14" s="30">
        <f t="shared" si="0"/>
        <v>0</v>
      </c>
      <c r="F14" s="5" t="s">
        <v>58</v>
      </c>
    </row>
    <row r="15" spans="1:7" ht="18.75" customHeight="1" x14ac:dyDescent="0.35">
      <c r="A15" s="36"/>
      <c r="B15" s="36"/>
      <c r="C15" s="36"/>
    </row>
    <row r="16" spans="1:7" ht="18.75" customHeight="1" x14ac:dyDescent="0.35">
      <c r="D16" s="5" t="s">
        <v>198</v>
      </c>
      <c r="E16" s="39">
        <f>SUM(E5:E14)</f>
        <v>1560</v>
      </c>
    </row>
    <row r="17" ht="15.5" x14ac:dyDescent="0.35"/>
    <row r="18" ht="15.5" x14ac:dyDescent="0.35"/>
    <row r="19" ht="15.5" x14ac:dyDescent="0.35"/>
    <row r="20" ht="15.5" x14ac:dyDescent="0.35"/>
  </sheetData>
  <mergeCells count="2">
    <mergeCell ref="A1:G1"/>
    <mergeCell ref="A2:F2"/>
  </mergeCells>
  <dataValidations count="2">
    <dataValidation type="list" allowBlank="1" showErrorMessage="1" sqref="D5:D14" xr:uid="{00000000-0002-0000-0600-000000000000}">
      <formula1>"Weekly,Fortnightly,Monthly,Quarterly,Annually"</formula1>
    </dataValidation>
    <dataValidation type="list" allowBlank="1" showErrorMessage="1" sqref="F5:F14" xr:uid="{00000000-0002-0000-0600-000001000000}">
      <formula1>"Yes,No"</formula1>
    </dataValidation>
  </dataValidations>
  <pageMargins left="0.75" right="0.75" top="1" bottom="1" header="0" footer="0"/>
  <pageSetup orientation="landscape"/>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2"/>
  <sheetViews>
    <sheetView topLeftCell="B1" workbookViewId="0">
      <pane ySplit="4" topLeftCell="A5" activePane="bottomLeft" state="frozen"/>
      <selection pane="bottomLeft" activeCell="C16" sqref="C16"/>
    </sheetView>
  </sheetViews>
  <sheetFormatPr defaultColWidth="11.25" defaultRowHeight="15" customHeight="1" x14ac:dyDescent="0.35"/>
  <cols>
    <col min="1" max="1" width="32" customWidth="1"/>
    <col min="2" max="2" width="17.4140625" customWidth="1"/>
    <col min="3" max="3" width="14.4140625" customWidth="1"/>
    <col min="4" max="4" width="18.6640625" customWidth="1"/>
    <col min="5" max="5" width="22" customWidth="1"/>
    <col min="6" max="6" width="25" customWidth="1"/>
    <col min="7" max="7" width="22" customWidth="1"/>
    <col min="8" max="26" width="8.75" customWidth="1"/>
  </cols>
  <sheetData>
    <row r="1" spans="1:7" ht="48.75" customHeight="1" x14ac:dyDescent="0.5">
      <c r="A1" s="216"/>
      <c r="B1" s="217"/>
      <c r="C1" s="217"/>
      <c r="D1" s="217"/>
      <c r="E1" s="217"/>
      <c r="F1" s="217"/>
      <c r="G1" s="217"/>
    </row>
    <row r="2" spans="1:7" ht="30" customHeight="1" x14ac:dyDescent="0.35">
      <c r="A2" s="218" t="s">
        <v>199</v>
      </c>
      <c r="B2" s="219"/>
      <c r="C2" s="219"/>
      <c r="D2" s="219"/>
      <c r="E2" s="219"/>
      <c r="F2" s="219"/>
      <c r="G2" s="219"/>
    </row>
    <row r="3" spans="1:7" ht="15.5" x14ac:dyDescent="0.35">
      <c r="A3" s="40"/>
      <c r="B3" s="41"/>
      <c r="C3" s="41"/>
      <c r="D3" s="41"/>
      <c r="E3" s="41"/>
      <c r="F3" s="41"/>
      <c r="G3" s="42"/>
    </row>
    <row r="4" spans="1:7" ht="29.25" customHeight="1" x14ac:dyDescent="0.35">
      <c r="A4" s="178" t="s">
        <v>200</v>
      </c>
      <c r="B4" s="178" t="s">
        <v>201</v>
      </c>
      <c r="C4" s="178" t="s">
        <v>202</v>
      </c>
      <c r="D4" s="178" t="s">
        <v>203</v>
      </c>
      <c r="E4" s="178" t="s">
        <v>204</v>
      </c>
      <c r="F4" s="178" t="s">
        <v>205</v>
      </c>
      <c r="G4" s="178" t="s">
        <v>206</v>
      </c>
    </row>
    <row r="5" spans="1:7" ht="18.75" customHeight="1" x14ac:dyDescent="0.35">
      <c r="A5" s="179" t="s">
        <v>207</v>
      </c>
      <c r="B5" s="181" t="s">
        <v>208</v>
      </c>
      <c r="C5" s="176"/>
      <c r="D5" s="177">
        <v>0</v>
      </c>
      <c r="E5" s="177">
        <v>0</v>
      </c>
      <c r="F5" s="177">
        <v>0</v>
      </c>
      <c r="G5" s="182">
        <f t="shared" ref="G5:G10" si="0">SUM(D5:F5)</f>
        <v>0</v>
      </c>
    </row>
    <row r="6" spans="1:7" ht="18.75" customHeight="1" x14ac:dyDescent="0.35">
      <c r="A6" s="5" t="s">
        <v>209</v>
      </c>
      <c r="B6" s="172" t="s">
        <v>210</v>
      </c>
      <c r="C6" s="175"/>
      <c r="D6" s="159">
        <v>0</v>
      </c>
      <c r="E6" s="159">
        <v>0</v>
      </c>
      <c r="F6" s="159">
        <v>0</v>
      </c>
      <c r="G6" s="173">
        <f t="shared" si="0"/>
        <v>0</v>
      </c>
    </row>
    <row r="7" spans="1:7" ht="18.75" customHeight="1" x14ac:dyDescent="0.35">
      <c r="A7" s="5" t="s">
        <v>211</v>
      </c>
      <c r="B7" s="172" t="s">
        <v>212</v>
      </c>
      <c r="C7" s="175"/>
      <c r="D7" s="159">
        <v>0</v>
      </c>
      <c r="E7" s="159">
        <v>0</v>
      </c>
      <c r="F7" s="159">
        <v>0</v>
      </c>
      <c r="G7" s="173">
        <f t="shared" si="0"/>
        <v>0</v>
      </c>
    </row>
    <row r="8" spans="1:7" ht="18.75" customHeight="1" x14ac:dyDescent="0.35">
      <c r="A8" s="5" t="s">
        <v>213</v>
      </c>
      <c r="B8" s="172" t="s">
        <v>214</v>
      </c>
      <c r="C8" s="175"/>
      <c r="D8" s="159">
        <v>0</v>
      </c>
      <c r="E8" s="159">
        <v>0</v>
      </c>
      <c r="F8" s="159">
        <v>0</v>
      </c>
      <c r="G8" s="173">
        <f t="shared" si="0"/>
        <v>0</v>
      </c>
    </row>
    <row r="9" spans="1:7" ht="18.75" customHeight="1" x14ac:dyDescent="0.35">
      <c r="A9" s="5" t="s">
        <v>215</v>
      </c>
      <c r="B9" s="172" t="s">
        <v>216</v>
      </c>
      <c r="C9" s="175"/>
      <c r="D9" s="159">
        <v>0</v>
      </c>
      <c r="E9" s="159">
        <v>0</v>
      </c>
      <c r="F9" s="159">
        <v>0</v>
      </c>
      <c r="G9" s="173">
        <f t="shared" si="0"/>
        <v>0</v>
      </c>
    </row>
    <row r="10" spans="1:7" ht="18.75" customHeight="1" x14ac:dyDescent="0.35">
      <c r="A10" s="5" t="s">
        <v>217</v>
      </c>
      <c r="B10" s="172" t="s">
        <v>218</v>
      </c>
      <c r="C10" s="175"/>
      <c r="D10" s="159">
        <v>0</v>
      </c>
      <c r="E10" s="159">
        <v>0</v>
      </c>
      <c r="F10" s="159">
        <v>0</v>
      </c>
      <c r="G10" s="173">
        <f t="shared" si="0"/>
        <v>0</v>
      </c>
    </row>
    <row r="11" spans="1:7" ht="15.5" x14ac:dyDescent="0.35">
      <c r="B11" s="36"/>
      <c r="C11" s="174"/>
      <c r="D11" s="174"/>
      <c r="E11" s="174"/>
      <c r="F11" s="174"/>
      <c r="G11" s="36"/>
    </row>
    <row r="12" spans="1:7" ht="15.5" x14ac:dyDescent="0.35"/>
    <row r="13" spans="1:7" ht="15.5" x14ac:dyDescent="0.35"/>
    <row r="14" spans="1:7" ht="15.5" x14ac:dyDescent="0.35"/>
    <row r="15" spans="1:7" ht="15.5" x14ac:dyDescent="0.35"/>
    <row r="16" spans="1:7" ht="15.5" x14ac:dyDescent="0.35"/>
    <row r="17" ht="15.5" x14ac:dyDescent="0.35"/>
    <row r="18" ht="15.5" x14ac:dyDescent="0.35"/>
    <row r="19" ht="15.5" x14ac:dyDescent="0.35"/>
    <row r="20" ht="15.5" x14ac:dyDescent="0.35"/>
    <row r="21" ht="15.5" x14ac:dyDescent="0.35"/>
    <row r="22" ht="15.5" x14ac:dyDescent="0.35"/>
  </sheetData>
  <mergeCells count="2">
    <mergeCell ref="A1:G1"/>
    <mergeCell ref="A2:G2"/>
  </mergeCells>
  <pageMargins left="0.75" right="0.75" top="1" bottom="1" header="0" footer="0"/>
  <pageSetup orientation="landscape"/>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workbookViewId="0">
      <pane ySplit="6" topLeftCell="A7" activePane="bottomLeft" state="frozen"/>
      <selection pane="bottomLeft" sqref="A1:E1"/>
    </sheetView>
  </sheetViews>
  <sheetFormatPr defaultColWidth="11.25" defaultRowHeight="15" customHeight="1" x14ac:dyDescent="0.35"/>
  <cols>
    <col min="1" max="1" width="35" customWidth="1"/>
    <col min="2" max="2" width="18" customWidth="1"/>
    <col min="3" max="3" width="30" customWidth="1"/>
    <col min="4" max="4" width="12" customWidth="1"/>
    <col min="5" max="5" width="18" customWidth="1"/>
    <col min="6" max="26" width="8.75" customWidth="1"/>
  </cols>
  <sheetData>
    <row r="1" spans="1:5" ht="48.75" customHeight="1" x14ac:dyDescent="0.5">
      <c r="A1" s="220"/>
      <c r="B1" s="219"/>
      <c r="C1" s="219"/>
      <c r="D1" s="219"/>
      <c r="E1" s="219"/>
    </row>
    <row r="2" spans="1:5" ht="15.5" x14ac:dyDescent="0.35">
      <c r="A2" s="43"/>
      <c r="B2" s="44"/>
      <c r="C2" s="44"/>
      <c r="D2" s="44"/>
      <c r="E2" s="45"/>
    </row>
    <row r="3" spans="1:5" ht="18.75" customHeight="1" x14ac:dyDescent="0.45">
      <c r="A3" s="46" t="s">
        <v>219</v>
      </c>
      <c r="B3" s="44"/>
      <c r="C3" s="44"/>
      <c r="D3" s="44"/>
      <c r="E3" s="45"/>
    </row>
    <row r="4" spans="1:5" ht="15.5" x14ac:dyDescent="0.35">
      <c r="A4" s="221" t="s">
        <v>220</v>
      </c>
      <c r="B4" s="219"/>
      <c r="C4" s="219"/>
      <c r="D4" s="219"/>
      <c r="E4" s="219"/>
    </row>
    <row r="5" spans="1:5" ht="15.5" x14ac:dyDescent="0.35">
      <c r="A5" s="47"/>
      <c r="B5" s="48"/>
      <c r="C5" s="48"/>
      <c r="D5" s="48"/>
      <c r="E5" s="49"/>
    </row>
    <row r="6" spans="1:5" ht="27.75" customHeight="1" x14ac:dyDescent="0.35">
      <c r="A6" s="178" t="s">
        <v>110</v>
      </c>
      <c r="B6" s="178" t="s">
        <v>221</v>
      </c>
      <c r="C6" s="178" t="s">
        <v>93</v>
      </c>
      <c r="D6" s="178" t="s">
        <v>186</v>
      </c>
      <c r="E6" s="178" t="s">
        <v>222</v>
      </c>
    </row>
    <row r="7" spans="1:5" ht="18.75" customHeight="1" x14ac:dyDescent="0.35">
      <c r="A7" s="179" t="s">
        <v>223</v>
      </c>
      <c r="B7" s="177">
        <v>0</v>
      </c>
      <c r="C7" s="179" t="s">
        <v>224</v>
      </c>
      <c r="D7" s="179" t="s">
        <v>58</v>
      </c>
      <c r="E7" s="180">
        <f t="shared" ref="E7:E16" si="0">IF(D7="Yes",IF(C7="Once only",B7,IF(C7="Every year",B7*10,IF(C7="Every second year",B7*5,0))),0)</f>
        <v>0</v>
      </c>
    </row>
    <row r="8" spans="1:5" ht="18.75" customHeight="1" x14ac:dyDescent="0.35">
      <c r="A8" s="5" t="s">
        <v>225</v>
      </c>
      <c r="B8" s="159">
        <v>0</v>
      </c>
      <c r="C8" s="5" t="s">
        <v>226</v>
      </c>
      <c r="D8" s="5" t="s">
        <v>58</v>
      </c>
      <c r="E8" s="30">
        <f t="shared" si="0"/>
        <v>0</v>
      </c>
    </row>
    <row r="9" spans="1:5" ht="18.75" customHeight="1" x14ac:dyDescent="0.35">
      <c r="A9" s="5" t="s">
        <v>227</v>
      </c>
      <c r="B9" s="159">
        <v>0</v>
      </c>
      <c r="C9" s="5" t="s">
        <v>224</v>
      </c>
      <c r="D9" s="5" t="s">
        <v>58</v>
      </c>
      <c r="E9" s="30">
        <f t="shared" si="0"/>
        <v>0</v>
      </c>
    </row>
    <row r="10" spans="1:5" ht="18.75" customHeight="1" x14ac:dyDescent="0.35">
      <c r="A10" s="5" t="s">
        <v>228</v>
      </c>
      <c r="B10" s="159">
        <v>0</v>
      </c>
      <c r="C10" s="5" t="s">
        <v>224</v>
      </c>
      <c r="D10" s="5" t="s">
        <v>58</v>
      </c>
      <c r="E10" s="30">
        <f t="shared" si="0"/>
        <v>0</v>
      </c>
    </row>
    <row r="11" spans="1:5" ht="18.75" customHeight="1" x14ac:dyDescent="0.35">
      <c r="A11" s="5" t="s">
        <v>229</v>
      </c>
      <c r="B11" s="159">
        <v>0</v>
      </c>
      <c r="C11" s="5" t="s">
        <v>230</v>
      </c>
      <c r="D11" s="5" t="s">
        <v>58</v>
      </c>
      <c r="E11" s="30">
        <f t="shared" si="0"/>
        <v>0</v>
      </c>
    </row>
    <row r="12" spans="1:5" ht="18.75" customHeight="1" x14ac:dyDescent="0.35">
      <c r="A12" s="5" t="s">
        <v>231</v>
      </c>
      <c r="B12" s="159">
        <v>0</v>
      </c>
      <c r="C12" s="5" t="s">
        <v>224</v>
      </c>
      <c r="D12" s="5" t="s">
        <v>58</v>
      </c>
      <c r="E12" s="30">
        <f t="shared" si="0"/>
        <v>0</v>
      </c>
    </row>
    <row r="13" spans="1:5" ht="18.75" customHeight="1" x14ac:dyDescent="0.35">
      <c r="A13" s="5" t="s">
        <v>232</v>
      </c>
      <c r="B13" s="159">
        <v>0</v>
      </c>
      <c r="C13" s="5" t="s">
        <v>224</v>
      </c>
      <c r="D13" s="5" t="s">
        <v>58</v>
      </c>
      <c r="E13" s="30">
        <f t="shared" si="0"/>
        <v>0</v>
      </c>
    </row>
    <row r="14" spans="1:5" ht="18.75" customHeight="1" x14ac:dyDescent="0.35">
      <c r="A14" s="5" t="s">
        <v>233</v>
      </c>
      <c r="B14" s="159">
        <v>0</v>
      </c>
      <c r="C14" s="5" t="s">
        <v>224</v>
      </c>
      <c r="D14" s="5" t="s">
        <v>58</v>
      </c>
      <c r="E14" s="30">
        <f t="shared" si="0"/>
        <v>0</v>
      </c>
    </row>
    <row r="15" spans="1:5" ht="18.75" customHeight="1" x14ac:dyDescent="0.35">
      <c r="A15" s="5" t="s">
        <v>234</v>
      </c>
      <c r="B15" s="159">
        <v>0</v>
      </c>
      <c r="C15" s="5" t="s">
        <v>224</v>
      </c>
      <c r="D15" s="5" t="s">
        <v>58</v>
      </c>
      <c r="E15" s="30">
        <f t="shared" si="0"/>
        <v>0</v>
      </c>
    </row>
    <row r="16" spans="1:5" ht="18.75" customHeight="1" x14ac:dyDescent="0.35">
      <c r="A16" s="5" t="s">
        <v>235</v>
      </c>
      <c r="B16" s="159">
        <v>0</v>
      </c>
      <c r="C16" s="5" t="s">
        <v>226</v>
      </c>
      <c r="D16" s="5" t="s">
        <v>58</v>
      </c>
      <c r="E16" s="30">
        <f t="shared" si="0"/>
        <v>0</v>
      </c>
    </row>
    <row r="17" spans="1:5" ht="18.75" customHeight="1" x14ac:dyDescent="0.35"/>
    <row r="18" spans="1:5" ht="18.75" customHeight="1" x14ac:dyDescent="0.35">
      <c r="A18" s="5" t="s">
        <v>236</v>
      </c>
      <c r="E18" s="39">
        <f>SUM(E7:E16)</f>
        <v>0</v>
      </c>
    </row>
    <row r="19" spans="1:5" ht="15.5" x14ac:dyDescent="0.35"/>
    <row r="20" spans="1:5" ht="15.5" x14ac:dyDescent="0.35"/>
    <row r="21" spans="1:5" ht="15.5" x14ac:dyDescent="0.35"/>
  </sheetData>
  <mergeCells count="2">
    <mergeCell ref="A1:E1"/>
    <mergeCell ref="A4:E4"/>
  </mergeCells>
  <dataValidations count="2">
    <dataValidation type="list" allowBlank="1" showErrorMessage="1" sqref="D7:D16" xr:uid="{00000000-0002-0000-0800-000000000000}">
      <formula1>"Yes,No"</formula1>
    </dataValidation>
    <dataValidation type="list" allowBlank="1" showErrorMessage="1" sqref="C7:C16" xr:uid="{00000000-0002-0000-0800-000001000000}">
      <formula1>"Once only,Every year,Every second year"</formula1>
    </dataValidation>
  </dataValidations>
  <pageMargins left="0.75" right="0.75" top="1" bottom="1" header="0" footer="0"/>
  <pageSetup orientation="landscape"/>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2"/>
  <sheetViews>
    <sheetView workbookViewId="0">
      <pane ySplit="4" topLeftCell="A5" activePane="bottomLeft" state="frozen"/>
      <selection pane="bottomLeft" activeCell="A17" sqref="A17"/>
    </sheetView>
  </sheetViews>
  <sheetFormatPr defaultColWidth="11.25" defaultRowHeight="15" customHeight="1" x14ac:dyDescent="0.35"/>
  <cols>
    <col min="1" max="1" width="30" customWidth="1"/>
    <col min="2" max="2" width="35" customWidth="1"/>
    <col min="3" max="4" width="12" customWidth="1"/>
    <col min="5" max="5" width="25" customWidth="1"/>
    <col min="6" max="26" width="8.75" customWidth="1"/>
  </cols>
  <sheetData>
    <row r="1" spans="1:7" ht="48.75" customHeight="1" x14ac:dyDescent="0.5">
      <c r="A1" s="222"/>
      <c r="B1" s="204"/>
      <c r="C1" s="204"/>
      <c r="D1" s="204"/>
      <c r="E1" s="204"/>
      <c r="F1" s="16"/>
      <c r="G1" s="16"/>
    </row>
    <row r="2" spans="1:7" ht="16.5" customHeight="1" x14ac:dyDescent="0.35">
      <c r="A2" s="223" t="s">
        <v>237</v>
      </c>
      <c r="B2" s="219"/>
      <c r="C2" s="219"/>
      <c r="D2" s="219"/>
      <c r="E2" s="219"/>
    </row>
    <row r="3" spans="1:7" ht="16.5" customHeight="1" x14ac:dyDescent="0.35">
      <c r="A3" s="50"/>
      <c r="B3" s="51"/>
      <c r="C3" s="51"/>
      <c r="D3" s="51"/>
      <c r="E3" s="52"/>
    </row>
    <row r="4" spans="1:7" ht="29.25" customHeight="1" x14ac:dyDescent="0.35">
      <c r="A4" s="178" t="s">
        <v>238</v>
      </c>
      <c r="B4" s="178" t="s">
        <v>53</v>
      </c>
      <c r="C4" s="178" t="s">
        <v>239</v>
      </c>
      <c r="D4" s="178" t="s">
        <v>240</v>
      </c>
      <c r="E4" s="178" t="s">
        <v>241</v>
      </c>
    </row>
    <row r="5" spans="1:7" ht="18.75" customHeight="1" x14ac:dyDescent="0.35">
      <c r="A5" s="25" t="s">
        <v>242</v>
      </c>
      <c r="B5" s="176"/>
      <c r="C5" s="176"/>
      <c r="D5" s="176"/>
      <c r="E5" s="177">
        <v>0</v>
      </c>
    </row>
    <row r="6" spans="1:7" ht="18.75" customHeight="1" x14ac:dyDescent="0.35">
      <c r="A6" s="26" t="s">
        <v>243</v>
      </c>
      <c r="B6" s="175"/>
      <c r="C6" s="175"/>
      <c r="D6" s="175"/>
      <c r="E6" s="159">
        <v>0</v>
      </c>
    </row>
    <row r="7" spans="1:7" ht="18.75" customHeight="1" x14ac:dyDescent="0.35">
      <c r="A7" s="26" t="s">
        <v>244</v>
      </c>
      <c r="B7" s="175"/>
      <c r="C7" s="175"/>
      <c r="D7" s="175"/>
      <c r="E7" s="159">
        <v>0</v>
      </c>
    </row>
    <row r="8" spans="1:7" ht="18.75" customHeight="1" x14ac:dyDescent="0.35">
      <c r="A8" s="26" t="s">
        <v>105</v>
      </c>
      <c r="B8" s="175"/>
      <c r="C8" s="175"/>
      <c r="D8" s="175"/>
      <c r="E8" s="159">
        <v>0</v>
      </c>
    </row>
    <row r="9" spans="1:7" ht="18.75" customHeight="1" x14ac:dyDescent="0.35">
      <c r="A9" s="26" t="s">
        <v>245</v>
      </c>
      <c r="B9" s="175"/>
      <c r="C9" s="175"/>
      <c r="D9" s="175"/>
      <c r="E9" s="159">
        <v>0</v>
      </c>
    </row>
    <row r="10" spans="1:7" ht="18.75" customHeight="1" x14ac:dyDescent="0.35">
      <c r="A10" s="26" t="s">
        <v>246</v>
      </c>
      <c r="B10" s="175"/>
      <c r="C10" s="175"/>
      <c r="D10" s="175"/>
      <c r="E10" s="159">
        <v>0</v>
      </c>
    </row>
    <row r="11" spans="1:7" ht="15.5" x14ac:dyDescent="0.35"/>
    <row r="12" spans="1:7" ht="15.5" x14ac:dyDescent="0.35"/>
    <row r="13" spans="1:7" ht="15.5" x14ac:dyDescent="0.35"/>
    <row r="14" spans="1:7" ht="15.5" x14ac:dyDescent="0.35"/>
    <row r="15" spans="1:7" ht="15.5" x14ac:dyDescent="0.35"/>
    <row r="16" spans="1:7" ht="15.5" x14ac:dyDescent="0.35"/>
    <row r="17" ht="15.5" x14ac:dyDescent="0.35"/>
    <row r="18" ht="15.5" x14ac:dyDescent="0.35"/>
    <row r="19" ht="15.5" x14ac:dyDescent="0.35"/>
    <row r="20" ht="15.5" x14ac:dyDescent="0.35"/>
    <row r="21" ht="15.5" x14ac:dyDescent="0.35"/>
    <row r="22" ht="15.5" x14ac:dyDescent="0.35"/>
  </sheetData>
  <mergeCells count="2">
    <mergeCell ref="A1:E1"/>
    <mergeCell ref="A2:E2"/>
  </mergeCells>
  <pageMargins left="0.75" right="0.75" top="1" bottom="1" header="0" footer="0"/>
  <pageSetup orientation="landscape"/>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2"/>
  <sheetViews>
    <sheetView workbookViewId="0">
      <pane ySplit="4" topLeftCell="A5" activePane="bottomLeft" state="frozen"/>
      <selection pane="bottomLeft" activeCell="D17" sqref="D17"/>
    </sheetView>
  </sheetViews>
  <sheetFormatPr defaultColWidth="11.25" defaultRowHeight="15" customHeight="1" x14ac:dyDescent="0.35"/>
  <cols>
    <col min="1" max="1" width="32" customWidth="1"/>
    <col min="2" max="9" width="20" customWidth="1"/>
    <col min="10" max="26" width="8.75" customWidth="1"/>
  </cols>
  <sheetData>
    <row r="1" spans="1:9" ht="48.75" customHeight="1" x14ac:dyDescent="0.5">
      <c r="A1" s="212"/>
      <c r="B1" s="204"/>
      <c r="C1" s="204"/>
      <c r="D1" s="204"/>
      <c r="E1" s="204"/>
      <c r="F1" s="204"/>
      <c r="G1" s="204"/>
      <c r="H1" s="15"/>
      <c r="I1" s="15"/>
    </row>
    <row r="2" spans="1:9" ht="17.25" customHeight="1" x14ac:dyDescent="0.35">
      <c r="A2" s="210" t="s">
        <v>247</v>
      </c>
      <c r="B2" s="204"/>
      <c r="C2" s="204"/>
      <c r="D2" s="204"/>
      <c r="E2" s="204"/>
      <c r="F2" s="204"/>
      <c r="G2" s="204"/>
      <c r="H2" s="204"/>
      <c r="I2" s="204"/>
    </row>
    <row r="3" spans="1:9" ht="16.5" customHeight="1" x14ac:dyDescent="0.35">
      <c r="A3" s="6"/>
      <c r="B3" s="6"/>
      <c r="C3" s="6"/>
      <c r="D3" s="6"/>
      <c r="E3" s="6"/>
      <c r="F3" s="6"/>
      <c r="G3" s="6"/>
      <c r="H3" s="6"/>
      <c r="I3" s="6"/>
    </row>
    <row r="4" spans="1:9" ht="29.25" customHeight="1" x14ac:dyDescent="0.35">
      <c r="A4" s="35" t="s">
        <v>200</v>
      </c>
      <c r="B4" s="35" t="s">
        <v>248</v>
      </c>
      <c r="C4" s="35" t="s">
        <v>249</v>
      </c>
      <c r="D4" s="35" t="s">
        <v>250</v>
      </c>
      <c r="E4" s="35" t="s">
        <v>251</v>
      </c>
      <c r="F4" s="35" t="s">
        <v>246</v>
      </c>
      <c r="G4" s="35" t="s">
        <v>252</v>
      </c>
      <c r="H4" s="35" t="s">
        <v>253</v>
      </c>
      <c r="I4" s="35" t="s">
        <v>254</v>
      </c>
    </row>
    <row r="5" spans="1:9" ht="18.75" customHeight="1" x14ac:dyDescent="0.35">
      <c r="A5" s="184" t="s">
        <v>207</v>
      </c>
      <c r="B5" s="159">
        <v>0</v>
      </c>
      <c r="C5" s="159">
        <v>0</v>
      </c>
      <c r="D5" s="159">
        <v>0</v>
      </c>
      <c r="E5" s="159">
        <v>0</v>
      </c>
      <c r="F5" s="159">
        <v>0</v>
      </c>
      <c r="G5" s="169">
        <f t="shared" ref="G5:G10" si="0">SUM(B5:F5)</f>
        <v>0</v>
      </c>
      <c r="H5" s="185">
        <f t="array" ref="H5">INDEX('8. Future Budget'!$G$5:$G$10,ROW()-2)</f>
        <v>0</v>
      </c>
      <c r="I5" s="54">
        <f t="shared" ref="I5:I10" si="1">H5-G5</f>
        <v>0</v>
      </c>
    </row>
    <row r="6" spans="1:9" ht="18.75" customHeight="1" x14ac:dyDescent="0.35">
      <c r="A6" s="184" t="s">
        <v>209</v>
      </c>
      <c r="B6" s="159">
        <v>0</v>
      </c>
      <c r="C6" s="159">
        <v>0</v>
      </c>
      <c r="D6" s="159">
        <v>0</v>
      </c>
      <c r="E6" s="159">
        <v>0</v>
      </c>
      <c r="F6" s="159">
        <v>0</v>
      </c>
      <c r="G6" s="169">
        <f t="shared" si="0"/>
        <v>0</v>
      </c>
      <c r="H6" s="185">
        <f t="array" ref="H6">INDEX('8. Future Budget'!$G$5:$G$10,ROW()-2)</f>
        <v>0</v>
      </c>
      <c r="I6" s="54">
        <f t="shared" si="1"/>
        <v>0</v>
      </c>
    </row>
    <row r="7" spans="1:9" ht="18.75" customHeight="1" x14ac:dyDescent="0.35">
      <c r="A7" s="184" t="s">
        <v>211</v>
      </c>
      <c r="B7" s="159">
        <v>0</v>
      </c>
      <c r="C7" s="159">
        <v>0</v>
      </c>
      <c r="D7" s="159">
        <v>0</v>
      </c>
      <c r="E7" s="159">
        <v>0</v>
      </c>
      <c r="F7" s="159">
        <v>0</v>
      </c>
      <c r="G7" s="169">
        <f t="shared" si="0"/>
        <v>0</v>
      </c>
      <c r="H7" s="185">
        <f t="array" ref="H7">INDEX('8. Future Budget'!$G$5:$G$10,ROW()-2)</f>
        <v>0</v>
      </c>
      <c r="I7" s="54">
        <f t="shared" si="1"/>
        <v>0</v>
      </c>
    </row>
    <row r="8" spans="1:9" ht="18.75" customHeight="1" x14ac:dyDescent="0.35">
      <c r="A8" s="184" t="s">
        <v>213</v>
      </c>
      <c r="B8" s="159">
        <v>0</v>
      </c>
      <c r="C8" s="159">
        <v>0</v>
      </c>
      <c r="D8" s="159">
        <v>0</v>
      </c>
      <c r="E8" s="159">
        <v>0</v>
      </c>
      <c r="F8" s="159">
        <v>0</v>
      </c>
      <c r="G8" s="169">
        <f t="shared" si="0"/>
        <v>0</v>
      </c>
      <c r="H8" s="185">
        <f t="array" ref="H8">INDEX('8. Future Budget'!$G$5:$G$10,ROW()-2)</f>
        <v>0</v>
      </c>
      <c r="I8" s="54">
        <f t="shared" si="1"/>
        <v>0</v>
      </c>
    </row>
    <row r="9" spans="1:9" ht="18.75" customHeight="1" x14ac:dyDescent="0.35">
      <c r="A9" s="184" t="s">
        <v>215</v>
      </c>
      <c r="B9" s="159">
        <v>0</v>
      </c>
      <c r="C9" s="159">
        <v>0</v>
      </c>
      <c r="D9" s="159">
        <v>0</v>
      </c>
      <c r="E9" s="159">
        <v>0</v>
      </c>
      <c r="F9" s="159">
        <v>0</v>
      </c>
      <c r="G9" s="169">
        <f t="shared" si="0"/>
        <v>0</v>
      </c>
      <c r="H9" s="185">
        <f t="array" ref="H9">INDEX('8. Future Budget'!$G$5:$G$10, ROW()-4)</f>
        <v>0</v>
      </c>
      <c r="I9" s="54">
        <f t="shared" si="1"/>
        <v>0</v>
      </c>
    </row>
    <row r="10" spans="1:9" ht="18.75" customHeight="1" x14ac:dyDescent="0.35">
      <c r="A10" s="184" t="s">
        <v>217</v>
      </c>
      <c r="B10" s="159">
        <v>0</v>
      </c>
      <c r="C10" s="159">
        <v>0</v>
      </c>
      <c r="D10" s="159">
        <v>0</v>
      </c>
      <c r="E10" s="159">
        <v>0</v>
      </c>
      <c r="F10" s="159">
        <v>0</v>
      </c>
      <c r="G10" s="169">
        <f t="shared" si="0"/>
        <v>0</v>
      </c>
      <c r="H10" s="185">
        <f t="array" ref="H10">INDEX('8. Future Budget'!$G$5:$G$10, ROW()-4)</f>
        <v>0</v>
      </c>
      <c r="I10" s="54">
        <f t="shared" si="1"/>
        <v>0</v>
      </c>
    </row>
    <row r="11" spans="1:9" ht="15.5" x14ac:dyDescent="0.35">
      <c r="A11" s="53"/>
      <c r="B11" s="186"/>
      <c r="C11" s="186"/>
      <c r="D11" s="186"/>
      <c r="E11" s="186"/>
      <c r="F11" s="186"/>
      <c r="G11" s="186"/>
      <c r="H11" s="53"/>
      <c r="I11" s="53"/>
    </row>
    <row r="12" spans="1:9" ht="15.5" x14ac:dyDescent="0.35"/>
    <row r="13" spans="1:9" ht="15.5" x14ac:dyDescent="0.35"/>
    <row r="14" spans="1:9" ht="15.5" x14ac:dyDescent="0.35"/>
    <row r="15" spans="1:9" ht="15.5" x14ac:dyDescent="0.35"/>
    <row r="16" spans="1:9" ht="15.5" x14ac:dyDescent="0.35"/>
    <row r="17" ht="15.5" x14ac:dyDescent="0.35"/>
    <row r="18" ht="15.5" x14ac:dyDescent="0.35"/>
    <row r="19" ht="15.5" x14ac:dyDescent="0.35"/>
    <row r="20" ht="15.5" x14ac:dyDescent="0.35"/>
    <row r="21" ht="15.5" x14ac:dyDescent="0.35"/>
    <row r="22" ht="15.5" x14ac:dyDescent="0.35"/>
  </sheetData>
  <mergeCells count="2">
    <mergeCell ref="A1:G1"/>
    <mergeCell ref="A2:I2"/>
  </mergeCells>
  <pageMargins left="0.75" right="0.75" top="1" bottom="1" header="0" footer="0"/>
  <pageSetup orientation="landscape"/>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0"/>
  <sheetViews>
    <sheetView tabSelected="1" workbookViewId="0">
      <selection activeCell="C8" sqref="C8"/>
    </sheetView>
  </sheetViews>
  <sheetFormatPr defaultColWidth="11.25" defaultRowHeight="15" customHeight="1" x14ac:dyDescent="0.35"/>
  <cols>
    <col min="1" max="1" width="30" customWidth="1"/>
    <col min="2" max="2" width="20" customWidth="1"/>
    <col min="3" max="3" width="8.75" customWidth="1"/>
    <col min="4" max="4" width="25" customWidth="1"/>
    <col min="5" max="5" width="20" customWidth="1"/>
    <col min="6" max="26" width="8.75" customWidth="1"/>
  </cols>
  <sheetData>
    <row r="1" spans="1:7" ht="48.75" customHeight="1" x14ac:dyDescent="0.5">
      <c r="A1" s="212"/>
      <c r="B1" s="204"/>
      <c r="C1" s="204"/>
      <c r="D1" s="204"/>
      <c r="E1" s="204"/>
      <c r="F1" s="204"/>
      <c r="G1" s="16"/>
    </row>
    <row r="2" spans="1:7" ht="36" customHeight="1" x14ac:dyDescent="0.35">
      <c r="A2" s="210" t="s">
        <v>255</v>
      </c>
      <c r="B2" s="204"/>
      <c r="C2" s="204"/>
      <c r="D2" s="204"/>
      <c r="E2" s="204"/>
      <c r="F2" s="204"/>
    </row>
    <row r="3" spans="1:7" ht="15.5" x14ac:dyDescent="0.35"/>
    <row r="4" spans="1:7" ht="46.5" customHeight="1" x14ac:dyDescent="0.35">
      <c r="A4" s="55" t="s">
        <v>256</v>
      </c>
      <c r="B4" s="163"/>
      <c r="C4" s="25"/>
    </row>
    <row r="5" spans="1:7" ht="18.75" customHeight="1" x14ac:dyDescent="0.35">
      <c r="A5" s="33" t="s">
        <v>70</v>
      </c>
      <c r="B5" s="159">
        <v>500000</v>
      </c>
      <c r="C5" s="33"/>
    </row>
    <row r="6" spans="1:7" ht="18.75" customHeight="1" x14ac:dyDescent="0.35">
      <c r="A6" s="33" t="s">
        <v>72</v>
      </c>
      <c r="B6" s="159">
        <v>300000</v>
      </c>
      <c r="C6" s="33"/>
    </row>
    <row r="7" spans="1:7" ht="18.75" customHeight="1" x14ac:dyDescent="0.35">
      <c r="A7" s="33" t="s">
        <v>59</v>
      </c>
      <c r="B7" s="159">
        <v>10000</v>
      </c>
      <c r="C7" s="33"/>
    </row>
    <row r="8" spans="1:7" ht="18.75" customHeight="1" x14ac:dyDescent="0.35">
      <c r="A8" s="187" t="s">
        <v>257</v>
      </c>
      <c r="B8" s="189">
        <f>SUM(B5:B7)</f>
        <v>810000</v>
      </c>
      <c r="C8" s="33"/>
    </row>
    <row r="9" spans="1:7" ht="18.75" customHeight="1" x14ac:dyDescent="0.35">
      <c r="A9" s="187" t="s">
        <v>88</v>
      </c>
      <c r="B9" s="190">
        <f>'4. Liabilities &amp; Savings'!C15</f>
        <v>31819</v>
      </c>
      <c r="C9" s="33"/>
    </row>
    <row r="10" spans="1:7" ht="18.75" customHeight="1" x14ac:dyDescent="0.35">
      <c r="A10" s="188" t="s">
        <v>258</v>
      </c>
      <c r="B10" s="189">
        <f>B8-B9</f>
        <v>778181</v>
      </c>
      <c r="C10" s="11"/>
    </row>
    <row r="11" spans="1:7" ht="18.75" customHeight="1" x14ac:dyDescent="0.35"/>
    <row r="12" spans="1:7" ht="18.75" customHeight="1" x14ac:dyDescent="0.35"/>
    <row r="13" spans="1:7" ht="18.75" customHeight="1" x14ac:dyDescent="0.35">
      <c r="A13" s="2" t="s">
        <v>259</v>
      </c>
    </row>
    <row r="14" spans="1:7" ht="18.75" customHeight="1" x14ac:dyDescent="0.35">
      <c r="A14" s="5" t="s">
        <v>260</v>
      </c>
      <c r="B14" s="56">
        <f>'5. Current Income'!D15</f>
        <v>214200</v>
      </c>
    </row>
    <row r="15" spans="1:7" ht="18.75" customHeight="1" x14ac:dyDescent="0.35">
      <c r="A15" s="5" t="s">
        <v>261</v>
      </c>
      <c r="B15" s="56">
        <f>'6. Current Expenses'!G59</f>
        <v>319655</v>
      </c>
    </row>
    <row r="16" spans="1:7" ht="18.75" customHeight="1" x14ac:dyDescent="0.35">
      <c r="A16" s="5" t="s">
        <v>262</v>
      </c>
      <c r="B16" s="56">
        <f>'7. Subscriptions'!E16</f>
        <v>1560</v>
      </c>
    </row>
    <row r="17" spans="1:2" ht="18.75" customHeight="1" x14ac:dyDescent="0.35">
      <c r="A17" s="57" t="s">
        <v>263</v>
      </c>
      <c r="B17" s="56">
        <f>B14-B15-B16</f>
        <v>-107015</v>
      </c>
    </row>
    <row r="18" spans="1:2" ht="18.75" customHeight="1" x14ac:dyDescent="0.35">
      <c r="A18" s="57" t="s">
        <v>264</v>
      </c>
      <c r="B18" s="56">
        <f>B17/12</f>
        <v>-8917.9166666666661</v>
      </c>
    </row>
    <row r="19" spans="1:2" ht="15.5" x14ac:dyDescent="0.35"/>
    <row r="20" spans="1:2" ht="15.5" x14ac:dyDescent="0.35"/>
  </sheetData>
  <mergeCells count="2">
    <mergeCell ref="A1:F1"/>
    <mergeCell ref="A2:F2"/>
  </mergeCells>
  <pageMargins left="0.75" right="0.75" top="1" bottom="1"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activeCell="D13" sqref="D13"/>
    </sheetView>
  </sheetViews>
  <sheetFormatPr defaultColWidth="11.25" defaultRowHeight="15" customHeight="1" x14ac:dyDescent="0.35"/>
  <cols>
    <col min="1" max="1" width="32.75" customWidth="1"/>
    <col min="2" max="2" width="15.33203125" customWidth="1"/>
    <col min="3" max="4" width="20" customWidth="1"/>
    <col min="5" max="7" width="18" customWidth="1"/>
    <col min="8" max="8" width="12" customWidth="1"/>
    <col min="9" max="9" width="22" customWidth="1"/>
    <col min="10" max="10" width="26" customWidth="1"/>
    <col min="11" max="26" width="8.75" customWidth="1"/>
  </cols>
  <sheetData>
    <row r="1" spans="1:26" ht="48.75" customHeight="1" x14ac:dyDescent="0.5">
      <c r="A1" s="212"/>
      <c r="B1" s="204"/>
      <c r="C1" s="204"/>
      <c r="D1" s="204"/>
      <c r="E1" s="204"/>
      <c r="F1" s="204"/>
      <c r="G1" s="204"/>
      <c r="H1" s="204"/>
      <c r="I1" s="204"/>
      <c r="J1" s="204"/>
      <c r="K1" s="58"/>
      <c r="L1" s="58"/>
      <c r="M1" s="58"/>
      <c r="N1" s="58"/>
      <c r="O1" s="58"/>
      <c r="P1" s="58"/>
      <c r="Q1" s="58"/>
      <c r="R1" s="58"/>
      <c r="S1" s="58"/>
      <c r="T1" s="58"/>
      <c r="U1" s="58"/>
      <c r="V1" s="58"/>
      <c r="W1" s="58"/>
      <c r="X1" s="58"/>
      <c r="Y1" s="58"/>
      <c r="Z1" s="58"/>
    </row>
    <row r="2" spans="1:26" ht="36" customHeight="1" x14ac:dyDescent="0.35">
      <c r="A2" s="210" t="s">
        <v>265</v>
      </c>
      <c r="B2" s="204"/>
      <c r="C2" s="204"/>
      <c r="D2" s="204"/>
      <c r="E2" s="204"/>
      <c r="F2" s="204"/>
      <c r="G2" s="204"/>
      <c r="H2" s="204"/>
      <c r="I2" s="204"/>
      <c r="J2" s="204"/>
      <c r="K2" s="58"/>
      <c r="L2" s="58"/>
      <c r="M2" s="58"/>
      <c r="N2" s="58"/>
      <c r="O2" s="58"/>
      <c r="P2" s="58"/>
      <c r="Q2" s="58"/>
      <c r="R2" s="58"/>
      <c r="S2" s="58"/>
      <c r="T2" s="58"/>
      <c r="U2" s="58"/>
      <c r="V2" s="58"/>
      <c r="W2" s="58"/>
      <c r="X2" s="58"/>
      <c r="Y2" s="58"/>
      <c r="Z2" s="58"/>
    </row>
    <row r="3" spans="1:26" ht="15.5" x14ac:dyDescent="0.35">
      <c r="A3" s="59"/>
      <c r="B3" s="60"/>
      <c r="C3" s="61"/>
      <c r="D3" s="58"/>
      <c r="E3" s="58"/>
      <c r="F3" s="58"/>
      <c r="G3" s="58"/>
      <c r="H3" s="58"/>
      <c r="I3" s="58"/>
      <c r="J3" s="58"/>
      <c r="K3" s="58"/>
      <c r="L3" s="58"/>
      <c r="M3" s="58"/>
      <c r="N3" s="58"/>
      <c r="O3" s="58"/>
      <c r="P3" s="58"/>
      <c r="Q3" s="58"/>
      <c r="R3" s="58"/>
      <c r="S3" s="58"/>
      <c r="T3" s="58"/>
      <c r="U3" s="58"/>
      <c r="V3" s="58"/>
      <c r="W3" s="58"/>
      <c r="X3" s="58"/>
      <c r="Y3" s="58"/>
      <c r="Z3" s="58"/>
    </row>
    <row r="4" spans="1:26" ht="18.75" customHeight="1" x14ac:dyDescent="0.35">
      <c r="A4" s="62" t="s">
        <v>266</v>
      </c>
      <c r="B4" s="63">
        <v>50</v>
      </c>
      <c r="C4" s="64"/>
      <c r="D4" s="58"/>
      <c r="E4" s="58"/>
      <c r="F4" s="58"/>
      <c r="G4" s="58"/>
      <c r="H4" s="58"/>
      <c r="I4" s="58"/>
      <c r="J4" s="58"/>
      <c r="K4" s="58"/>
      <c r="L4" s="58"/>
      <c r="M4" s="58"/>
      <c r="N4" s="58"/>
      <c r="O4" s="58"/>
      <c r="P4" s="58"/>
      <c r="Q4" s="58"/>
      <c r="R4" s="58"/>
      <c r="S4" s="58"/>
      <c r="T4" s="58"/>
      <c r="U4" s="58"/>
      <c r="V4" s="58"/>
      <c r="W4" s="58"/>
      <c r="X4" s="58"/>
      <c r="Y4" s="58"/>
      <c r="Z4" s="58"/>
    </row>
    <row r="5" spans="1:26" ht="18.75" customHeight="1" x14ac:dyDescent="0.35">
      <c r="A5" s="62" t="s">
        <v>267</v>
      </c>
      <c r="B5" s="63">
        <v>60</v>
      </c>
      <c r="C5" s="64"/>
      <c r="D5" s="58"/>
      <c r="E5" s="58"/>
      <c r="F5" s="58"/>
      <c r="G5" s="58"/>
      <c r="H5" s="58"/>
      <c r="I5" s="58"/>
      <c r="J5" s="58"/>
      <c r="K5" s="58"/>
      <c r="L5" s="58"/>
      <c r="M5" s="58"/>
      <c r="N5" s="58"/>
      <c r="O5" s="58"/>
      <c r="P5" s="58"/>
      <c r="Q5" s="58"/>
      <c r="R5" s="58"/>
      <c r="S5" s="58"/>
      <c r="T5" s="58"/>
      <c r="U5" s="58"/>
      <c r="V5" s="58"/>
      <c r="W5" s="58"/>
      <c r="X5" s="58"/>
      <c r="Y5" s="58"/>
      <c r="Z5" s="58"/>
    </row>
    <row r="6" spans="1:26" ht="18.75" customHeight="1" x14ac:dyDescent="0.35">
      <c r="A6" s="62" t="s">
        <v>268</v>
      </c>
      <c r="B6" s="63">
        <v>95</v>
      </c>
      <c r="C6" s="64"/>
      <c r="D6" s="58"/>
      <c r="E6" s="58"/>
      <c r="F6" s="58"/>
      <c r="G6" s="58"/>
      <c r="H6" s="58"/>
      <c r="I6" s="58"/>
      <c r="J6" s="58"/>
      <c r="K6" s="58"/>
      <c r="L6" s="58"/>
      <c r="M6" s="58"/>
      <c r="N6" s="58"/>
      <c r="O6" s="58"/>
      <c r="P6" s="58"/>
      <c r="Q6" s="58"/>
      <c r="R6" s="58"/>
      <c r="S6" s="58"/>
      <c r="T6" s="58"/>
      <c r="U6" s="58"/>
      <c r="V6" s="58"/>
      <c r="W6" s="58"/>
      <c r="X6" s="58"/>
      <c r="Y6" s="58"/>
      <c r="Z6" s="58"/>
    </row>
    <row r="7" spans="1:26" ht="18.75" customHeight="1" x14ac:dyDescent="0.35">
      <c r="A7" s="62" t="s">
        <v>269</v>
      </c>
      <c r="B7" s="24">
        <v>0</v>
      </c>
      <c r="C7" s="64"/>
      <c r="D7" s="58"/>
      <c r="E7" s="58"/>
      <c r="F7" s="58"/>
      <c r="G7" s="58"/>
      <c r="H7" s="58"/>
      <c r="I7" s="58"/>
      <c r="J7" s="58"/>
      <c r="K7" s="58"/>
      <c r="L7" s="58"/>
      <c r="M7" s="58"/>
      <c r="N7" s="58"/>
      <c r="O7" s="58"/>
      <c r="P7" s="58"/>
      <c r="Q7" s="58"/>
      <c r="R7" s="58"/>
      <c r="S7" s="58"/>
      <c r="T7" s="58"/>
      <c r="U7" s="58"/>
      <c r="V7" s="58"/>
      <c r="W7" s="58"/>
      <c r="X7" s="58"/>
      <c r="Y7" s="58"/>
      <c r="Z7" s="58"/>
    </row>
    <row r="8" spans="1:26" ht="18.75" customHeight="1" x14ac:dyDescent="0.35">
      <c r="A8" s="62" t="s">
        <v>270</v>
      </c>
      <c r="B8" s="63">
        <v>5.5</v>
      </c>
      <c r="C8" s="64"/>
      <c r="D8" s="58"/>
      <c r="E8" s="58"/>
      <c r="F8" s="58"/>
      <c r="G8" s="58"/>
      <c r="H8" s="58"/>
      <c r="I8" s="58"/>
      <c r="J8" s="58"/>
      <c r="K8" s="58"/>
      <c r="L8" s="58"/>
      <c r="M8" s="58"/>
      <c r="N8" s="58"/>
      <c r="O8" s="58"/>
      <c r="P8" s="58"/>
      <c r="Q8" s="58"/>
      <c r="R8" s="58"/>
      <c r="S8" s="58"/>
      <c r="T8" s="58"/>
      <c r="U8" s="58"/>
      <c r="V8" s="58"/>
      <c r="W8" s="58"/>
      <c r="X8" s="58"/>
      <c r="Y8" s="58"/>
      <c r="Z8" s="58"/>
    </row>
    <row r="9" spans="1:26" ht="18.75" customHeight="1" x14ac:dyDescent="0.35">
      <c r="A9" s="62" t="s">
        <v>271</v>
      </c>
      <c r="B9" s="24">
        <v>0</v>
      </c>
      <c r="C9" s="64"/>
      <c r="D9" s="58"/>
      <c r="E9" s="58"/>
      <c r="F9" s="58"/>
      <c r="G9" s="58"/>
      <c r="H9" s="58"/>
      <c r="I9" s="58"/>
      <c r="J9" s="58"/>
      <c r="K9" s="58"/>
      <c r="L9" s="58"/>
      <c r="M9" s="58"/>
      <c r="N9" s="58"/>
      <c r="O9" s="58"/>
      <c r="P9" s="58"/>
      <c r="Q9" s="58"/>
      <c r="R9" s="58"/>
      <c r="S9" s="58"/>
      <c r="T9" s="58"/>
      <c r="U9" s="58"/>
      <c r="V9" s="58"/>
      <c r="W9" s="58"/>
      <c r="X9" s="58"/>
      <c r="Y9" s="58"/>
      <c r="Z9" s="58"/>
    </row>
    <row r="10" spans="1:26" ht="18.75" customHeight="1" x14ac:dyDescent="0.35">
      <c r="A10" s="62" t="s">
        <v>272</v>
      </c>
      <c r="B10" s="63">
        <v>15</v>
      </c>
      <c r="C10" s="64"/>
      <c r="D10" s="58"/>
      <c r="E10" s="58"/>
      <c r="F10" s="58"/>
      <c r="G10" s="58"/>
      <c r="H10" s="58"/>
      <c r="I10" s="58"/>
      <c r="J10" s="58"/>
      <c r="K10" s="58"/>
      <c r="L10" s="58"/>
      <c r="M10" s="58"/>
      <c r="N10" s="58"/>
      <c r="O10" s="58"/>
      <c r="P10" s="58"/>
      <c r="Q10" s="58"/>
      <c r="R10" s="58"/>
      <c r="S10" s="58"/>
      <c r="T10" s="58"/>
      <c r="U10" s="58"/>
      <c r="V10" s="58"/>
      <c r="W10" s="58"/>
      <c r="X10" s="58"/>
      <c r="Y10" s="58"/>
      <c r="Z10" s="58"/>
    </row>
    <row r="11" spans="1:26" ht="18.75" customHeight="1" x14ac:dyDescent="0.35">
      <c r="A11" s="62" t="s">
        <v>273</v>
      </c>
      <c r="B11" s="24">
        <v>0</v>
      </c>
      <c r="C11" s="64"/>
      <c r="D11" s="58"/>
      <c r="E11" s="58"/>
      <c r="F11" s="58"/>
      <c r="G11" s="58"/>
      <c r="H11" s="58"/>
      <c r="I11" s="58"/>
      <c r="J11" s="58"/>
      <c r="K11" s="58"/>
      <c r="L11" s="58"/>
      <c r="M11" s="58"/>
      <c r="N11" s="58"/>
      <c r="O11" s="58"/>
      <c r="P11" s="58"/>
      <c r="Q11" s="58"/>
      <c r="R11" s="58"/>
      <c r="S11" s="58"/>
      <c r="T11" s="58"/>
      <c r="U11" s="58"/>
      <c r="V11" s="58"/>
      <c r="W11" s="58"/>
      <c r="X11" s="58"/>
      <c r="Y11" s="58"/>
      <c r="Z11" s="58"/>
    </row>
    <row r="12" spans="1:26" ht="18.75" customHeight="1" x14ac:dyDescent="0.35">
      <c r="A12" s="62" t="s">
        <v>274</v>
      </c>
      <c r="B12" s="63">
        <v>2.5</v>
      </c>
      <c r="C12" s="64"/>
      <c r="D12" s="58"/>
      <c r="E12" s="58"/>
      <c r="F12" s="58"/>
      <c r="G12" s="58"/>
      <c r="H12" s="58"/>
      <c r="I12" s="58"/>
      <c r="J12" s="58"/>
      <c r="K12" s="58"/>
      <c r="L12" s="58"/>
      <c r="M12" s="58"/>
      <c r="N12" s="58"/>
      <c r="O12" s="58"/>
      <c r="P12" s="58"/>
      <c r="Q12" s="58"/>
      <c r="R12" s="58"/>
      <c r="S12" s="58"/>
      <c r="T12" s="58"/>
      <c r="U12" s="58"/>
      <c r="V12" s="58"/>
      <c r="W12" s="58"/>
      <c r="X12" s="58"/>
      <c r="Y12" s="58"/>
      <c r="Z12" s="58"/>
    </row>
    <row r="13" spans="1:26" ht="18.75" customHeight="1" x14ac:dyDescent="0.35">
      <c r="A13" s="65" t="s">
        <v>275</v>
      </c>
      <c r="B13" s="66">
        <f>B6-B4</f>
        <v>45</v>
      </c>
      <c r="C13" s="67"/>
      <c r="D13" s="58"/>
      <c r="E13" s="58"/>
      <c r="F13" s="58"/>
      <c r="G13" s="58"/>
      <c r="H13" s="58"/>
      <c r="I13" s="58"/>
      <c r="J13" s="58"/>
      <c r="K13" s="58"/>
      <c r="L13" s="58"/>
      <c r="M13" s="58"/>
      <c r="N13" s="58"/>
      <c r="O13" s="58"/>
      <c r="P13" s="58"/>
      <c r="Q13" s="58"/>
      <c r="R13" s="58"/>
      <c r="S13" s="58"/>
      <c r="T13" s="58"/>
      <c r="U13" s="58"/>
      <c r="V13" s="58"/>
      <c r="W13" s="58"/>
      <c r="X13" s="58"/>
      <c r="Y13" s="58"/>
      <c r="Z13" s="58"/>
    </row>
    <row r="14" spans="1:26" ht="15.5" x14ac:dyDescent="0.35">
      <c r="A14" s="58"/>
      <c r="B14" s="58"/>
      <c r="C14" s="58"/>
      <c r="D14" s="58"/>
      <c r="E14" s="58"/>
      <c r="F14" s="58"/>
      <c r="G14" s="58"/>
      <c r="H14" s="58"/>
      <c r="I14" s="58"/>
      <c r="J14" s="58"/>
      <c r="K14" s="58"/>
      <c r="L14" s="58"/>
      <c r="M14" s="58"/>
      <c r="N14" s="58"/>
      <c r="O14" s="58"/>
      <c r="P14" s="58"/>
      <c r="Q14" s="58"/>
      <c r="R14" s="58"/>
      <c r="S14" s="58"/>
      <c r="T14" s="58"/>
      <c r="U14" s="58"/>
      <c r="V14" s="58"/>
      <c r="W14" s="58"/>
      <c r="X14" s="58"/>
      <c r="Y14" s="58"/>
      <c r="Z14" s="58"/>
    </row>
    <row r="15" spans="1:26" ht="28.5" customHeight="1" x14ac:dyDescent="0.35">
      <c r="A15" s="68" t="s">
        <v>276</v>
      </c>
      <c r="B15" s="69" t="s">
        <v>277</v>
      </c>
      <c r="C15" s="69" t="s">
        <v>278</v>
      </c>
      <c r="D15" s="69" t="s">
        <v>279</v>
      </c>
      <c r="E15" s="69" t="s">
        <v>280</v>
      </c>
      <c r="F15" s="69" t="s">
        <v>281</v>
      </c>
      <c r="G15" s="69" t="s">
        <v>282</v>
      </c>
      <c r="H15" s="69" t="s">
        <v>283</v>
      </c>
      <c r="I15" s="69" t="s">
        <v>284</v>
      </c>
      <c r="J15" s="70" t="s">
        <v>285</v>
      </c>
      <c r="K15" s="58"/>
      <c r="L15" s="58"/>
      <c r="M15" s="58"/>
      <c r="N15" s="58"/>
      <c r="O15" s="58"/>
      <c r="P15" s="58"/>
      <c r="Q15" s="58"/>
      <c r="R15" s="58"/>
      <c r="S15" s="58"/>
      <c r="T15" s="58"/>
      <c r="U15" s="58"/>
      <c r="V15" s="58"/>
      <c r="W15" s="58"/>
      <c r="X15" s="58"/>
      <c r="Y15" s="58"/>
      <c r="Z15" s="58"/>
    </row>
    <row r="16" spans="1:26" ht="15.5" x14ac:dyDescent="0.35">
      <c r="A16" s="58">
        <f t="shared" ref="A16:A60" si="0">IF(ROW()-15 &lt;= $B$13, ROW()-15, "")</f>
        <v>1</v>
      </c>
      <c r="B16" s="58">
        <f t="shared" ref="B16:B60" si="1">IF(A16="", "", $B$4 + A16 - 1)</f>
        <v>50</v>
      </c>
      <c r="C16" s="71">
        <f t="shared" ref="C16:C60" si="2">IF(A16=1, $B$7, IF(A16&lt;=$B$13, I15, ""))</f>
        <v>0</v>
      </c>
      <c r="D16" s="71">
        <f t="shared" ref="D16:D60" si="3">IF(AND(B16&lt;$B$5, A16&lt;=$B$13), $B$9, 0)</f>
        <v>0</v>
      </c>
      <c r="E16" s="71">
        <f t="shared" ref="E16:E60" si="4">IF(D16=0, 0, D16 * $B$10 / 100)</f>
        <v>0</v>
      </c>
      <c r="F16" s="71">
        <f t="shared" ref="F16:F60" si="5">IF(D16=0, 0, D16 - E16)</f>
        <v>0</v>
      </c>
      <c r="G16" s="71">
        <f t="shared" ref="G16:G60" si="6">IF(C16="", "", C16 * $B$8 / 100)</f>
        <v>0</v>
      </c>
      <c r="H16" s="71">
        <f t="shared" ref="H16:H60" si="7">IF(B16&gt;=$B$5, $B$11, 0)</f>
        <v>0</v>
      </c>
      <c r="I16" s="71">
        <f t="shared" ref="I16:I60" si="8">IF(C16="", "", C16 + F16 + G16 - H16)</f>
        <v>0</v>
      </c>
      <c r="J16" s="71">
        <f t="shared" ref="J16:J60" si="9">IF(I16="", "", I16 / (1 + $B$12 / 100) ^ A16)</f>
        <v>0</v>
      </c>
      <c r="K16" s="58"/>
      <c r="L16" s="58"/>
      <c r="M16" s="58"/>
      <c r="N16" s="58"/>
      <c r="O16" s="58"/>
      <c r="P16" s="58"/>
      <c r="Q16" s="58"/>
      <c r="R16" s="58"/>
      <c r="S16" s="58"/>
      <c r="T16" s="58"/>
      <c r="U16" s="58"/>
      <c r="V16" s="58"/>
      <c r="W16" s="58"/>
      <c r="X16" s="58"/>
      <c r="Y16" s="58"/>
      <c r="Z16" s="58"/>
    </row>
    <row r="17" spans="1:26" ht="15.5" x14ac:dyDescent="0.35">
      <c r="A17" s="58">
        <f t="shared" si="0"/>
        <v>2</v>
      </c>
      <c r="B17" s="58">
        <f t="shared" si="1"/>
        <v>51</v>
      </c>
      <c r="C17" s="71">
        <f t="shared" si="2"/>
        <v>0</v>
      </c>
      <c r="D17" s="71">
        <f t="shared" si="3"/>
        <v>0</v>
      </c>
      <c r="E17" s="71">
        <f t="shared" si="4"/>
        <v>0</v>
      </c>
      <c r="F17" s="71">
        <f t="shared" si="5"/>
        <v>0</v>
      </c>
      <c r="G17" s="71">
        <f t="shared" si="6"/>
        <v>0</v>
      </c>
      <c r="H17" s="71">
        <f t="shared" si="7"/>
        <v>0</v>
      </c>
      <c r="I17" s="71">
        <f t="shared" si="8"/>
        <v>0</v>
      </c>
      <c r="J17" s="71">
        <f t="shared" si="9"/>
        <v>0</v>
      </c>
      <c r="K17" s="58"/>
      <c r="L17" s="58"/>
      <c r="M17" s="58"/>
      <c r="N17" s="58"/>
      <c r="O17" s="58"/>
      <c r="P17" s="58"/>
      <c r="Q17" s="58"/>
      <c r="R17" s="58"/>
      <c r="S17" s="58"/>
      <c r="T17" s="58"/>
      <c r="U17" s="58"/>
      <c r="V17" s="58"/>
      <c r="W17" s="58"/>
      <c r="X17" s="58"/>
      <c r="Y17" s="58"/>
      <c r="Z17" s="58"/>
    </row>
    <row r="18" spans="1:26" ht="15.5" x14ac:dyDescent="0.35">
      <c r="A18" s="58">
        <f t="shared" si="0"/>
        <v>3</v>
      </c>
      <c r="B18" s="58">
        <f t="shared" si="1"/>
        <v>52</v>
      </c>
      <c r="C18" s="71">
        <f t="shared" si="2"/>
        <v>0</v>
      </c>
      <c r="D18" s="71">
        <f t="shared" si="3"/>
        <v>0</v>
      </c>
      <c r="E18" s="71">
        <f t="shared" si="4"/>
        <v>0</v>
      </c>
      <c r="F18" s="71">
        <f t="shared" si="5"/>
        <v>0</v>
      </c>
      <c r="G18" s="71">
        <f t="shared" si="6"/>
        <v>0</v>
      </c>
      <c r="H18" s="71">
        <f t="shared" si="7"/>
        <v>0</v>
      </c>
      <c r="I18" s="71">
        <f t="shared" si="8"/>
        <v>0</v>
      </c>
      <c r="J18" s="71">
        <f t="shared" si="9"/>
        <v>0</v>
      </c>
      <c r="K18" s="58"/>
      <c r="L18" s="58"/>
      <c r="M18" s="58"/>
      <c r="N18" s="58"/>
      <c r="O18" s="58"/>
      <c r="P18" s="58"/>
      <c r="Q18" s="58"/>
      <c r="R18" s="58"/>
      <c r="S18" s="58"/>
      <c r="T18" s="58"/>
      <c r="U18" s="58"/>
      <c r="V18" s="58"/>
      <c r="W18" s="58"/>
      <c r="X18" s="58"/>
      <c r="Y18" s="58"/>
      <c r="Z18" s="58"/>
    </row>
    <row r="19" spans="1:26" ht="15.5" x14ac:dyDescent="0.35">
      <c r="A19" s="58">
        <f t="shared" si="0"/>
        <v>4</v>
      </c>
      <c r="B19" s="58">
        <f t="shared" si="1"/>
        <v>53</v>
      </c>
      <c r="C19" s="71">
        <f t="shared" si="2"/>
        <v>0</v>
      </c>
      <c r="D19" s="71">
        <f t="shared" si="3"/>
        <v>0</v>
      </c>
      <c r="E19" s="71">
        <f t="shared" si="4"/>
        <v>0</v>
      </c>
      <c r="F19" s="71">
        <f t="shared" si="5"/>
        <v>0</v>
      </c>
      <c r="G19" s="71">
        <f t="shared" si="6"/>
        <v>0</v>
      </c>
      <c r="H19" s="71">
        <f t="shared" si="7"/>
        <v>0</v>
      </c>
      <c r="I19" s="71">
        <f t="shared" si="8"/>
        <v>0</v>
      </c>
      <c r="J19" s="71">
        <f t="shared" si="9"/>
        <v>0</v>
      </c>
      <c r="K19" s="58"/>
      <c r="L19" s="58"/>
      <c r="M19" s="58"/>
      <c r="N19" s="58"/>
      <c r="O19" s="58"/>
      <c r="P19" s="58"/>
      <c r="Q19" s="58"/>
      <c r="R19" s="58"/>
      <c r="S19" s="58"/>
      <c r="T19" s="58"/>
      <c r="U19" s="58"/>
      <c r="V19" s="58"/>
      <c r="W19" s="58"/>
      <c r="X19" s="58"/>
      <c r="Y19" s="58"/>
      <c r="Z19" s="58"/>
    </row>
    <row r="20" spans="1:26" ht="15.5" x14ac:dyDescent="0.35">
      <c r="A20" s="58">
        <f t="shared" si="0"/>
        <v>5</v>
      </c>
      <c r="B20" s="58">
        <f t="shared" si="1"/>
        <v>54</v>
      </c>
      <c r="C20" s="71">
        <f t="shared" si="2"/>
        <v>0</v>
      </c>
      <c r="D20" s="71">
        <f t="shared" si="3"/>
        <v>0</v>
      </c>
      <c r="E20" s="71">
        <f t="shared" si="4"/>
        <v>0</v>
      </c>
      <c r="F20" s="71">
        <f t="shared" si="5"/>
        <v>0</v>
      </c>
      <c r="G20" s="71">
        <f t="shared" si="6"/>
        <v>0</v>
      </c>
      <c r="H20" s="71">
        <f t="shared" si="7"/>
        <v>0</v>
      </c>
      <c r="I20" s="71">
        <f t="shared" si="8"/>
        <v>0</v>
      </c>
      <c r="J20" s="71">
        <f t="shared" si="9"/>
        <v>0</v>
      </c>
      <c r="K20" s="58"/>
      <c r="L20" s="58"/>
      <c r="M20" s="58"/>
      <c r="N20" s="58"/>
      <c r="O20" s="58"/>
      <c r="P20" s="58"/>
      <c r="Q20" s="58"/>
      <c r="R20" s="58"/>
      <c r="S20" s="58"/>
      <c r="T20" s="58"/>
      <c r="U20" s="58"/>
      <c r="V20" s="58"/>
      <c r="W20" s="58"/>
      <c r="X20" s="58"/>
      <c r="Y20" s="58"/>
      <c r="Z20" s="58"/>
    </row>
    <row r="21" spans="1:26" ht="15.5" x14ac:dyDescent="0.35">
      <c r="A21" s="58">
        <f t="shared" si="0"/>
        <v>6</v>
      </c>
      <c r="B21" s="58">
        <f t="shared" si="1"/>
        <v>55</v>
      </c>
      <c r="C21" s="71">
        <f t="shared" si="2"/>
        <v>0</v>
      </c>
      <c r="D21" s="71">
        <f t="shared" si="3"/>
        <v>0</v>
      </c>
      <c r="E21" s="71">
        <f t="shared" si="4"/>
        <v>0</v>
      </c>
      <c r="F21" s="71">
        <f t="shared" si="5"/>
        <v>0</v>
      </c>
      <c r="G21" s="71">
        <f t="shared" si="6"/>
        <v>0</v>
      </c>
      <c r="H21" s="71">
        <f t="shared" si="7"/>
        <v>0</v>
      </c>
      <c r="I21" s="71">
        <f t="shared" si="8"/>
        <v>0</v>
      </c>
      <c r="J21" s="71">
        <f t="shared" si="9"/>
        <v>0</v>
      </c>
      <c r="K21" s="58"/>
      <c r="L21" s="58"/>
      <c r="M21" s="58"/>
      <c r="N21" s="58"/>
      <c r="O21" s="58"/>
      <c r="P21" s="58"/>
      <c r="Q21" s="58"/>
      <c r="R21" s="58"/>
      <c r="S21" s="58"/>
      <c r="T21" s="58"/>
      <c r="U21" s="58"/>
      <c r="V21" s="58"/>
      <c r="W21" s="58"/>
      <c r="X21" s="58"/>
      <c r="Y21" s="58"/>
      <c r="Z21" s="58"/>
    </row>
    <row r="22" spans="1:26" ht="15.5" x14ac:dyDescent="0.35">
      <c r="A22" s="58">
        <f t="shared" si="0"/>
        <v>7</v>
      </c>
      <c r="B22" s="58">
        <f t="shared" si="1"/>
        <v>56</v>
      </c>
      <c r="C22" s="71">
        <f t="shared" si="2"/>
        <v>0</v>
      </c>
      <c r="D22" s="71">
        <f t="shared" si="3"/>
        <v>0</v>
      </c>
      <c r="E22" s="71">
        <f t="shared" si="4"/>
        <v>0</v>
      </c>
      <c r="F22" s="71">
        <f t="shared" si="5"/>
        <v>0</v>
      </c>
      <c r="G22" s="71">
        <f t="shared" si="6"/>
        <v>0</v>
      </c>
      <c r="H22" s="71">
        <f t="shared" si="7"/>
        <v>0</v>
      </c>
      <c r="I22" s="71">
        <f t="shared" si="8"/>
        <v>0</v>
      </c>
      <c r="J22" s="71">
        <f t="shared" si="9"/>
        <v>0</v>
      </c>
      <c r="K22" s="58"/>
      <c r="L22" s="58"/>
      <c r="M22" s="58"/>
      <c r="N22" s="58"/>
      <c r="O22" s="58"/>
      <c r="P22" s="58"/>
      <c r="Q22" s="58"/>
      <c r="R22" s="58"/>
      <c r="S22" s="58"/>
      <c r="T22" s="58"/>
      <c r="U22" s="58"/>
      <c r="V22" s="58"/>
      <c r="W22" s="58"/>
      <c r="X22" s="58"/>
      <c r="Y22" s="58"/>
      <c r="Z22" s="58"/>
    </row>
    <row r="23" spans="1:26" ht="15.5" x14ac:dyDescent="0.35">
      <c r="A23" s="58">
        <f t="shared" si="0"/>
        <v>8</v>
      </c>
      <c r="B23" s="58">
        <f t="shared" si="1"/>
        <v>57</v>
      </c>
      <c r="C23" s="71">
        <f t="shared" si="2"/>
        <v>0</v>
      </c>
      <c r="D23" s="71">
        <f t="shared" si="3"/>
        <v>0</v>
      </c>
      <c r="E23" s="71">
        <f t="shared" si="4"/>
        <v>0</v>
      </c>
      <c r="F23" s="71">
        <f t="shared" si="5"/>
        <v>0</v>
      </c>
      <c r="G23" s="71">
        <f t="shared" si="6"/>
        <v>0</v>
      </c>
      <c r="H23" s="71">
        <f t="shared" si="7"/>
        <v>0</v>
      </c>
      <c r="I23" s="71">
        <f t="shared" si="8"/>
        <v>0</v>
      </c>
      <c r="J23" s="71">
        <f t="shared" si="9"/>
        <v>0</v>
      </c>
      <c r="K23" s="58"/>
      <c r="L23" s="58"/>
      <c r="M23" s="58"/>
      <c r="N23" s="58"/>
      <c r="O23" s="58"/>
      <c r="P23" s="58"/>
      <c r="Q23" s="58"/>
      <c r="R23" s="58"/>
      <c r="S23" s="58"/>
      <c r="T23" s="58"/>
      <c r="U23" s="58"/>
      <c r="V23" s="58"/>
      <c r="W23" s="58"/>
      <c r="X23" s="58"/>
      <c r="Y23" s="58"/>
      <c r="Z23" s="58"/>
    </row>
    <row r="24" spans="1:26" ht="15.5" x14ac:dyDescent="0.35">
      <c r="A24" s="58">
        <f t="shared" si="0"/>
        <v>9</v>
      </c>
      <c r="B24" s="58">
        <f t="shared" si="1"/>
        <v>58</v>
      </c>
      <c r="C24" s="71">
        <f t="shared" si="2"/>
        <v>0</v>
      </c>
      <c r="D24" s="71">
        <f t="shared" si="3"/>
        <v>0</v>
      </c>
      <c r="E24" s="71">
        <f t="shared" si="4"/>
        <v>0</v>
      </c>
      <c r="F24" s="71">
        <f t="shared" si="5"/>
        <v>0</v>
      </c>
      <c r="G24" s="71">
        <f t="shared" si="6"/>
        <v>0</v>
      </c>
      <c r="H24" s="71">
        <f t="shared" si="7"/>
        <v>0</v>
      </c>
      <c r="I24" s="71">
        <f t="shared" si="8"/>
        <v>0</v>
      </c>
      <c r="J24" s="71">
        <f t="shared" si="9"/>
        <v>0</v>
      </c>
      <c r="K24" s="58"/>
      <c r="L24" s="58"/>
      <c r="M24" s="58"/>
      <c r="N24" s="58"/>
      <c r="O24" s="58"/>
      <c r="P24" s="58"/>
      <c r="Q24" s="58"/>
      <c r="R24" s="58"/>
      <c r="S24" s="58"/>
      <c r="T24" s="58"/>
      <c r="U24" s="58"/>
      <c r="V24" s="58"/>
      <c r="W24" s="58"/>
      <c r="X24" s="58"/>
      <c r="Y24" s="58"/>
      <c r="Z24" s="58"/>
    </row>
    <row r="25" spans="1:26" ht="15.5" x14ac:dyDescent="0.35">
      <c r="A25" s="58">
        <f t="shared" si="0"/>
        <v>10</v>
      </c>
      <c r="B25" s="58">
        <f t="shared" si="1"/>
        <v>59</v>
      </c>
      <c r="C25" s="71">
        <f t="shared" si="2"/>
        <v>0</v>
      </c>
      <c r="D25" s="71">
        <f t="shared" si="3"/>
        <v>0</v>
      </c>
      <c r="E25" s="71">
        <f t="shared" si="4"/>
        <v>0</v>
      </c>
      <c r="F25" s="71">
        <f t="shared" si="5"/>
        <v>0</v>
      </c>
      <c r="G25" s="71">
        <f t="shared" si="6"/>
        <v>0</v>
      </c>
      <c r="H25" s="71">
        <f t="shared" si="7"/>
        <v>0</v>
      </c>
      <c r="I25" s="71">
        <f t="shared" si="8"/>
        <v>0</v>
      </c>
      <c r="J25" s="71">
        <f t="shared" si="9"/>
        <v>0</v>
      </c>
      <c r="K25" s="58"/>
      <c r="L25" s="58"/>
      <c r="M25" s="58"/>
      <c r="N25" s="58"/>
      <c r="O25" s="58"/>
      <c r="P25" s="58"/>
      <c r="Q25" s="58"/>
      <c r="R25" s="58"/>
      <c r="S25" s="58"/>
      <c r="T25" s="58"/>
      <c r="U25" s="58"/>
      <c r="V25" s="58"/>
      <c r="W25" s="58"/>
      <c r="X25" s="58"/>
      <c r="Y25" s="58"/>
      <c r="Z25" s="58"/>
    </row>
    <row r="26" spans="1:26" ht="15.5" x14ac:dyDescent="0.35">
      <c r="A26" s="58">
        <f t="shared" si="0"/>
        <v>11</v>
      </c>
      <c r="B26" s="58">
        <f t="shared" si="1"/>
        <v>60</v>
      </c>
      <c r="C26" s="71">
        <f t="shared" si="2"/>
        <v>0</v>
      </c>
      <c r="D26" s="71">
        <f t="shared" si="3"/>
        <v>0</v>
      </c>
      <c r="E26" s="71">
        <f t="shared" si="4"/>
        <v>0</v>
      </c>
      <c r="F26" s="71">
        <f t="shared" si="5"/>
        <v>0</v>
      </c>
      <c r="G26" s="71">
        <f t="shared" si="6"/>
        <v>0</v>
      </c>
      <c r="H26" s="71">
        <f t="shared" si="7"/>
        <v>0</v>
      </c>
      <c r="I26" s="71">
        <f t="shared" si="8"/>
        <v>0</v>
      </c>
      <c r="J26" s="71">
        <f t="shared" si="9"/>
        <v>0</v>
      </c>
      <c r="K26" s="58"/>
      <c r="L26" s="58"/>
      <c r="M26" s="58"/>
      <c r="N26" s="58"/>
      <c r="O26" s="58"/>
      <c r="P26" s="58"/>
      <c r="Q26" s="58"/>
      <c r="R26" s="58"/>
      <c r="S26" s="58"/>
      <c r="T26" s="58"/>
      <c r="U26" s="58"/>
      <c r="V26" s="58"/>
      <c r="W26" s="58"/>
      <c r="X26" s="58"/>
      <c r="Y26" s="58"/>
      <c r="Z26" s="58"/>
    </row>
    <row r="27" spans="1:26" ht="15.5" x14ac:dyDescent="0.35">
      <c r="A27" s="58">
        <f t="shared" si="0"/>
        <v>12</v>
      </c>
      <c r="B27" s="58">
        <f t="shared" si="1"/>
        <v>61</v>
      </c>
      <c r="C27" s="71">
        <f t="shared" si="2"/>
        <v>0</v>
      </c>
      <c r="D27" s="71">
        <f t="shared" si="3"/>
        <v>0</v>
      </c>
      <c r="E27" s="71">
        <f t="shared" si="4"/>
        <v>0</v>
      </c>
      <c r="F27" s="71">
        <f t="shared" si="5"/>
        <v>0</v>
      </c>
      <c r="G27" s="71">
        <f t="shared" si="6"/>
        <v>0</v>
      </c>
      <c r="H27" s="71">
        <f t="shared" si="7"/>
        <v>0</v>
      </c>
      <c r="I27" s="71">
        <f t="shared" si="8"/>
        <v>0</v>
      </c>
      <c r="J27" s="71">
        <f t="shared" si="9"/>
        <v>0</v>
      </c>
      <c r="K27" s="58"/>
      <c r="L27" s="58"/>
      <c r="M27" s="58"/>
      <c r="N27" s="58"/>
      <c r="O27" s="58"/>
      <c r="P27" s="58"/>
      <c r="Q27" s="58"/>
      <c r="R27" s="58"/>
      <c r="S27" s="58"/>
      <c r="T27" s="58"/>
      <c r="U27" s="58"/>
      <c r="V27" s="58"/>
      <c r="W27" s="58"/>
      <c r="X27" s="58"/>
      <c r="Y27" s="58"/>
      <c r="Z27" s="58"/>
    </row>
    <row r="28" spans="1:26" ht="15.5" x14ac:dyDescent="0.35">
      <c r="A28" s="58">
        <f t="shared" si="0"/>
        <v>13</v>
      </c>
      <c r="B28" s="58">
        <f t="shared" si="1"/>
        <v>62</v>
      </c>
      <c r="C28" s="71">
        <f t="shared" si="2"/>
        <v>0</v>
      </c>
      <c r="D28" s="71">
        <f t="shared" si="3"/>
        <v>0</v>
      </c>
      <c r="E28" s="71">
        <f t="shared" si="4"/>
        <v>0</v>
      </c>
      <c r="F28" s="71">
        <f t="shared" si="5"/>
        <v>0</v>
      </c>
      <c r="G28" s="71">
        <f t="shared" si="6"/>
        <v>0</v>
      </c>
      <c r="H28" s="71">
        <f t="shared" si="7"/>
        <v>0</v>
      </c>
      <c r="I28" s="71">
        <f t="shared" si="8"/>
        <v>0</v>
      </c>
      <c r="J28" s="71">
        <f t="shared" si="9"/>
        <v>0</v>
      </c>
      <c r="K28" s="58"/>
      <c r="L28" s="58"/>
      <c r="M28" s="58"/>
      <c r="N28" s="58"/>
      <c r="O28" s="58"/>
      <c r="P28" s="58"/>
      <c r="Q28" s="58"/>
      <c r="R28" s="58"/>
      <c r="S28" s="58"/>
      <c r="T28" s="58"/>
      <c r="U28" s="58"/>
      <c r="V28" s="58"/>
      <c r="W28" s="58"/>
      <c r="X28" s="58"/>
      <c r="Y28" s="58"/>
      <c r="Z28" s="58"/>
    </row>
    <row r="29" spans="1:26" ht="15.5" x14ac:dyDescent="0.35">
      <c r="A29" s="58">
        <f t="shared" si="0"/>
        <v>14</v>
      </c>
      <c r="B29" s="58">
        <f t="shared" si="1"/>
        <v>63</v>
      </c>
      <c r="C29" s="71">
        <f t="shared" si="2"/>
        <v>0</v>
      </c>
      <c r="D29" s="71">
        <f t="shared" si="3"/>
        <v>0</v>
      </c>
      <c r="E29" s="71">
        <f t="shared" si="4"/>
        <v>0</v>
      </c>
      <c r="F29" s="71">
        <f t="shared" si="5"/>
        <v>0</v>
      </c>
      <c r="G29" s="71">
        <f t="shared" si="6"/>
        <v>0</v>
      </c>
      <c r="H29" s="71">
        <f t="shared" si="7"/>
        <v>0</v>
      </c>
      <c r="I29" s="71">
        <f t="shared" si="8"/>
        <v>0</v>
      </c>
      <c r="J29" s="71">
        <f t="shared" si="9"/>
        <v>0</v>
      </c>
      <c r="K29" s="58"/>
      <c r="L29" s="58"/>
      <c r="M29" s="58"/>
      <c r="N29" s="58"/>
      <c r="O29" s="58"/>
      <c r="P29" s="58"/>
      <c r="Q29" s="58"/>
      <c r="R29" s="58"/>
      <c r="S29" s="58"/>
      <c r="T29" s="58"/>
      <c r="U29" s="58"/>
      <c r="V29" s="58"/>
      <c r="W29" s="58"/>
      <c r="X29" s="58"/>
      <c r="Y29" s="58"/>
      <c r="Z29" s="58"/>
    </row>
    <row r="30" spans="1:26" ht="15.5" x14ac:dyDescent="0.35">
      <c r="A30" s="58">
        <f t="shared" si="0"/>
        <v>15</v>
      </c>
      <c r="B30" s="58">
        <f t="shared" si="1"/>
        <v>64</v>
      </c>
      <c r="C30" s="71">
        <f t="shared" si="2"/>
        <v>0</v>
      </c>
      <c r="D30" s="71">
        <f t="shared" si="3"/>
        <v>0</v>
      </c>
      <c r="E30" s="71">
        <f t="shared" si="4"/>
        <v>0</v>
      </c>
      <c r="F30" s="71">
        <f t="shared" si="5"/>
        <v>0</v>
      </c>
      <c r="G30" s="71">
        <f t="shared" si="6"/>
        <v>0</v>
      </c>
      <c r="H30" s="71">
        <f t="shared" si="7"/>
        <v>0</v>
      </c>
      <c r="I30" s="71">
        <f t="shared" si="8"/>
        <v>0</v>
      </c>
      <c r="J30" s="71">
        <f t="shared" si="9"/>
        <v>0</v>
      </c>
      <c r="K30" s="58"/>
      <c r="L30" s="58"/>
      <c r="M30" s="58"/>
      <c r="N30" s="58"/>
      <c r="O30" s="58"/>
      <c r="P30" s="58"/>
      <c r="Q30" s="58"/>
      <c r="R30" s="58"/>
      <c r="S30" s="58"/>
      <c r="T30" s="58"/>
      <c r="U30" s="58"/>
      <c r="V30" s="58"/>
      <c r="W30" s="58"/>
      <c r="X30" s="58"/>
      <c r="Y30" s="58"/>
      <c r="Z30" s="58"/>
    </row>
    <row r="31" spans="1:26" ht="15.5" x14ac:dyDescent="0.35">
      <c r="A31" s="58">
        <f t="shared" si="0"/>
        <v>16</v>
      </c>
      <c r="B31" s="58">
        <f t="shared" si="1"/>
        <v>65</v>
      </c>
      <c r="C31" s="71">
        <f t="shared" si="2"/>
        <v>0</v>
      </c>
      <c r="D31" s="71">
        <f t="shared" si="3"/>
        <v>0</v>
      </c>
      <c r="E31" s="71">
        <f t="shared" si="4"/>
        <v>0</v>
      </c>
      <c r="F31" s="71">
        <f t="shared" si="5"/>
        <v>0</v>
      </c>
      <c r="G31" s="71">
        <f t="shared" si="6"/>
        <v>0</v>
      </c>
      <c r="H31" s="71">
        <f t="shared" si="7"/>
        <v>0</v>
      </c>
      <c r="I31" s="71">
        <f t="shared" si="8"/>
        <v>0</v>
      </c>
      <c r="J31" s="71">
        <f t="shared" si="9"/>
        <v>0</v>
      </c>
      <c r="K31" s="58"/>
      <c r="L31" s="58"/>
      <c r="M31" s="58"/>
      <c r="N31" s="58"/>
      <c r="O31" s="58"/>
      <c r="P31" s="58"/>
      <c r="Q31" s="58"/>
      <c r="R31" s="58"/>
      <c r="S31" s="58"/>
      <c r="T31" s="58"/>
      <c r="U31" s="58"/>
      <c r="V31" s="58"/>
      <c r="W31" s="58"/>
      <c r="X31" s="58"/>
      <c r="Y31" s="58"/>
      <c r="Z31" s="58"/>
    </row>
    <row r="32" spans="1:26" ht="15.5" x14ac:dyDescent="0.35">
      <c r="A32" s="58">
        <f t="shared" si="0"/>
        <v>17</v>
      </c>
      <c r="B32" s="58">
        <f t="shared" si="1"/>
        <v>66</v>
      </c>
      <c r="C32" s="71">
        <f t="shared" si="2"/>
        <v>0</v>
      </c>
      <c r="D32" s="71">
        <f t="shared" si="3"/>
        <v>0</v>
      </c>
      <c r="E32" s="71">
        <f t="shared" si="4"/>
        <v>0</v>
      </c>
      <c r="F32" s="71">
        <f t="shared" si="5"/>
        <v>0</v>
      </c>
      <c r="G32" s="71">
        <f t="shared" si="6"/>
        <v>0</v>
      </c>
      <c r="H32" s="71">
        <f t="shared" si="7"/>
        <v>0</v>
      </c>
      <c r="I32" s="71">
        <f t="shared" si="8"/>
        <v>0</v>
      </c>
      <c r="J32" s="71">
        <f t="shared" si="9"/>
        <v>0</v>
      </c>
      <c r="K32" s="58"/>
      <c r="L32" s="58"/>
      <c r="M32" s="58"/>
      <c r="N32" s="58"/>
      <c r="O32" s="58"/>
      <c r="P32" s="58"/>
      <c r="Q32" s="58"/>
      <c r="R32" s="58"/>
      <c r="S32" s="58"/>
      <c r="T32" s="58"/>
      <c r="U32" s="58"/>
      <c r="V32" s="58"/>
      <c r="W32" s="58"/>
      <c r="X32" s="58"/>
      <c r="Y32" s="58"/>
      <c r="Z32" s="58"/>
    </row>
    <row r="33" spans="1:26" ht="15.5" x14ac:dyDescent="0.35">
      <c r="A33" s="58">
        <f t="shared" si="0"/>
        <v>18</v>
      </c>
      <c r="B33" s="58">
        <f t="shared" si="1"/>
        <v>67</v>
      </c>
      <c r="C33" s="71">
        <f t="shared" si="2"/>
        <v>0</v>
      </c>
      <c r="D33" s="71">
        <f t="shared" si="3"/>
        <v>0</v>
      </c>
      <c r="E33" s="71">
        <f t="shared" si="4"/>
        <v>0</v>
      </c>
      <c r="F33" s="71">
        <f t="shared" si="5"/>
        <v>0</v>
      </c>
      <c r="G33" s="71">
        <f t="shared" si="6"/>
        <v>0</v>
      </c>
      <c r="H33" s="71">
        <f t="shared" si="7"/>
        <v>0</v>
      </c>
      <c r="I33" s="71">
        <f t="shared" si="8"/>
        <v>0</v>
      </c>
      <c r="J33" s="71">
        <f t="shared" si="9"/>
        <v>0</v>
      </c>
      <c r="K33" s="58"/>
      <c r="L33" s="58"/>
      <c r="M33" s="58"/>
      <c r="N33" s="58"/>
      <c r="O33" s="58"/>
      <c r="P33" s="58"/>
      <c r="Q33" s="58"/>
      <c r="R33" s="58"/>
      <c r="S33" s="58"/>
      <c r="T33" s="58"/>
      <c r="U33" s="58"/>
      <c r="V33" s="58"/>
      <c r="W33" s="58"/>
      <c r="X33" s="58"/>
      <c r="Y33" s="58"/>
      <c r="Z33" s="58"/>
    </row>
    <row r="34" spans="1:26" ht="15.5" x14ac:dyDescent="0.35">
      <c r="A34" s="58">
        <f t="shared" si="0"/>
        <v>19</v>
      </c>
      <c r="B34" s="58">
        <f t="shared" si="1"/>
        <v>68</v>
      </c>
      <c r="C34" s="71">
        <f t="shared" si="2"/>
        <v>0</v>
      </c>
      <c r="D34" s="71">
        <f t="shared" si="3"/>
        <v>0</v>
      </c>
      <c r="E34" s="71">
        <f t="shared" si="4"/>
        <v>0</v>
      </c>
      <c r="F34" s="71">
        <f t="shared" si="5"/>
        <v>0</v>
      </c>
      <c r="G34" s="71">
        <f t="shared" si="6"/>
        <v>0</v>
      </c>
      <c r="H34" s="71">
        <f t="shared" si="7"/>
        <v>0</v>
      </c>
      <c r="I34" s="71">
        <f t="shared" si="8"/>
        <v>0</v>
      </c>
      <c r="J34" s="71">
        <f t="shared" si="9"/>
        <v>0</v>
      </c>
      <c r="K34" s="58"/>
      <c r="L34" s="58"/>
      <c r="M34" s="58"/>
      <c r="N34" s="58"/>
      <c r="O34" s="58"/>
      <c r="P34" s="58"/>
      <c r="Q34" s="58"/>
      <c r="R34" s="58"/>
      <c r="S34" s="58"/>
      <c r="T34" s="58"/>
      <c r="U34" s="58"/>
      <c r="V34" s="58"/>
      <c r="W34" s="58"/>
      <c r="X34" s="58"/>
      <c r="Y34" s="58"/>
      <c r="Z34" s="58"/>
    </row>
    <row r="35" spans="1:26" ht="15.5" x14ac:dyDescent="0.35">
      <c r="A35" s="58">
        <f t="shared" si="0"/>
        <v>20</v>
      </c>
      <c r="B35" s="58">
        <f t="shared" si="1"/>
        <v>69</v>
      </c>
      <c r="C35" s="71">
        <f t="shared" si="2"/>
        <v>0</v>
      </c>
      <c r="D35" s="71">
        <f t="shared" si="3"/>
        <v>0</v>
      </c>
      <c r="E35" s="71">
        <f t="shared" si="4"/>
        <v>0</v>
      </c>
      <c r="F35" s="71">
        <f t="shared" si="5"/>
        <v>0</v>
      </c>
      <c r="G35" s="71">
        <f t="shared" si="6"/>
        <v>0</v>
      </c>
      <c r="H35" s="71">
        <f t="shared" si="7"/>
        <v>0</v>
      </c>
      <c r="I35" s="71">
        <f t="shared" si="8"/>
        <v>0</v>
      </c>
      <c r="J35" s="71">
        <f t="shared" si="9"/>
        <v>0</v>
      </c>
      <c r="K35" s="58"/>
      <c r="L35" s="58"/>
      <c r="M35" s="58"/>
      <c r="N35" s="58"/>
      <c r="O35" s="58"/>
      <c r="P35" s="58"/>
      <c r="Q35" s="58"/>
      <c r="R35" s="58"/>
      <c r="S35" s="58"/>
      <c r="T35" s="58"/>
      <c r="U35" s="58"/>
      <c r="V35" s="58"/>
      <c r="W35" s="58"/>
      <c r="X35" s="58"/>
      <c r="Y35" s="58"/>
      <c r="Z35" s="58"/>
    </row>
    <row r="36" spans="1:26" ht="15.5" x14ac:dyDescent="0.35">
      <c r="A36" s="58">
        <f t="shared" si="0"/>
        <v>21</v>
      </c>
      <c r="B36" s="58">
        <f t="shared" si="1"/>
        <v>70</v>
      </c>
      <c r="C36" s="71">
        <f t="shared" si="2"/>
        <v>0</v>
      </c>
      <c r="D36" s="71">
        <f t="shared" si="3"/>
        <v>0</v>
      </c>
      <c r="E36" s="71">
        <f t="shared" si="4"/>
        <v>0</v>
      </c>
      <c r="F36" s="71">
        <f t="shared" si="5"/>
        <v>0</v>
      </c>
      <c r="G36" s="71">
        <f t="shared" si="6"/>
        <v>0</v>
      </c>
      <c r="H36" s="71">
        <f t="shared" si="7"/>
        <v>0</v>
      </c>
      <c r="I36" s="71">
        <f t="shared" si="8"/>
        <v>0</v>
      </c>
      <c r="J36" s="71">
        <f t="shared" si="9"/>
        <v>0</v>
      </c>
      <c r="K36" s="58"/>
      <c r="L36" s="58"/>
      <c r="M36" s="58"/>
      <c r="N36" s="58"/>
      <c r="O36" s="58"/>
      <c r="P36" s="58"/>
      <c r="Q36" s="58"/>
      <c r="R36" s="58"/>
      <c r="S36" s="58"/>
      <c r="T36" s="58"/>
      <c r="U36" s="58"/>
      <c r="V36" s="58"/>
      <c r="W36" s="58"/>
      <c r="X36" s="58"/>
      <c r="Y36" s="58"/>
      <c r="Z36" s="58"/>
    </row>
    <row r="37" spans="1:26" ht="15.5" x14ac:dyDescent="0.35">
      <c r="A37" s="58">
        <f t="shared" si="0"/>
        <v>22</v>
      </c>
      <c r="B37" s="58">
        <f t="shared" si="1"/>
        <v>71</v>
      </c>
      <c r="C37" s="71">
        <f t="shared" si="2"/>
        <v>0</v>
      </c>
      <c r="D37" s="71">
        <f t="shared" si="3"/>
        <v>0</v>
      </c>
      <c r="E37" s="71">
        <f t="shared" si="4"/>
        <v>0</v>
      </c>
      <c r="F37" s="71">
        <f t="shared" si="5"/>
        <v>0</v>
      </c>
      <c r="G37" s="71">
        <f t="shared" si="6"/>
        <v>0</v>
      </c>
      <c r="H37" s="71">
        <f t="shared" si="7"/>
        <v>0</v>
      </c>
      <c r="I37" s="71">
        <f t="shared" si="8"/>
        <v>0</v>
      </c>
      <c r="J37" s="71">
        <f t="shared" si="9"/>
        <v>0</v>
      </c>
      <c r="K37" s="58"/>
      <c r="L37" s="58"/>
      <c r="M37" s="58"/>
      <c r="N37" s="58"/>
      <c r="O37" s="58"/>
      <c r="P37" s="58"/>
      <c r="Q37" s="58"/>
      <c r="R37" s="58"/>
      <c r="S37" s="58"/>
      <c r="T37" s="58"/>
      <c r="U37" s="58"/>
      <c r="V37" s="58"/>
      <c r="W37" s="58"/>
      <c r="X37" s="58"/>
      <c r="Y37" s="58"/>
      <c r="Z37" s="58"/>
    </row>
    <row r="38" spans="1:26" ht="15.5" x14ac:dyDescent="0.35">
      <c r="A38" s="58">
        <f t="shared" si="0"/>
        <v>23</v>
      </c>
      <c r="B38" s="58">
        <f t="shared" si="1"/>
        <v>72</v>
      </c>
      <c r="C38" s="71">
        <f t="shared" si="2"/>
        <v>0</v>
      </c>
      <c r="D38" s="71">
        <f t="shared" si="3"/>
        <v>0</v>
      </c>
      <c r="E38" s="71">
        <f t="shared" si="4"/>
        <v>0</v>
      </c>
      <c r="F38" s="71">
        <f t="shared" si="5"/>
        <v>0</v>
      </c>
      <c r="G38" s="71">
        <f t="shared" si="6"/>
        <v>0</v>
      </c>
      <c r="H38" s="71">
        <f t="shared" si="7"/>
        <v>0</v>
      </c>
      <c r="I38" s="71">
        <f t="shared" si="8"/>
        <v>0</v>
      </c>
      <c r="J38" s="71">
        <f t="shared" si="9"/>
        <v>0</v>
      </c>
      <c r="K38" s="58"/>
      <c r="L38" s="58"/>
      <c r="M38" s="58"/>
      <c r="N38" s="58"/>
      <c r="O38" s="58"/>
      <c r="P38" s="58"/>
      <c r="Q38" s="58"/>
      <c r="R38" s="58"/>
      <c r="S38" s="58"/>
      <c r="T38" s="58"/>
      <c r="U38" s="58"/>
      <c r="V38" s="58"/>
      <c r="W38" s="58"/>
      <c r="X38" s="58"/>
      <c r="Y38" s="58"/>
      <c r="Z38" s="58"/>
    </row>
    <row r="39" spans="1:26" ht="15.5" x14ac:dyDescent="0.35">
      <c r="A39" s="58">
        <f t="shared" si="0"/>
        <v>24</v>
      </c>
      <c r="B39" s="58">
        <f t="shared" si="1"/>
        <v>73</v>
      </c>
      <c r="C39" s="71">
        <f t="shared" si="2"/>
        <v>0</v>
      </c>
      <c r="D39" s="71">
        <f t="shared" si="3"/>
        <v>0</v>
      </c>
      <c r="E39" s="71">
        <f t="shared" si="4"/>
        <v>0</v>
      </c>
      <c r="F39" s="71">
        <f t="shared" si="5"/>
        <v>0</v>
      </c>
      <c r="G39" s="71">
        <f t="shared" si="6"/>
        <v>0</v>
      </c>
      <c r="H39" s="71">
        <f t="shared" si="7"/>
        <v>0</v>
      </c>
      <c r="I39" s="71">
        <f t="shared" si="8"/>
        <v>0</v>
      </c>
      <c r="J39" s="71">
        <f t="shared" si="9"/>
        <v>0</v>
      </c>
      <c r="K39" s="58"/>
      <c r="L39" s="58"/>
      <c r="M39" s="58"/>
      <c r="N39" s="58"/>
      <c r="O39" s="58"/>
      <c r="P39" s="58"/>
      <c r="Q39" s="58"/>
      <c r="R39" s="58"/>
      <c r="S39" s="58"/>
      <c r="T39" s="58"/>
      <c r="U39" s="58"/>
      <c r="V39" s="58"/>
      <c r="W39" s="58"/>
      <c r="X39" s="58"/>
      <c r="Y39" s="58"/>
      <c r="Z39" s="58"/>
    </row>
    <row r="40" spans="1:26" ht="15.5" x14ac:dyDescent="0.35">
      <c r="A40" s="58">
        <f t="shared" si="0"/>
        <v>25</v>
      </c>
      <c r="B40" s="58">
        <f t="shared" si="1"/>
        <v>74</v>
      </c>
      <c r="C40" s="71">
        <f t="shared" si="2"/>
        <v>0</v>
      </c>
      <c r="D40" s="71">
        <f t="shared" si="3"/>
        <v>0</v>
      </c>
      <c r="E40" s="71">
        <f t="shared" si="4"/>
        <v>0</v>
      </c>
      <c r="F40" s="71">
        <f t="shared" si="5"/>
        <v>0</v>
      </c>
      <c r="G40" s="71">
        <f t="shared" si="6"/>
        <v>0</v>
      </c>
      <c r="H40" s="71">
        <f t="shared" si="7"/>
        <v>0</v>
      </c>
      <c r="I40" s="71">
        <f t="shared" si="8"/>
        <v>0</v>
      </c>
      <c r="J40" s="71">
        <f t="shared" si="9"/>
        <v>0</v>
      </c>
      <c r="K40" s="58"/>
      <c r="L40" s="58"/>
      <c r="M40" s="58"/>
      <c r="N40" s="58"/>
      <c r="O40" s="58"/>
      <c r="P40" s="58"/>
      <c r="Q40" s="58"/>
      <c r="R40" s="58"/>
      <c r="S40" s="58"/>
      <c r="T40" s="58"/>
      <c r="U40" s="58"/>
      <c r="V40" s="58"/>
      <c r="W40" s="58"/>
      <c r="X40" s="58"/>
      <c r="Y40" s="58"/>
      <c r="Z40" s="58"/>
    </row>
    <row r="41" spans="1:26" ht="15.5" x14ac:dyDescent="0.35">
      <c r="A41" s="58">
        <f t="shared" si="0"/>
        <v>26</v>
      </c>
      <c r="B41" s="58">
        <f t="shared" si="1"/>
        <v>75</v>
      </c>
      <c r="C41" s="71">
        <f t="shared" si="2"/>
        <v>0</v>
      </c>
      <c r="D41" s="71">
        <f t="shared" si="3"/>
        <v>0</v>
      </c>
      <c r="E41" s="71">
        <f t="shared" si="4"/>
        <v>0</v>
      </c>
      <c r="F41" s="71">
        <f t="shared" si="5"/>
        <v>0</v>
      </c>
      <c r="G41" s="71">
        <f t="shared" si="6"/>
        <v>0</v>
      </c>
      <c r="H41" s="71">
        <f t="shared" si="7"/>
        <v>0</v>
      </c>
      <c r="I41" s="71">
        <f t="shared" si="8"/>
        <v>0</v>
      </c>
      <c r="J41" s="71">
        <f t="shared" si="9"/>
        <v>0</v>
      </c>
      <c r="K41" s="58"/>
      <c r="L41" s="58"/>
      <c r="M41" s="58"/>
      <c r="N41" s="58"/>
      <c r="O41" s="58"/>
      <c r="P41" s="58"/>
      <c r="Q41" s="58"/>
      <c r="R41" s="58"/>
      <c r="S41" s="58"/>
      <c r="T41" s="58"/>
      <c r="U41" s="58"/>
      <c r="V41" s="58"/>
      <c r="W41" s="58"/>
      <c r="X41" s="58"/>
      <c r="Y41" s="58"/>
      <c r="Z41" s="58"/>
    </row>
    <row r="42" spans="1:26" ht="15.5" x14ac:dyDescent="0.35">
      <c r="A42" s="58">
        <f t="shared" si="0"/>
        <v>27</v>
      </c>
      <c r="B42" s="58">
        <f t="shared" si="1"/>
        <v>76</v>
      </c>
      <c r="C42" s="71">
        <f t="shared" si="2"/>
        <v>0</v>
      </c>
      <c r="D42" s="71">
        <f t="shared" si="3"/>
        <v>0</v>
      </c>
      <c r="E42" s="71">
        <f t="shared" si="4"/>
        <v>0</v>
      </c>
      <c r="F42" s="71">
        <f t="shared" si="5"/>
        <v>0</v>
      </c>
      <c r="G42" s="71">
        <f t="shared" si="6"/>
        <v>0</v>
      </c>
      <c r="H42" s="71">
        <f t="shared" si="7"/>
        <v>0</v>
      </c>
      <c r="I42" s="71">
        <f t="shared" si="8"/>
        <v>0</v>
      </c>
      <c r="J42" s="71">
        <f t="shared" si="9"/>
        <v>0</v>
      </c>
      <c r="K42" s="58"/>
      <c r="L42" s="58"/>
      <c r="M42" s="58"/>
      <c r="N42" s="58"/>
      <c r="O42" s="58"/>
      <c r="P42" s="58"/>
      <c r="Q42" s="58"/>
      <c r="R42" s="58"/>
      <c r="S42" s="58"/>
      <c r="T42" s="58"/>
      <c r="U42" s="58"/>
      <c r="V42" s="58"/>
      <c r="W42" s="58"/>
      <c r="X42" s="58"/>
      <c r="Y42" s="58"/>
      <c r="Z42" s="58"/>
    </row>
    <row r="43" spans="1:26" ht="15.5" x14ac:dyDescent="0.35">
      <c r="A43" s="58">
        <f t="shared" si="0"/>
        <v>28</v>
      </c>
      <c r="B43" s="58">
        <f t="shared" si="1"/>
        <v>77</v>
      </c>
      <c r="C43" s="71">
        <f t="shared" si="2"/>
        <v>0</v>
      </c>
      <c r="D43" s="71">
        <f t="shared" si="3"/>
        <v>0</v>
      </c>
      <c r="E43" s="71">
        <f t="shared" si="4"/>
        <v>0</v>
      </c>
      <c r="F43" s="71">
        <f t="shared" si="5"/>
        <v>0</v>
      </c>
      <c r="G43" s="71">
        <f t="shared" si="6"/>
        <v>0</v>
      </c>
      <c r="H43" s="71">
        <f t="shared" si="7"/>
        <v>0</v>
      </c>
      <c r="I43" s="71">
        <f t="shared" si="8"/>
        <v>0</v>
      </c>
      <c r="J43" s="71">
        <f t="shared" si="9"/>
        <v>0</v>
      </c>
      <c r="K43" s="58"/>
      <c r="L43" s="58"/>
      <c r="M43" s="58"/>
      <c r="N43" s="58"/>
      <c r="O43" s="58"/>
      <c r="P43" s="58"/>
      <c r="Q43" s="58"/>
      <c r="R43" s="58"/>
      <c r="S43" s="58"/>
      <c r="T43" s="58"/>
      <c r="U43" s="58"/>
      <c r="V43" s="58"/>
      <c r="W43" s="58"/>
      <c r="X43" s="58"/>
      <c r="Y43" s="58"/>
      <c r="Z43" s="58"/>
    </row>
    <row r="44" spans="1:26" ht="15.5" x14ac:dyDescent="0.35">
      <c r="A44" s="58">
        <f t="shared" si="0"/>
        <v>29</v>
      </c>
      <c r="B44" s="58">
        <f t="shared" si="1"/>
        <v>78</v>
      </c>
      <c r="C44" s="71">
        <f t="shared" si="2"/>
        <v>0</v>
      </c>
      <c r="D44" s="71">
        <f t="shared" si="3"/>
        <v>0</v>
      </c>
      <c r="E44" s="71">
        <f t="shared" si="4"/>
        <v>0</v>
      </c>
      <c r="F44" s="71">
        <f t="shared" si="5"/>
        <v>0</v>
      </c>
      <c r="G44" s="71">
        <f t="shared" si="6"/>
        <v>0</v>
      </c>
      <c r="H44" s="71">
        <f t="shared" si="7"/>
        <v>0</v>
      </c>
      <c r="I44" s="71">
        <f t="shared" si="8"/>
        <v>0</v>
      </c>
      <c r="J44" s="71">
        <f t="shared" si="9"/>
        <v>0</v>
      </c>
      <c r="K44" s="58"/>
      <c r="L44" s="58"/>
      <c r="M44" s="58"/>
      <c r="N44" s="58"/>
      <c r="O44" s="58"/>
      <c r="P44" s="58"/>
      <c r="Q44" s="58"/>
      <c r="R44" s="58"/>
      <c r="S44" s="58"/>
      <c r="T44" s="58"/>
      <c r="U44" s="58"/>
      <c r="V44" s="58"/>
      <c r="W44" s="58"/>
      <c r="X44" s="58"/>
      <c r="Y44" s="58"/>
      <c r="Z44" s="58"/>
    </row>
    <row r="45" spans="1:26" ht="15.5" x14ac:dyDescent="0.35">
      <c r="A45" s="58">
        <f t="shared" si="0"/>
        <v>30</v>
      </c>
      <c r="B45" s="58">
        <f t="shared" si="1"/>
        <v>79</v>
      </c>
      <c r="C45" s="71">
        <f t="shared" si="2"/>
        <v>0</v>
      </c>
      <c r="D45" s="71">
        <f t="shared" si="3"/>
        <v>0</v>
      </c>
      <c r="E45" s="71">
        <f t="shared" si="4"/>
        <v>0</v>
      </c>
      <c r="F45" s="71">
        <f t="shared" si="5"/>
        <v>0</v>
      </c>
      <c r="G45" s="71">
        <f t="shared" si="6"/>
        <v>0</v>
      </c>
      <c r="H45" s="71">
        <f t="shared" si="7"/>
        <v>0</v>
      </c>
      <c r="I45" s="71">
        <f t="shared" si="8"/>
        <v>0</v>
      </c>
      <c r="J45" s="71">
        <f t="shared" si="9"/>
        <v>0</v>
      </c>
      <c r="K45" s="58"/>
      <c r="L45" s="58"/>
      <c r="M45" s="58"/>
      <c r="N45" s="58"/>
      <c r="O45" s="58"/>
      <c r="P45" s="58"/>
      <c r="Q45" s="58"/>
      <c r="R45" s="58"/>
      <c r="S45" s="58"/>
      <c r="T45" s="58"/>
      <c r="U45" s="58"/>
      <c r="V45" s="58"/>
      <c r="W45" s="58"/>
      <c r="X45" s="58"/>
      <c r="Y45" s="58"/>
      <c r="Z45" s="58"/>
    </row>
    <row r="46" spans="1:26" ht="15.5" x14ac:dyDescent="0.35">
      <c r="A46" s="58">
        <f t="shared" si="0"/>
        <v>31</v>
      </c>
      <c r="B46" s="58">
        <f t="shared" si="1"/>
        <v>80</v>
      </c>
      <c r="C46" s="71">
        <f t="shared" si="2"/>
        <v>0</v>
      </c>
      <c r="D46" s="71">
        <f t="shared" si="3"/>
        <v>0</v>
      </c>
      <c r="E46" s="71">
        <f t="shared" si="4"/>
        <v>0</v>
      </c>
      <c r="F46" s="71">
        <f t="shared" si="5"/>
        <v>0</v>
      </c>
      <c r="G46" s="71">
        <f t="shared" si="6"/>
        <v>0</v>
      </c>
      <c r="H46" s="71">
        <f t="shared" si="7"/>
        <v>0</v>
      </c>
      <c r="I46" s="71">
        <f t="shared" si="8"/>
        <v>0</v>
      </c>
      <c r="J46" s="71">
        <f t="shared" si="9"/>
        <v>0</v>
      </c>
      <c r="K46" s="58"/>
      <c r="L46" s="58"/>
      <c r="M46" s="58"/>
      <c r="N46" s="58"/>
      <c r="O46" s="58"/>
      <c r="P46" s="58"/>
      <c r="Q46" s="58"/>
      <c r="R46" s="58"/>
      <c r="S46" s="58"/>
      <c r="T46" s="58"/>
      <c r="U46" s="58"/>
      <c r="V46" s="58"/>
      <c r="W46" s="58"/>
      <c r="X46" s="58"/>
      <c r="Y46" s="58"/>
      <c r="Z46" s="58"/>
    </row>
    <row r="47" spans="1:26" ht="15.5" x14ac:dyDescent="0.35">
      <c r="A47" s="58">
        <f t="shared" si="0"/>
        <v>32</v>
      </c>
      <c r="B47" s="58">
        <f t="shared" si="1"/>
        <v>81</v>
      </c>
      <c r="C47" s="71">
        <f t="shared" si="2"/>
        <v>0</v>
      </c>
      <c r="D47" s="71">
        <f t="shared" si="3"/>
        <v>0</v>
      </c>
      <c r="E47" s="71">
        <f t="shared" si="4"/>
        <v>0</v>
      </c>
      <c r="F47" s="71">
        <f t="shared" si="5"/>
        <v>0</v>
      </c>
      <c r="G47" s="71">
        <f t="shared" si="6"/>
        <v>0</v>
      </c>
      <c r="H47" s="71">
        <f t="shared" si="7"/>
        <v>0</v>
      </c>
      <c r="I47" s="71">
        <f t="shared" si="8"/>
        <v>0</v>
      </c>
      <c r="J47" s="71">
        <f t="shared" si="9"/>
        <v>0</v>
      </c>
      <c r="K47" s="58"/>
      <c r="L47" s="58"/>
      <c r="M47" s="58"/>
      <c r="N47" s="58"/>
      <c r="O47" s="58"/>
      <c r="P47" s="58"/>
      <c r="Q47" s="58"/>
      <c r="R47" s="58"/>
      <c r="S47" s="58"/>
      <c r="T47" s="58"/>
      <c r="U47" s="58"/>
      <c r="V47" s="58"/>
      <c r="W47" s="58"/>
      <c r="X47" s="58"/>
      <c r="Y47" s="58"/>
      <c r="Z47" s="58"/>
    </row>
    <row r="48" spans="1:26" ht="15.5" x14ac:dyDescent="0.35">
      <c r="A48" s="58">
        <f t="shared" si="0"/>
        <v>33</v>
      </c>
      <c r="B48" s="58">
        <f t="shared" si="1"/>
        <v>82</v>
      </c>
      <c r="C48" s="71">
        <f t="shared" si="2"/>
        <v>0</v>
      </c>
      <c r="D48" s="71">
        <f t="shared" si="3"/>
        <v>0</v>
      </c>
      <c r="E48" s="71">
        <f t="shared" si="4"/>
        <v>0</v>
      </c>
      <c r="F48" s="71">
        <f t="shared" si="5"/>
        <v>0</v>
      </c>
      <c r="G48" s="71">
        <f t="shared" si="6"/>
        <v>0</v>
      </c>
      <c r="H48" s="71">
        <f t="shared" si="7"/>
        <v>0</v>
      </c>
      <c r="I48" s="71">
        <f t="shared" si="8"/>
        <v>0</v>
      </c>
      <c r="J48" s="71">
        <f t="shared" si="9"/>
        <v>0</v>
      </c>
      <c r="K48" s="58"/>
      <c r="L48" s="58"/>
      <c r="M48" s="58"/>
      <c r="N48" s="58"/>
      <c r="O48" s="58"/>
      <c r="P48" s="58"/>
      <c r="Q48" s="58"/>
      <c r="R48" s="58"/>
      <c r="S48" s="58"/>
      <c r="T48" s="58"/>
      <c r="U48" s="58"/>
      <c r="V48" s="58"/>
      <c r="W48" s="58"/>
      <c r="X48" s="58"/>
      <c r="Y48" s="58"/>
      <c r="Z48" s="58"/>
    </row>
    <row r="49" spans="1:26" ht="15.5" x14ac:dyDescent="0.35">
      <c r="A49" s="58">
        <f t="shared" si="0"/>
        <v>34</v>
      </c>
      <c r="B49" s="58">
        <f t="shared" si="1"/>
        <v>83</v>
      </c>
      <c r="C49" s="71">
        <f t="shared" si="2"/>
        <v>0</v>
      </c>
      <c r="D49" s="71">
        <f t="shared" si="3"/>
        <v>0</v>
      </c>
      <c r="E49" s="71">
        <f t="shared" si="4"/>
        <v>0</v>
      </c>
      <c r="F49" s="71">
        <f t="shared" si="5"/>
        <v>0</v>
      </c>
      <c r="G49" s="71">
        <f t="shared" si="6"/>
        <v>0</v>
      </c>
      <c r="H49" s="71">
        <f t="shared" si="7"/>
        <v>0</v>
      </c>
      <c r="I49" s="71">
        <f t="shared" si="8"/>
        <v>0</v>
      </c>
      <c r="J49" s="71">
        <f t="shared" si="9"/>
        <v>0</v>
      </c>
      <c r="K49" s="58"/>
      <c r="L49" s="58"/>
      <c r="M49" s="58"/>
      <c r="N49" s="58"/>
      <c r="O49" s="58"/>
      <c r="P49" s="58"/>
      <c r="Q49" s="58"/>
      <c r="R49" s="58"/>
      <c r="S49" s="58"/>
      <c r="T49" s="58"/>
      <c r="U49" s="58"/>
      <c r="V49" s="58"/>
      <c r="W49" s="58"/>
      <c r="X49" s="58"/>
      <c r="Y49" s="58"/>
      <c r="Z49" s="58"/>
    </row>
    <row r="50" spans="1:26" ht="15.5" x14ac:dyDescent="0.35">
      <c r="A50" s="58">
        <f t="shared" si="0"/>
        <v>35</v>
      </c>
      <c r="B50" s="58">
        <f t="shared" si="1"/>
        <v>84</v>
      </c>
      <c r="C50" s="71">
        <f t="shared" si="2"/>
        <v>0</v>
      </c>
      <c r="D50" s="71">
        <f t="shared" si="3"/>
        <v>0</v>
      </c>
      <c r="E50" s="71">
        <f t="shared" si="4"/>
        <v>0</v>
      </c>
      <c r="F50" s="71">
        <f t="shared" si="5"/>
        <v>0</v>
      </c>
      <c r="G50" s="71">
        <f t="shared" si="6"/>
        <v>0</v>
      </c>
      <c r="H50" s="71">
        <f t="shared" si="7"/>
        <v>0</v>
      </c>
      <c r="I50" s="71">
        <f t="shared" si="8"/>
        <v>0</v>
      </c>
      <c r="J50" s="71">
        <f t="shared" si="9"/>
        <v>0</v>
      </c>
      <c r="K50" s="58"/>
      <c r="L50" s="58"/>
      <c r="M50" s="58"/>
      <c r="N50" s="58"/>
      <c r="O50" s="58"/>
      <c r="P50" s="58"/>
      <c r="Q50" s="58"/>
      <c r="R50" s="58"/>
      <c r="S50" s="58"/>
      <c r="T50" s="58"/>
      <c r="U50" s="58"/>
      <c r="V50" s="58"/>
      <c r="W50" s="58"/>
      <c r="X50" s="58"/>
      <c r="Y50" s="58"/>
      <c r="Z50" s="58"/>
    </row>
    <row r="51" spans="1:26" ht="15.5" x14ac:dyDescent="0.35">
      <c r="A51" s="58">
        <f t="shared" si="0"/>
        <v>36</v>
      </c>
      <c r="B51" s="58">
        <f t="shared" si="1"/>
        <v>85</v>
      </c>
      <c r="C51" s="71">
        <f t="shared" si="2"/>
        <v>0</v>
      </c>
      <c r="D51" s="71">
        <f t="shared" si="3"/>
        <v>0</v>
      </c>
      <c r="E51" s="71">
        <f t="shared" si="4"/>
        <v>0</v>
      </c>
      <c r="F51" s="71">
        <f t="shared" si="5"/>
        <v>0</v>
      </c>
      <c r="G51" s="71">
        <f t="shared" si="6"/>
        <v>0</v>
      </c>
      <c r="H51" s="71">
        <f t="shared" si="7"/>
        <v>0</v>
      </c>
      <c r="I51" s="71">
        <f t="shared" si="8"/>
        <v>0</v>
      </c>
      <c r="J51" s="71">
        <f t="shared" si="9"/>
        <v>0</v>
      </c>
      <c r="K51" s="58"/>
      <c r="L51" s="58"/>
      <c r="M51" s="58"/>
      <c r="N51" s="58"/>
      <c r="O51" s="58"/>
      <c r="P51" s="58"/>
      <c r="Q51" s="58"/>
      <c r="R51" s="58"/>
      <c r="S51" s="58"/>
      <c r="T51" s="58"/>
      <c r="U51" s="58"/>
      <c r="V51" s="58"/>
      <c r="W51" s="58"/>
      <c r="X51" s="58"/>
      <c r="Y51" s="58"/>
      <c r="Z51" s="58"/>
    </row>
    <row r="52" spans="1:26" ht="15.5" x14ac:dyDescent="0.35">
      <c r="A52" s="58">
        <f t="shared" si="0"/>
        <v>37</v>
      </c>
      <c r="B52" s="58">
        <f t="shared" si="1"/>
        <v>86</v>
      </c>
      <c r="C52" s="71">
        <f t="shared" si="2"/>
        <v>0</v>
      </c>
      <c r="D52" s="71">
        <f t="shared" si="3"/>
        <v>0</v>
      </c>
      <c r="E52" s="71">
        <f t="shared" si="4"/>
        <v>0</v>
      </c>
      <c r="F52" s="71">
        <f t="shared" si="5"/>
        <v>0</v>
      </c>
      <c r="G52" s="71">
        <f t="shared" si="6"/>
        <v>0</v>
      </c>
      <c r="H52" s="71">
        <f t="shared" si="7"/>
        <v>0</v>
      </c>
      <c r="I52" s="71">
        <f t="shared" si="8"/>
        <v>0</v>
      </c>
      <c r="J52" s="71">
        <f t="shared" si="9"/>
        <v>0</v>
      </c>
      <c r="K52" s="58"/>
      <c r="L52" s="58"/>
      <c r="M52" s="58"/>
      <c r="N52" s="58"/>
      <c r="O52" s="58"/>
      <c r="P52" s="58"/>
      <c r="Q52" s="58"/>
      <c r="R52" s="58"/>
      <c r="S52" s="58"/>
      <c r="T52" s="58"/>
      <c r="U52" s="58"/>
      <c r="V52" s="58"/>
      <c r="W52" s="58"/>
      <c r="X52" s="58"/>
      <c r="Y52" s="58"/>
      <c r="Z52" s="58"/>
    </row>
    <row r="53" spans="1:26" ht="15.5" x14ac:dyDescent="0.35">
      <c r="A53" s="58">
        <f t="shared" si="0"/>
        <v>38</v>
      </c>
      <c r="B53" s="58">
        <f t="shared" si="1"/>
        <v>87</v>
      </c>
      <c r="C53" s="71">
        <f t="shared" si="2"/>
        <v>0</v>
      </c>
      <c r="D53" s="71">
        <f t="shared" si="3"/>
        <v>0</v>
      </c>
      <c r="E53" s="71">
        <f t="shared" si="4"/>
        <v>0</v>
      </c>
      <c r="F53" s="71">
        <f t="shared" si="5"/>
        <v>0</v>
      </c>
      <c r="G53" s="71">
        <f t="shared" si="6"/>
        <v>0</v>
      </c>
      <c r="H53" s="71">
        <f t="shared" si="7"/>
        <v>0</v>
      </c>
      <c r="I53" s="71">
        <f t="shared" si="8"/>
        <v>0</v>
      </c>
      <c r="J53" s="71">
        <f t="shared" si="9"/>
        <v>0</v>
      </c>
      <c r="K53" s="58"/>
      <c r="L53" s="58"/>
      <c r="M53" s="58"/>
      <c r="N53" s="58"/>
      <c r="O53" s="58"/>
      <c r="P53" s="58"/>
      <c r="Q53" s="58"/>
      <c r="R53" s="58"/>
      <c r="S53" s="58"/>
      <c r="T53" s="58"/>
      <c r="U53" s="58"/>
      <c r="V53" s="58"/>
      <c r="W53" s="58"/>
      <c r="X53" s="58"/>
      <c r="Y53" s="58"/>
      <c r="Z53" s="58"/>
    </row>
    <row r="54" spans="1:26" ht="15.5" x14ac:dyDescent="0.35">
      <c r="A54" s="58">
        <f t="shared" si="0"/>
        <v>39</v>
      </c>
      <c r="B54" s="58">
        <f t="shared" si="1"/>
        <v>88</v>
      </c>
      <c r="C54" s="71">
        <f t="shared" si="2"/>
        <v>0</v>
      </c>
      <c r="D54" s="71">
        <f t="shared" si="3"/>
        <v>0</v>
      </c>
      <c r="E54" s="71">
        <f t="shared" si="4"/>
        <v>0</v>
      </c>
      <c r="F54" s="71">
        <f t="shared" si="5"/>
        <v>0</v>
      </c>
      <c r="G54" s="71">
        <f t="shared" si="6"/>
        <v>0</v>
      </c>
      <c r="H54" s="71">
        <f t="shared" si="7"/>
        <v>0</v>
      </c>
      <c r="I54" s="71">
        <f t="shared" si="8"/>
        <v>0</v>
      </c>
      <c r="J54" s="71">
        <f t="shared" si="9"/>
        <v>0</v>
      </c>
      <c r="K54" s="58"/>
      <c r="L54" s="58"/>
      <c r="M54" s="58"/>
      <c r="N54" s="58"/>
      <c r="O54" s="58"/>
      <c r="P54" s="58"/>
      <c r="Q54" s="58"/>
      <c r="R54" s="58"/>
      <c r="S54" s="58"/>
      <c r="T54" s="58"/>
      <c r="U54" s="58"/>
      <c r="V54" s="58"/>
      <c r="W54" s="58"/>
      <c r="X54" s="58"/>
      <c r="Y54" s="58"/>
      <c r="Z54" s="58"/>
    </row>
    <row r="55" spans="1:26" ht="15.5" x14ac:dyDescent="0.35">
      <c r="A55" s="58">
        <f t="shared" si="0"/>
        <v>40</v>
      </c>
      <c r="B55" s="58">
        <f t="shared" si="1"/>
        <v>89</v>
      </c>
      <c r="C55" s="71">
        <f t="shared" si="2"/>
        <v>0</v>
      </c>
      <c r="D55" s="71">
        <f t="shared" si="3"/>
        <v>0</v>
      </c>
      <c r="E55" s="71">
        <f t="shared" si="4"/>
        <v>0</v>
      </c>
      <c r="F55" s="71">
        <f t="shared" si="5"/>
        <v>0</v>
      </c>
      <c r="G55" s="71">
        <f t="shared" si="6"/>
        <v>0</v>
      </c>
      <c r="H55" s="71">
        <f t="shared" si="7"/>
        <v>0</v>
      </c>
      <c r="I55" s="71">
        <f t="shared" si="8"/>
        <v>0</v>
      </c>
      <c r="J55" s="71">
        <f t="shared" si="9"/>
        <v>0</v>
      </c>
      <c r="K55" s="58"/>
      <c r="L55" s="58"/>
      <c r="M55" s="58"/>
      <c r="N55" s="58"/>
      <c r="O55" s="58"/>
      <c r="P55" s="58"/>
      <c r="Q55" s="58"/>
      <c r="R55" s="58"/>
      <c r="S55" s="58"/>
      <c r="T55" s="58"/>
      <c r="U55" s="58"/>
      <c r="V55" s="58"/>
      <c r="W55" s="58"/>
      <c r="X55" s="58"/>
      <c r="Y55" s="58"/>
      <c r="Z55" s="58"/>
    </row>
    <row r="56" spans="1:26" ht="15.5" x14ac:dyDescent="0.35">
      <c r="A56" s="58">
        <f t="shared" si="0"/>
        <v>41</v>
      </c>
      <c r="B56" s="58">
        <f t="shared" si="1"/>
        <v>90</v>
      </c>
      <c r="C56" s="71">
        <f t="shared" si="2"/>
        <v>0</v>
      </c>
      <c r="D56" s="71">
        <f t="shared" si="3"/>
        <v>0</v>
      </c>
      <c r="E56" s="71">
        <f t="shared" si="4"/>
        <v>0</v>
      </c>
      <c r="F56" s="71">
        <f t="shared" si="5"/>
        <v>0</v>
      </c>
      <c r="G56" s="71">
        <f t="shared" si="6"/>
        <v>0</v>
      </c>
      <c r="H56" s="71">
        <f t="shared" si="7"/>
        <v>0</v>
      </c>
      <c r="I56" s="71">
        <f t="shared" si="8"/>
        <v>0</v>
      </c>
      <c r="J56" s="71">
        <f t="shared" si="9"/>
        <v>0</v>
      </c>
      <c r="K56" s="58"/>
      <c r="L56" s="58"/>
      <c r="M56" s="58"/>
      <c r="N56" s="58"/>
      <c r="O56" s="58"/>
      <c r="P56" s="58"/>
      <c r="Q56" s="58"/>
      <c r="R56" s="58"/>
      <c r="S56" s="58"/>
      <c r="T56" s="58"/>
      <c r="U56" s="58"/>
      <c r="V56" s="58"/>
      <c r="W56" s="58"/>
      <c r="X56" s="58"/>
      <c r="Y56" s="58"/>
      <c r="Z56" s="58"/>
    </row>
    <row r="57" spans="1:26" ht="15.5" x14ac:dyDescent="0.35">
      <c r="A57" s="58">
        <f t="shared" si="0"/>
        <v>42</v>
      </c>
      <c r="B57" s="58">
        <f t="shared" si="1"/>
        <v>91</v>
      </c>
      <c r="C57" s="71">
        <f t="shared" si="2"/>
        <v>0</v>
      </c>
      <c r="D57" s="71">
        <f t="shared" si="3"/>
        <v>0</v>
      </c>
      <c r="E57" s="71">
        <f t="shared" si="4"/>
        <v>0</v>
      </c>
      <c r="F57" s="71">
        <f t="shared" si="5"/>
        <v>0</v>
      </c>
      <c r="G57" s="71">
        <f t="shared" si="6"/>
        <v>0</v>
      </c>
      <c r="H57" s="71">
        <f t="shared" si="7"/>
        <v>0</v>
      </c>
      <c r="I57" s="71">
        <f t="shared" si="8"/>
        <v>0</v>
      </c>
      <c r="J57" s="71">
        <f t="shared" si="9"/>
        <v>0</v>
      </c>
      <c r="K57" s="58"/>
      <c r="L57" s="58"/>
      <c r="M57" s="58"/>
      <c r="N57" s="58"/>
      <c r="O57" s="58"/>
      <c r="P57" s="58"/>
      <c r="Q57" s="58"/>
      <c r="R57" s="58"/>
      <c r="S57" s="58"/>
      <c r="T57" s="58"/>
      <c r="U57" s="58"/>
      <c r="V57" s="58"/>
      <c r="W57" s="58"/>
      <c r="X57" s="58"/>
      <c r="Y57" s="58"/>
      <c r="Z57" s="58"/>
    </row>
    <row r="58" spans="1:26" ht="15.5" x14ac:dyDescent="0.35">
      <c r="A58" s="58">
        <f t="shared" si="0"/>
        <v>43</v>
      </c>
      <c r="B58" s="58">
        <f t="shared" si="1"/>
        <v>92</v>
      </c>
      <c r="C58" s="71">
        <f t="shared" si="2"/>
        <v>0</v>
      </c>
      <c r="D58" s="71">
        <f t="shared" si="3"/>
        <v>0</v>
      </c>
      <c r="E58" s="71">
        <f t="shared" si="4"/>
        <v>0</v>
      </c>
      <c r="F58" s="71">
        <f t="shared" si="5"/>
        <v>0</v>
      </c>
      <c r="G58" s="71">
        <f t="shared" si="6"/>
        <v>0</v>
      </c>
      <c r="H58" s="71">
        <f t="shared" si="7"/>
        <v>0</v>
      </c>
      <c r="I58" s="71">
        <f t="shared" si="8"/>
        <v>0</v>
      </c>
      <c r="J58" s="71">
        <f t="shared" si="9"/>
        <v>0</v>
      </c>
      <c r="K58" s="58"/>
      <c r="L58" s="58"/>
      <c r="M58" s="58"/>
      <c r="N58" s="58"/>
      <c r="O58" s="58"/>
      <c r="P58" s="58"/>
      <c r="Q58" s="58"/>
      <c r="R58" s="58"/>
      <c r="S58" s="58"/>
      <c r="T58" s="58"/>
      <c r="U58" s="58"/>
      <c r="V58" s="58"/>
      <c r="W58" s="58"/>
      <c r="X58" s="58"/>
      <c r="Y58" s="58"/>
      <c r="Z58" s="58"/>
    </row>
    <row r="59" spans="1:26" ht="15.5" x14ac:dyDescent="0.35">
      <c r="A59" s="58">
        <f t="shared" si="0"/>
        <v>44</v>
      </c>
      <c r="B59" s="58">
        <f t="shared" si="1"/>
        <v>93</v>
      </c>
      <c r="C59" s="71">
        <f t="shared" si="2"/>
        <v>0</v>
      </c>
      <c r="D59" s="71">
        <f t="shared" si="3"/>
        <v>0</v>
      </c>
      <c r="E59" s="71">
        <f t="shared" si="4"/>
        <v>0</v>
      </c>
      <c r="F59" s="71">
        <f t="shared" si="5"/>
        <v>0</v>
      </c>
      <c r="G59" s="71">
        <f t="shared" si="6"/>
        <v>0</v>
      </c>
      <c r="H59" s="71">
        <f t="shared" si="7"/>
        <v>0</v>
      </c>
      <c r="I59" s="71">
        <f t="shared" si="8"/>
        <v>0</v>
      </c>
      <c r="J59" s="71">
        <f t="shared" si="9"/>
        <v>0</v>
      </c>
      <c r="K59" s="58"/>
      <c r="L59" s="58"/>
      <c r="M59" s="58"/>
      <c r="N59" s="58"/>
      <c r="O59" s="58"/>
      <c r="P59" s="58"/>
      <c r="Q59" s="58"/>
      <c r="R59" s="58"/>
      <c r="S59" s="58"/>
      <c r="T59" s="58"/>
      <c r="U59" s="58"/>
      <c r="V59" s="58"/>
      <c r="W59" s="58"/>
      <c r="X59" s="58"/>
      <c r="Y59" s="58"/>
      <c r="Z59" s="58"/>
    </row>
    <row r="60" spans="1:26" ht="15.5" x14ac:dyDescent="0.35">
      <c r="A60" s="58">
        <f t="shared" si="0"/>
        <v>45</v>
      </c>
      <c r="B60" s="58">
        <f t="shared" si="1"/>
        <v>94</v>
      </c>
      <c r="C60" s="71">
        <f t="shared" si="2"/>
        <v>0</v>
      </c>
      <c r="D60" s="71">
        <f t="shared" si="3"/>
        <v>0</v>
      </c>
      <c r="E60" s="71">
        <f t="shared" si="4"/>
        <v>0</v>
      </c>
      <c r="F60" s="71">
        <f t="shared" si="5"/>
        <v>0</v>
      </c>
      <c r="G60" s="71">
        <f t="shared" si="6"/>
        <v>0</v>
      </c>
      <c r="H60" s="71">
        <f t="shared" si="7"/>
        <v>0</v>
      </c>
      <c r="I60" s="71">
        <f t="shared" si="8"/>
        <v>0</v>
      </c>
      <c r="J60" s="71">
        <f t="shared" si="9"/>
        <v>0</v>
      </c>
      <c r="K60" s="58"/>
      <c r="L60" s="58"/>
      <c r="M60" s="58"/>
      <c r="N60" s="58"/>
      <c r="O60" s="58"/>
      <c r="P60" s="58"/>
      <c r="Q60" s="58"/>
      <c r="R60" s="58"/>
      <c r="S60" s="58"/>
      <c r="T60" s="58"/>
      <c r="U60" s="58"/>
      <c r="V60" s="58"/>
      <c r="W60" s="58"/>
      <c r="X60" s="58"/>
      <c r="Y60" s="58"/>
      <c r="Z60" s="58"/>
    </row>
    <row r="61" spans="1:26" ht="15.5" x14ac:dyDescent="0.35">
      <c r="A61" s="58"/>
      <c r="B61" s="58" t="str">
        <f>IF(46&lt;= $B$13, $B$4+46-1, "")</f>
        <v/>
      </c>
      <c r="C61" s="58" t="str">
        <f>IF(46&lt;= $B$13, I60, "")</f>
        <v/>
      </c>
      <c r="D61" s="58"/>
      <c r="E61" s="58"/>
      <c r="F61" s="58"/>
      <c r="G61" s="71"/>
      <c r="H61" s="71"/>
      <c r="I61" s="71"/>
      <c r="J61" s="58" t="str">
        <f>IF(46&lt;= $B$13, I61/(1+$B$12/100)^46, "")</f>
        <v/>
      </c>
      <c r="K61" s="58"/>
      <c r="L61" s="58"/>
      <c r="M61" s="58"/>
      <c r="N61" s="58"/>
      <c r="O61" s="58"/>
      <c r="P61" s="58"/>
      <c r="Q61" s="58"/>
      <c r="R61" s="58"/>
      <c r="S61" s="58"/>
      <c r="T61" s="58"/>
      <c r="U61" s="58"/>
      <c r="V61" s="58"/>
      <c r="W61" s="58"/>
      <c r="X61" s="58"/>
      <c r="Y61" s="58"/>
      <c r="Z61" s="58"/>
    </row>
    <row r="62" spans="1:26" ht="15.5" x14ac:dyDescent="0.35">
      <c r="A62" s="58"/>
      <c r="B62" s="58" t="str">
        <f>IF(47&lt;= $B$13, $B$4+47-1, "")</f>
        <v/>
      </c>
      <c r="C62" s="58" t="str">
        <f>IF(47&lt;= $B$13, I61, "")</f>
        <v/>
      </c>
      <c r="D62" s="58"/>
      <c r="E62" s="58"/>
      <c r="F62" s="58"/>
      <c r="G62" s="71"/>
      <c r="H62" s="71"/>
      <c r="I62" s="71"/>
      <c r="J62" s="58" t="str">
        <f>IF(47&lt;= $B$13, I62/(1+$B$12/100)^47, "")</f>
        <v/>
      </c>
      <c r="K62" s="58"/>
      <c r="L62" s="58"/>
      <c r="M62" s="58"/>
      <c r="N62" s="58"/>
      <c r="O62" s="58"/>
      <c r="P62" s="58"/>
      <c r="Q62" s="58"/>
      <c r="R62" s="58"/>
      <c r="S62" s="58"/>
      <c r="T62" s="58"/>
      <c r="U62" s="58"/>
      <c r="V62" s="58"/>
      <c r="W62" s="58"/>
      <c r="X62" s="58"/>
      <c r="Y62" s="58"/>
      <c r="Z62" s="58"/>
    </row>
    <row r="63" spans="1:26" ht="15.5" x14ac:dyDescent="0.35">
      <c r="A63" s="58"/>
      <c r="B63" s="58" t="str">
        <f>IF(48&lt;= $B$13, $B$4+48-1, "")</f>
        <v/>
      </c>
      <c r="C63" s="58" t="str">
        <f>IF(48&lt;= $B$13, I62, "")</f>
        <v/>
      </c>
      <c r="D63" s="58"/>
      <c r="E63" s="58"/>
      <c r="F63" s="58"/>
      <c r="G63" s="71"/>
      <c r="H63" s="71"/>
      <c r="I63" s="71"/>
      <c r="J63" s="58" t="str">
        <f>IF(48&lt;= $B$13, I63/(1+$B$12/100)^48, "")</f>
        <v/>
      </c>
      <c r="K63" s="58"/>
      <c r="L63" s="58"/>
      <c r="M63" s="58"/>
      <c r="N63" s="58"/>
      <c r="O63" s="58"/>
      <c r="P63" s="58"/>
      <c r="Q63" s="58"/>
      <c r="R63" s="58"/>
      <c r="S63" s="58"/>
      <c r="T63" s="58"/>
      <c r="U63" s="58"/>
      <c r="V63" s="58"/>
      <c r="W63" s="58"/>
      <c r="X63" s="58"/>
      <c r="Y63" s="58"/>
      <c r="Z63" s="58"/>
    </row>
    <row r="64" spans="1:26" ht="15.5" x14ac:dyDescent="0.35">
      <c r="A64" s="58"/>
      <c r="B64" s="58" t="str">
        <f>IF(49&lt;= $B$13, $B$4+49-1, "")</f>
        <v/>
      </c>
      <c r="C64" s="58" t="str">
        <f>IF(49&lt;= $B$13, I63, "")</f>
        <v/>
      </c>
      <c r="D64" s="58"/>
      <c r="E64" s="58"/>
      <c r="F64" s="58"/>
      <c r="G64" s="71"/>
      <c r="H64" s="71"/>
      <c r="I64" s="71"/>
      <c r="J64" s="58" t="str">
        <f>IF(49&lt;= $B$13, I64/(1+$B$12/100)^49, "")</f>
        <v/>
      </c>
      <c r="K64" s="58"/>
      <c r="L64" s="58"/>
      <c r="M64" s="58"/>
      <c r="N64" s="58"/>
      <c r="O64" s="58"/>
      <c r="P64" s="58"/>
      <c r="Q64" s="58"/>
      <c r="R64" s="58"/>
      <c r="S64" s="58"/>
      <c r="T64" s="58"/>
      <c r="U64" s="58"/>
      <c r="V64" s="58"/>
      <c r="W64" s="58"/>
      <c r="X64" s="58"/>
      <c r="Y64" s="58"/>
      <c r="Z64" s="58"/>
    </row>
    <row r="65" spans="1:26" ht="15.5" x14ac:dyDescent="0.35">
      <c r="A65" s="58"/>
      <c r="B65" s="58" t="str">
        <f>IF(50&lt;= $B$13, $B$4+50-1, "")</f>
        <v/>
      </c>
      <c r="C65" s="58" t="str">
        <f>IF(50&lt;= $B$13, I64, "")</f>
        <v/>
      </c>
      <c r="D65" s="58"/>
      <c r="E65" s="58"/>
      <c r="F65" s="58"/>
      <c r="G65" s="71"/>
      <c r="H65" s="71"/>
      <c r="I65" s="71"/>
      <c r="J65" s="58" t="str">
        <f>IF(50&lt;= $B$13, I65/(1+$B$12/100)^50, "")</f>
        <v/>
      </c>
      <c r="K65" s="58"/>
      <c r="L65" s="58"/>
      <c r="M65" s="58"/>
      <c r="N65" s="58"/>
      <c r="O65" s="58"/>
      <c r="P65" s="58"/>
      <c r="Q65" s="58"/>
      <c r="R65" s="58"/>
      <c r="S65" s="58"/>
      <c r="T65" s="58"/>
      <c r="U65" s="58"/>
      <c r="V65" s="58"/>
      <c r="W65" s="58"/>
      <c r="X65" s="58"/>
      <c r="Y65" s="58"/>
      <c r="Z65" s="58"/>
    </row>
    <row r="66" spans="1:26" ht="15.5" x14ac:dyDescent="0.35">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spans="1:26" ht="15.5" x14ac:dyDescent="0.35">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spans="1:26" ht="15.5" x14ac:dyDescent="0.35">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spans="1:26" ht="15.5" x14ac:dyDescent="0.35">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spans="1:26" ht="15.5" x14ac:dyDescent="0.35">
      <c r="A70" s="58" t="s">
        <v>286</v>
      </c>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spans="1:26" ht="15.5" x14ac:dyDescent="0.35">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spans="1:26" ht="15.5" x14ac:dyDescent="0.35">
      <c r="A72" s="72" t="s">
        <v>287</v>
      </c>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spans="1:26" ht="15.5" x14ac:dyDescent="0.35">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spans="1:26" ht="15.5" x14ac:dyDescent="0.35">
      <c r="A74" s="72" t="s">
        <v>288</v>
      </c>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spans="1:26" ht="15.5" x14ac:dyDescent="0.35">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spans="1:26" ht="15.5" x14ac:dyDescent="0.35">
      <c r="A76" s="72" t="s">
        <v>289</v>
      </c>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spans="1:26" ht="15.5" x14ac:dyDescent="0.35">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spans="1:26" ht="15.5" x14ac:dyDescent="0.35">
      <c r="A78" s="72" t="s">
        <v>290</v>
      </c>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spans="1:26" ht="15.5" x14ac:dyDescent="0.35">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spans="1:26" ht="15.5" x14ac:dyDescent="0.35">
      <c r="A80" s="72" t="s">
        <v>291</v>
      </c>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spans="1:26" ht="15.5" x14ac:dyDescent="0.35">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spans="1:26" ht="15.5" x14ac:dyDescent="0.35">
      <c r="A82" s="72" t="s">
        <v>292</v>
      </c>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spans="1:26" ht="15.5" x14ac:dyDescent="0.35">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spans="1:26" ht="15.5" x14ac:dyDescent="0.35">
      <c r="A84" s="72" t="s">
        <v>293</v>
      </c>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spans="1:26" ht="15.5" x14ac:dyDescent="0.3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spans="1:26" ht="15.5" x14ac:dyDescent="0.35">
      <c r="A86" s="72" t="s">
        <v>294</v>
      </c>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spans="1:26" ht="15.5" x14ac:dyDescent="0.35">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spans="1:26" ht="15.5" x14ac:dyDescent="0.35">
      <c r="A88" s="72" t="s">
        <v>295</v>
      </c>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spans="1:26" ht="15.5" x14ac:dyDescent="0.35">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spans="1:26" ht="15.5" x14ac:dyDescent="0.35">
      <c r="A90" s="72" t="s">
        <v>296</v>
      </c>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spans="1:26" ht="15.5" x14ac:dyDescent="0.35">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spans="1:26" ht="15.5" x14ac:dyDescent="0.35">
      <c r="A92" s="58" t="s">
        <v>297</v>
      </c>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spans="1:26" ht="15.5" x14ac:dyDescent="0.35">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spans="1:26" ht="15.5" x14ac:dyDescent="0.35">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spans="1:26" ht="15.5" x14ac:dyDescent="0.3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spans="1:26" ht="15.5" x14ac:dyDescent="0.35">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spans="1:26" ht="15.5" x14ac:dyDescent="0.35">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spans="1:26" ht="15.5" x14ac:dyDescent="0.35">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spans="1:26" ht="15.5" x14ac:dyDescent="0.35">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spans="1:26" ht="15.5" x14ac:dyDescent="0.35">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ht="15.5" x14ac:dyDescent="0.35">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ht="15.5" x14ac:dyDescent="0.35">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ht="15.5" x14ac:dyDescent="0.35">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ht="15.5" x14ac:dyDescent="0.35">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ht="15.5" x14ac:dyDescent="0.3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ht="15.5" x14ac:dyDescent="0.35">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ht="15.5" x14ac:dyDescent="0.35">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ht="15.5" x14ac:dyDescent="0.35">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ht="15.5" x14ac:dyDescent="0.35">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ht="15.5" x14ac:dyDescent="0.35">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ht="15.5" x14ac:dyDescent="0.35">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ht="15.5" x14ac:dyDescent="0.35">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ht="15.5" x14ac:dyDescent="0.35">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ht="15.5" x14ac:dyDescent="0.35">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ht="15.5" x14ac:dyDescent="0.3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ht="15.5" x14ac:dyDescent="0.35">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ht="15.5" x14ac:dyDescent="0.35">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ht="15.5" x14ac:dyDescent="0.35">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ht="15.5" x14ac:dyDescent="0.35">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ht="15.5" x14ac:dyDescent="0.35">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ht="15.5" x14ac:dyDescent="0.35">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ht="15.5" x14ac:dyDescent="0.35">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ht="15.5" x14ac:dyDescent="0.35">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ht="15.5" x14ac:dyDescent="0.35">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ht="15.5" x14ac:dyDescent="0.3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ht="15.5" x14ac:dyDescent="0.35">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ht="15.5" x14ac:dyDescent="0.35">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ht="15.5" x14ac:dyDescent="0.35">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ht="15.5" x14ac:dyDescent="0.35">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ht="15.5" x14ac:dyDescent="0.35">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ht="15.5" x14ac:dyDescent="0.35">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ht="15.5" x14ac:dyDescent="0.35">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ht="15.5" x14ac:dyDescent="0.35">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ht="15.5" x14ac:dyDescent="0.35">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ht="15.5" x14ac:dyDescent="0.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ht="15.5" x14ac:dyDescent="0.35">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ht="15.5" x14ac:dyDescent="0.35">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ht="15.5" x14ac:dyDescent="0.35">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ht="15.5" x14ac:dyDescent="0.35">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ht="15.5" x14ac:dyDescent="0.35">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ht="15.5" x14ac:dyDescent="0.35">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ht="15.5" x14ac:dyDescent="0.35">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ht="15.5" x14ac:dyDescent="0.35">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ht="15.5" x14ac:dyDescent="0.35">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ht="15.5" x14ac:dyDescent="0.3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ht="15.5" x14ac:dyDescent="0.35">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ht="15.5" x14ac:dyDescent="0.35">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ht="15.5" x14ac:dyDescent="0.35">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ht="15.5" x14ac:dyDescent="0.35">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ht="15.5" x14ac:dyDescent="0.35">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ht="15.5" x14ac:dyDescent="0.35">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ht="15.5" x14ac:dyDescent="0.35">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ht="15.5" x14ac:dyDescent="0.35">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ht="15.5" x14ac:dyDescent="0.35">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ht="15.5" x14ac:dyDescent="0.3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ht="15.5" x14ac:dyDescent="0.35">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ht="15.5" x14ac:dyDescent="0.35">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ht="15.5" x14ac:dyDescent="0.35">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ht="15.5" x14ac:dyDescent="0.35">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ht="15.5" x14ac:dyDescent="0.35">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ht="15.5" x14ac:dyDescent="0.35">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ht="15.5" x14ac:dyDescent="0.35">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ht="15.5" x14ac:dyDescent="0.35">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ht="15.5" x14ac:dyDescent="0.35">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ht="15.5" x14ac:dyDescent="0.3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ht="15.5" x14ac:dyDescent="0.35">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ht="15.5" x14ac:dyDescent="0.35">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ht="15.5" x14ac:dyDescent="0.35">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ht="15.5" x14ac:dyDescent="0.35">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ht="15.5" x14ac:dyDescent="0.35">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ht="15.5" x14ac:dyDescent="0.35">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ht="15.5" x14ac:dyDescent="0.35">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ht="15.5" x14ac:dyDescent="0.35">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ht="15.5" x14ac:dyDescent="0.35">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ht="15.5" x14ac:dyDescent="0.3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ht="15.5" x14ac:dyDescent="0.35">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5.5" x14ac:dyDescent="0.35">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5.5" x14ac:dyDescent="0.35">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5.5" x14ac:dyDescent="0.35">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5.5" x14ac:dyDescent="0.35">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5.5" x14ac:dyDescent="0.35">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5.5" x14ac:dyDescent="0.35">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5.5" x14ac:dyDescent="0.35">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5.5" x14ac:dyDescent="0.35">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5.5" x14ac:dyDescent="0.3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5.5" x14ac:dyDescent="0.35">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5.5" x14ac:dyDescent="0.35">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5.5" x14ac:dyDescent="0.35">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5.5" x14ac:dyDescent="0.35">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5.5" x14ac:dyDescent="0.35">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5.5" x14ac:dyDescent="0.35">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5.5" x14ac:dyDescent="0.35">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5.5" x14ac:dyDescent="0.35">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5.5" x14ac:dyDescent="0.35">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5.5" x14ac:dyDescent="0.3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5.5" x14ac:dyDescent="0.35">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5.5" x14ac:dyDescent="0.35">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5.5" x14ac:dyDescent="0.35">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5.5" x14ac:dyDescent="0.35">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5.5" x14ac:dyDescent="0.35">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5.5" x14ac:dyDescent="0.35">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5" x14ac:dyDescent="0.35">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5" x14ac:dyDescent="0.35">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5" x14ac:dyDescent="0.35">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5" x14ac:dyDescent="0.3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5" x14ac:dyDescent="0.35">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5" x14ac:dyDescent="0.35">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5" x14ac:dyDescent="0.35">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5" x14ac:dyDescent="0.35">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5" x14ac:dyDescent="0.35">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5" x14ac:dyDescent="0.35">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5" x14ac:dyDescent="0.35">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5" x14ac:dyDescent="0.35">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5" x14ac:dyDescent="0.35">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5" x14ac:dyDescent="0.3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5" x14ac:dyDescent="0.35">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5" x14ac:dyDescent="0.35">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5" x14ac:dyDescent="0.35">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5" x14ac:dyDescent="0.35">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5" x14ac:dyDescent="0.35">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5" x14ac:dyDescent="0.35">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5" x14ac:dyDescent="0.35">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5" x14ac:dyDescent="0.35">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5" x14ac:dyDescent="0.35">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5" x14ac:dyDescent="0.3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5" x14ac:dyDescent="0.35">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5" x14ac:dyDescent="0.35">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5" x14ac:dyDescent="0.35">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5" x14ac:dyDescent="0.35">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5" x14ac:dyDescent="0.35">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5" x14ac:dyDescent="0.35">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5" x14ac:dyDescent="0.35">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5" x14ac:dyDescent="0.35">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5" x14ac:dyDescent="0.35">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5" x14ac:dyDescent="0.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5" x14ac:dyDescent="0.35">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5" x14ac:dyDescent="0.35">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5" x14ac:dyDescent="0.35">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5" x14ac:dyDescent="0.35">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5" x14ac:dyDescent="0.35">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5" x14ac:dyDescent="0.35">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5" x14ac:dyDescent="0.35">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5" x14ac:dyDescent="0.35">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5" x14ac:dyDescent="0.35">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5" x14ac:dyDescent="0.3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5" x14ac:dyDescent="0.35">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5" x14ac:dyDescent="0.35">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5" x14ac:dyDescent="0.35">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5" x14ac:dyDescent="0.35">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5" x14ac:dyDescent="0.35">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5" x14ac:dyDescent="0.35">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5" x14ac:dyDescent="0.35">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5" x14ac:dyDescent="0.35">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5" x14ac:dyDescent="0.35">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5" x14ac:dyDescent="0.3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5" x14ac:dyDescent="0.35">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5" x14ac:dyDescent="0.35">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5" x14ac:dyDescent="0.35">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5" x14ac:dyDescent="0.35">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5" x14ac:dyDescent="0.35">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5" x14ac:dyDescent="0.35">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5" x14ac:dyDescent="0.35">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5" x14ac:dyDescent="0.35">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5" x14ac:dyDescent="0.35">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5" x14ac:dyDescent="0.3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5" x14ac:dyDescent="0.35">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5" x14ac:dyDescent="0.35">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5" x14ac:dyDescent="0.35">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5" x14ac:dyDescent="0.35">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5" x14ac:dyDescent="0.35">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5" x14ac:dyDescent="0.35">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5" x14ac:dyDescent="0.35">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5" x14ac:dyDescent="0.35">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5" x14ac:dyDescent="0.3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5" x14ac:dyDescent="0.3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5" x14ac:dyDescent="0.35">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5" x14ac:dyDescent="0.35">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5" x14ac:dyDescent="0.35">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5" x14ac:dyDescent="0.35">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5" x14ac:dyDescent="0.35">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5" x14ac:dyDescent="0.35">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5" x14ac:dyDescent="0.35">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5" x14ac:dyDescent="0.35">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5" x14ac:dyDescent="0.35">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5" x14ac:dyDescent="0.3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5" x14ac:dyDescent="0.3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5" x14ac:dyDescent="0.35">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5" x14ac:dyDescent="0.35">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5" x14ac:dyDescent="0.3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5" x14ac:dyDescent="0.35">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5" x14ac:dyDescent="0.35">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5" x14ac:dyDescent="0.3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5" x14ac:dyDescent="0.3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5" x14ac:dyDescent="0.35">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5" x14ac:dyDescent="0.3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5" x14ac:dyDescent="0.3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5" x14ac:dyDescent="0.35">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5" x14ac:dyDescent="0.35">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5" x14ac:dyDescent="0.3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5" x14ac:dyDescent="0.3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5" x14ac:dyDescent="0.3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5" x14ac:dyDescent="0.3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5" x14ac:dyDescent="0.3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5" x14ac:dyDescent="0.3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5" x14ac:dyDescent="0.3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5" x14ac:dyDescent="0.3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5" x14ac:dyDescent="0.3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5" x14ac:dyDescent="0.3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5" x14ac:dyDescent="0.3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5" x14ac:dyDescent="0.3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5" x14ac:dyDescent="0.3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5" x14ac:dyDescent="0.3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5" x14ac:dyDescent="0.3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5" x14ac:dyDescent="0.3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5" x14ac:dyDescent="0.3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5" x14ac:dyDescent="0.3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5" x14ac:dyDescent="0.3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5" x14ac:dyDescent="0.3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5" x14ac:dyDescent="0.3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5" x14ac:dyDescent="0.3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5" x14ac:dyDescent="0.3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5" x14ac:dyDescent="0.3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5" x14ac:dyDescent="0.3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5" x14ac:dyDescent="0.3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5" x14ac:dyDescent="0.3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5" x14ac:dyDescent="0.3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5" x14ac:dyDescent="0.3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5" x14ac:dyDescent="0.3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5" x14ac:dyDescent="0.3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5" x14ac:dyDescent="0.3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5" x14ac:dyDescent="0.3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5" x14ac:dyDescent="0.3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5" x14ac:dyDescent="0.3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5" x14ac:dyDescent="0.3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5" x14ac:dyDescent="0.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5" x14ac:dyDescent="0.3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5" x14ac:dyDescent="0.3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5" x14ac:dyDescent="0.3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5" x14ac:dyDescent="0.3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5" x14ac:dyDescent="0.3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5" x14ac:dyDescent="0.3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5" x14ac:dyDescent="0.3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5" x14ac:dyDescent="0.3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5" x14ac:dyDescent="0.3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5" x14ac:dyDescent="0.3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5" x14ac:dyDescent="0.3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5" x14ac:dyDescent="0.3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5" x14ac:dyDescent="0.3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5" x14ac:dyDescent="0.3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5" x14ac:dyDescent="0.3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5" x14ac:dyDescent="0.3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5" x14ac:dyDescent="0.3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5" x14ac:dyDescent="0.3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5" x14ac:dyDescent="0.3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5" x14ac:dyDescent="0.3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5" x14ac:dyDescent="0.3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5" x14ac:dyDescent="0.3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5" x14ac:dyDescent="0.3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5" x14ac:dyDescent="0.3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5" x14ac:dyDescent="0.3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5" x14ac:dyDescent="0.3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5" x14ac:dyDescent="0.3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5" x14ac:dyDescent="0.3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5" x14ac:dyDescent="0.3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5" x14ac:dyDescent="0.3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5" x14ac:dyDescent="0.3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5" x14ac:dyDescent="0.3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5" x14ac:dyDescent="0.3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5" x14ac:dyDescent="0.3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5" x14ac:dyDescent="0.3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5" x14ac:dyDescent="0.3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5" x14ac:dyDescent="0.3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5" x14ac:dyDescent="0.3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5" x14ac:dyDescent="0.3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5" x14ac:dyDescent="0.3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5" x14ac:dyDescent="0.3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5" x14ac:dyDescent="0.3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5" x14ac:dyDescent="0.3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5" x14ac:dyDescent="0.3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5" x14ac:dyDescent="0.3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5" x14ac:dyDescent="0.3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5" x14ac:dyDescent="0.3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5" x14ac:dyDescent="0.3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5" x14ac:dyDescent="0.3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5" x14ac:dyDescent="0.3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5" x14ac:dyDescent="0.3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5" x14ac:dyDescent="0.3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5" x14ac:dyDescent="0.3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5" x14ac:dyDescent="0.3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5" x14ac:dyDescent="0.3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5" x14ac:dyDescent="0.3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5" x14ac:dyDescent="0.3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5" x14ac:dyDescent="0.3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5" x14ac:dyDescent="0.3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5" x14ac:dyDescent="0.3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5" x14ac:dyDescent="0.3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5" x14ac:dyDescent="0.3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5" x14ac:dyDescent="0.3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5" x14ac:dyDescent="0.3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5" x14ac:dyDescent="0.3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5" x14ac:dyDescent="0.3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5" x14ac:dyDescent="0.3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5" x14ac:dyDescent="0.3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5" x14ac:dyDescent="0.3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5" x14ac:dyDescent="0.3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5" x14ac:dyDescent="0.3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5" x14ac:dyDescent="0.3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5" x14ac:dyDescent="0.3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5" x14ac:dyDescent="0.3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5" x14ac:dyDescent="0.3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5" x14ac:dyDescent="0.3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5" x14ac:dyDescent="0.3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5" x14ac:dyDescent="0.3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5" x14ac:dyDescent="0.3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5" x14ac:dyDescent="0.3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5" x14ac:dyDescent="0.3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5" x14ac:dyDescent="0.3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5" x14ac:dyDescent="0.3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5" x14ac:dyDescent="0.3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5" x14ac:dyDescent="0.3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5" x14ac:dyDescent="0.3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5" x14ac:dyDescent="0.3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5" x14ac:dyDescent="0.3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5" x14ac:dyDescent="0.3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5" x14ac:dyDescent="0.3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5" x14ac:dyDescent="0.3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5" x14ac:dyDescent="0.3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5" x14ac:dyDescent="0.3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5" x14ac:dyDescent="0.3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5" x14ac:dyDescent="0.3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5" x14ac:dyDescent="0.3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5" x14ac:dyDescent="0.3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5" x14ac:dyDescent="0.3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5" x14ac:dyDescent="0.3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5" x14ac:dyDescent="0.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5" x14ac:dyDescent="0.3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5" x14ac:dyDescent="0.3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5" x14ac:dyDescent="0.3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5" x14ac:dyDescent="0.3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5" x14ac:dyDescent="0.3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5" x14ac:dyDescent="0.3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5" x14ac:dyDescent="0.3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5" x14ac:dyDescent="0.3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5" x14ac:dyDescent="0.3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5" x14ac:dyDescent="0.3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5" x14ac:dyDescent="0.3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5" x14ac:dyDescent="0.3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5" x14ac:dyDescent="0.3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5" x14ac:dyDescent="0.3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5" x14ac:dyDescent="0.3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5" x14ac:dyDescent="0.3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5" x14ac:dyDescent="0.3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5" x14ac:dyDescent="0.3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5" x14ac:dyDescent="0.3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5" x14ac:dyDescent="0.3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5" x14ac:dyDescent="0.3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5" x14ac:dyDescent="0.3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5" x14ac:dyDescent="0.3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5" x14ac:dyDescent="0.3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5" x14ac:dyDescent="0.3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5" x14ac:dyDescent="0.3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5" x14ac:dyDescent="0.3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5" x14ac:dyDescent="0.3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5" x14ac:dyDescent="0.3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5" x14ac:dyDescent="0.3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5" x14ac:dyDescent="0.3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5" x14ac:dyDescent="0.3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5" x14ac:dyDescent="0.3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5" x14ac:dyDescent="0.3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5" x14ac:dyDescent="0.3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5" x14ac:dyDescent="0.3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5" x14ac:dyDescent="0.3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5" x14ac:dyDescent="0.3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5" x14ac:dyDescent="0.3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5" x14ac:dyDescent="0.3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5" x14ac:dyDescent="0.3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5" x14ac:dyDescent="0.3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5" x14ac:dyDescent="0.3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5" x14ac:dyDescent="0.3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5" x14ac:dyDescent="0.3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5" x14ac:dyDescent="0.3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5" x14ac:dyDescent="0.3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5" x14ac:dyDescent="0.3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5" x14ac:dyDescent="0.3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5" x14ac:dyDescent="0.3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5" x14ac:dyDescent="0.3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5" x14ac:dyDescent="0.3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5" x14ac:dyDescent="0.3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5" x14ac:dyDescent="0.3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5" x14ac:dyDescent="0.3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5" x14ac:dyDescent="0.3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5" x14ac:dyDescent="0.3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5" x14ac:dyDescent="0.3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5" x14ac:dyDescent="0.3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5" x14ac:dyDescent="0.3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5" x14ac:dyDescent="0.3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5" x14ac:dyDescent="0.3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5" x14ac:dyDescent="0.3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5" x14ac:dyDescent="0.3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5" x14ac:dyDescent="0.3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5" x14ac:dyDescent="0.3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5" x14ac:dyDescent="0.3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5" x14ac:dyDescent="0.3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5" x14ac:dyDescent="0.3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5" x14ac:dyDescent="0.3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5" x14ac:dyDescent="0.3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5" x14ac:dyDescent="0.3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5" x14ac:dyDescent="0.3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5" x14ac:dyDescent="0.3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5" x14ac:dyDescent="0.3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5" x14ac:dyDescent="0.3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5" x14ac:dyDescent="0.3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5" x14ac:dyDescent="0.3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5" x14ac:dyDescent="0.3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5" x14ac:dyDescent="0.3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5" x14ac:dyDescent="0.3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5" x14ac:dyDescent="0.3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5" x14ac:dyDescent="0.3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5" x14ac:dyDescent="0.3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5" x14ac:dyDescent="0.3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5" x14ac:dyDescent="0.3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5" x14ac:dyDescent="0.3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5" x14ac:dyDescent="0.3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5" x14ac:dyDescent="0.3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5" x14ac:dyDescent="0.3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5" x14ac:dyDescent="0.3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5" x14ac:dyDescent="0.3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5" x14ac:dyDescent="0.3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5" x14ac:dyDescent="0.3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5" x14ac:dyDescent="0.3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5" x14ac:dyDescent="0.3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5" x14ac:dyDescent="0.3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5" x14ac:dyDescent="0.3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5" x14ac:dyDescent="0.3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5" x14ac:dyDescent="0.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5" x14ac:dyDescent="0.3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5" x14ac:dyDescent="0.3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5" x14ac:dyDescent="0.3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5" x14ac:dyDescent="0.3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5" x14ac:dyDescent="0.3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5" x14ac:dyDescent="0.3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5" x14ac:dyDescent="0.3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5" x14ac:dyDescent="0.3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5" x14ac:dyDescent="0.3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5" x14ac:dyDescent="0.3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5" x14ac:dyDescent="0.3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5" x14ac:dyDescent="0.3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5" x14ac:dyDescent="0.3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5" x14ac:dyDescent="0.3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5" x14ac:dyDescent="0.3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5" x14ac:dyDescent="0.3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5" x14ac:dyDescent="0.3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5" x14ac:dyDescent="0.3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5" x14ac:dyDescent="0.3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5" x14ac:dyDescent="0.3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5" x14ac:dyDescent="0.3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5" x14ac:dyDescent="0.3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5" x14ac:dyDescent="0.3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5" x14ac:dyDescent="0.3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5" x14ac:dyDescent="0.3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5" x14ac:dyDescent="0.3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5" x14ac:dyDescent="0.3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5" x14ac:dyDescent="0.3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5" x14ac:dyDescent="0.3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5" x14ac:dyDescent="0.3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5" x14ac:dyDescent="0.3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5" x14ac:dyDescent="0.3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5" x14ac:dyDescent="0.3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5" x14ac:dyDescent="0.3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5" x14ac:dyDescent="0.3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5" x14ac:dyDescent="0.3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5" x14ac:dyDescent="0.3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5" x14ac:dyDescent="0.3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5" x14ac:dyDescent="0.3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5" x14ac:dyDescent="0.3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5" x14ac:dyDescent="0.3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5" x14ac:dyDescent="0.3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5" x14ac:dyDescent="0.3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5" x14ac:dyDescent="0.3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5" x14ac:dyDescent="0.3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5" x14ac:dyDescent="0.3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5" x14ac:dyDescent="0.3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5" x14ac:dyDescent="0.3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5" x14ac:dyDescent="0.3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5" x14ac:dyDescent="0.3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5" x14ac:dyDescent="0.3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5" x14ac:dyDescent="0.3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5" x14ac:dyDescent="0.3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5" x14ac:dyDescent="0.3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5" x14ac:dyDescent="0.3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5" x14ac:dyDescent="0.3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5" x14ac:dyDescent="0.3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5" x14ac:dyDescent="0.3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5" x14ac:dyDescent="0.3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5" x14ac:dyDescent="0.3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5" x14ac:dyDescent="0.3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5" x14ac:dyDescent="0.3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5" x14ac:dyDescent="0.3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5" x14ac:dyDescent="0.3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5" x14ac:dyDescent="0.3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5" x14ac:dyDescent="0.3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5" x14ac:dyDescent="0.3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5" x14ac:dyDescent="0.3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5" x14ac:dyDescent="0.3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5" x14ac:dyDescent="0.3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5" x14ac:dyDescent="0.3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5" x14ac:dyDescent="0.3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5" x14ac:dyDescent="0.3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5" x14ac:dyDescent="0.3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5" x14ac:dyDescent="0.3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5" x14ac:dyDescent="0.3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5" x14ac:dyDescent="0.3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5" x14ac:dyDescent="0.3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5" x14ac:dyDescent="0.3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5" x14ac:dyDescent="0.3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5" x14ac:dyDescent="0.3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5" x14ac:dyDescent="0.3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5" x14ac:dyDescent="0.3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5" x14ac:dyDescent="0.3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5" x14ac:dyDescent="0.3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5" x14ac:dyDescent="0.3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5" x14ac:dyDescent="0.3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5" x14ac:dyDescent="0.3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5" x14ac:dyDescent="0.3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5" x14ac:dyDescent="0.3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5" x14ac:dyDescent="0.3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5" x14ac:dyDescent="0.3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5" x14ac:dyDescent="0.3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5" x14ac:dyDescent="0.3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5" x14ac:dyDescent="0.3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5" x14ac:dyDescent="0.3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5" x14ac:dyDescent="0.3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5" x14ac:dyDescent="0.3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5" x14ac:dyDescent="0.3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5" x14ac:dyDescent="0.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5" x14ac:dyDescent="0.3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5" x14ac:dyDescent="0.3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5" x14ac:dyDescent="0.3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5" x14ac:dyDescent="0.3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5" x14ac:dyDescent="0.3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5" x14ac:dyDescent="0.3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5" x14ac:dyDescent="0.3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5" x14ac:dyDescent="0.3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5" x14ac:dyDescent="0.3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5" x14ac:dyDescent="0.3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5" x14ac:dyDescent="0.3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5" x14ac:dyDescent="0.3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5" x14ac:dyDescent="0.3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5" x14ac:dyDescent="0.3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5" x14ac:dyDescent="0.3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5" x14ac:dyDescent="0.3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5" x14ac:dyDescent="0.3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5" x14ac:dyDescent="0.3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5" x14ac:dyDescent="0.3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5" x14ac:dyDescent="0.3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5" x14ac:dyDescent="0.3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5" x14ac:dyDescent="0.3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5" x14ac:dyDescent="0.3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5" x14ac:dyDescent="0.3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5" x14ac:dyDescent="0.3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5" x14ac:dyDescent="0.3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5" x14ac:dyDescent="0.3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5" x14ac:dyDescent="0.3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5" x14ac:dyDescent="0.3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5" x14ac:dyDescent="0.3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5" x14ac:dyDescent="0.3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5" x14ac:dyDescent="0.3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5" x14ac:dyDescent="0.3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5" x14ac:dyDescent="0.3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5" x14ac:dyDescent="0.3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5" x14ac:dyDescent="0.3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5" x14ac:dyDescent="0.3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5" x14ac:dyDescent="0.3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5" x14ac:dyDescent="0.3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5" x14ac:dyDescent="0.3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5" x14ac:dyDescent="0.3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5" x14ac:dyDescent="0.3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5" x14ac:dyDescent="0.3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5" x14ac:dyDescent="0.3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5" x14ac:dyDescent="0.3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5" x14ac:dyDescent="0.3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5" x14ac:dyDescent="0.3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5" x14ac:dyDescent="0.3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5" x14ac:dyDescent="0.3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5" x14ac:dyDescent="0.3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5" x14ac:dyDescent="0.3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5" x14ac:dyDescent="0.3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5" x14ac:dyDescent="0.3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5" x14ac:dyDescent="0.3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5" x14ac:dyDescent="0.3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5" x14ac:dyDescent="0.3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5" x14ac:dyDescent="0.3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5" x14ac:dyDescent="0.3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5" x14ac:dyDescent="0.3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5" x14ac:dyDescent="0.3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5" x14ac:dyDescent="0.3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5" x14ac:dyDescent="0.3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5" x14ac:dyDescent="0.3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5" x14ac:dyDescent="0.3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5" x14ac:dyDescent="0.3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5" x14ac:dyDescent="0.3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5" x14ac:dyDescent="0.3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5" x14ac:dyDescent="0.3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5" x14ac:dyDescent="0.3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5" x14ac:dyDescent="0.3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5" x14ac:dyDescent="0.3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5" x14ac:dyDescent="0.3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5" x14ac:dyDescent="0.3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5" x14ac:dyDescent="0.3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5" x14ac:dyDescent="0.3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5" x14ac:dyDescent="0.3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5" x14ac:dyDescent="0.3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5" x14ac:dyDescent="0.3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5" x14ac:dyDescent="0.3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5" x14ac:dyDescent="0.3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5" x14ac:dyDescent="0.3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5" x14ac:dyDescent="0.3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5" x14ac:dyDescent="0.3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5" x14ac:dyDescent="0.3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5" x14ac:dyDescent="0.3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5" x14ac:dyDescent="0.3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5" x14ac:dyDescent="0.3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5" x14ac:dyDescent="0.3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5" x14ac:dyDescent="0.3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5" x14ac:dyDescent="0.3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5" x14ac:dyDescent="0.3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5" x14ac:dyDescent="0.3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5" x14ac:dyDescent="0.3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5" x14ac:dyDescent="0.3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5" x14ac:dyDescent="0.3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5" x14ac:dyDescent="0.3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5" x14ac:dyDescent="0.3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5" x14ac:dyDescent="0.3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5" x14ac:dyDescent="0.3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5" x14ac:dyDescent="0.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5" x14ac:dyDescent="0.3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5" x14ac:dyDescent="0.3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5" x14ac:dyDescent="0.3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5" x14ac:dyDescent="0.3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5" x14ac:dyDescent="0.3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5" x14ac:dyDescent="0.3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5" x14ac:dyDescent="0.3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5" x14ac:dyDescent="0.3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5" x14ac:dyDescent="0.3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5" x14ac:dyDescent="0.3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5" x14ac:dyDescent="0.3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5" x14ac:dyDescent="0.3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5" x14ac:dyDescent="0.3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5" x14ac:dyDescent="0.3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5" x14ac:dyDescent="0.3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5" x14ac:dyDescent="0.3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5" x14ac:dyDescent="0.3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5" x14ac:dyDescent="0.3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5" x14ac:dyDescent="0.3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5" x14ac:dyDescent="0.3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5" x14ac:dyDescent="0.3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5" x14ac:dyDescent="0.3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5" x14ac:dyDescent="0.3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5" x14ac:dyDescent="0.3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5" x14ac:dyDescent="0.3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5" x14ac:dyDescent="0.3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5" x14ac:dyDescent="0.3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5" x14ac:dyDescent="0.3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5" x14ac:dyDescent="0.3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5" x14ac:dyDescent="0.3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5" x14ac:dyDescent="0.3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5" x14ac:dyDescent="0.3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5" x14ac:dyDescent="0.3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5" x14ac:dyDescent="0.3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5" x14ac:dyDescent="0.3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5" x14ac:dyDescent="0.3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5" x14ac:dyDescent="0.3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5" x14ac:dyDescent="0.3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5" x14ac:dyDescent="0.3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5" x14ac:dyDescent="0.3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5" x14ac:dyDescent="0.3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5" x14ac:dyDescent="0.3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5" x14ac:dyDescent="0.3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5" x14ac:dyDescent="0.3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5" x14ac:dyDescent="0.3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5" x14ac:dyDescent="0.3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5" x14ac:dyDescent="0.3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5" x14ac:dyDescent="0.3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5" x14ac:dyDescent="0.3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5" x14ac:dyDescent="0.3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5" x14ac:dyDescent="0.3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5" x14ac:dyDescent="0.3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5" x14ac:dyDescent="0.3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5" x14ac:dyDescent="0.3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5" x14ac:dyDescent="0.3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5" x14ac:dyDescent="0.3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5" x14ac:dyDescent="0.3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5" x14ac:dyDescent="0.3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5" x14ac:dyDescent="0.3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5" x14ac:dyDescent="0.3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5" x14ac:dyDescent="0.3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5" x14ac:dyDescent="0.3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5" x14ac:dyDescent="0.3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5" x14ac:dyDescent="0.3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5" x14ac:dyDescent="0.3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5" x14ac:dyDescent="0.3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5" x14ac:dyDescent="0.3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5" x14ac:dyDescent="0.3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5" x14ac:dyDescent="0.3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5" x14ac:dyDescent="0.3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5" x14ac:dyDescent="0.3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5" x14ac:dyDescent="0.3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5" x14ac:dyDescent="0.3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5" x14ac:dyDescent="0.3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5" x14ac:dyDescent="0.3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5" x14ac:dyDescent="0.3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5" x14ac:dyDescent="0.3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5" x14ac:dyDescent="0.3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5" x14ac:dyDescent="0.3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5" x14ac:dyDescent="0.3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5" x14ac:dyDescent="0.3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5" x14ac:dyDescent="0.3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5" x14ac:dyDescent="0.3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5" x14ac:dyDescent="0.3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5" x14ac:dyDescent="0.3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5" x14ac:dyDescent="0.3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5" x14ac:dyDescent="0.3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5" x14ac:dyDescent="0.3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5" x14ac:dyDescent="0.3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5" x14ac:dyDescent="0.3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5" x14ac:dyDescent="0.3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5" x14ac:dyDescent="0.3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5" x14ac:dyDescent="0.3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5" x14ac:dyDescent="0.3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5" x14ac:dyDescent="0.3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5" x14ac:dyDescent="0.3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5" x14ac:dyDescent="0.3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5" x14ac:dyDescent="0.3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5" x14ac:dyDescent="0.3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5" x14ac:dyDescent="0.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5" x14ac:dyDescent="0.3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5" x14ac:dyDescent="0.3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5" x14ac:dyDescent="0.3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5" x14ac:dyDescent="0.3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5" x14ac:dyDescent="0.3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5" x14ac:dyDescent="0.3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5" x14ac:dyDescent="0.3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5" x14ac:dyDescent="0.3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5" x14ac:dyDescent="0.3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5" x14ac:dyDescent="0.3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5" x14ac:dyDescent="0.3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5" x14ac:dyDescent="0.3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5" x14ac:dyDescent="0.3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5" x14ac:dyDescent="0.3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5" x14ac:dyDescent="0.3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5" x14ac:dyDescent="0.3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5" x14ac:dyDescent="0.3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5" x14ac:dyDescent="0.3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5" x14ac:dyDescent="0.3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5" x14ac:dyDescent="0.3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5" x14ac:dyDescent="0.3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5" x14ac:dyDescent="0.3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5" x14ac:dyDescent="0.3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5" x14ac:dyDescent="0.3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5" x14ac:dyDescent="0.3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5" x14ac:dyDescent="0.3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5" x14ac:dyDescent="0.3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5" x14ac:dyDescent="0.3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5" x14ac:dyDescent="0.3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5" x14ac:dyDescent="0.3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5" x14ac:dyDescent="0.3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5" x14ac:dyDescent="0.3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5" x14ac:dyDescent="0.3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5" x14ac:dyDescent="0.3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5" x14ac:dyDescent="0.3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5" x14ac:dyDescent="0.3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5" x14ac:dyDescent="0.3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5" x14ac:dyDescent="0.3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5" x14ac:dyDescent="0.3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5" x14ac:dyDescent="0.3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5" x14ac:dyDescent="0.3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5" x14ac:dyDescent="0.3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5" x14ac:dyDescent="0.3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5" x14ac:dyDescent="0.3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5" x14ac:dyDescent="0.3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5" x14ac:dyDescent="0.3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5" x14ac:dyDescent="0.3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5" x14ac:dyDescent="0.3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5" x14ac:dyDescent="0.3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5" x14ac:dyDescent="0.3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5" x14ac:dyDescent="0.3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5" x14ac:dyDescent="0.3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5" x14ac:dyDescent="0.3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5" x14ac:dyDescent="0.3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5" x14ac:dyDescent="0.35">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5" x14ac:dyDescent="0.35">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5" x14ac:dyDescent="0.35">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5" x14ac:dyDescent="0.35">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5" x14ac:dyDescent="0.35">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5" x14ac:dyDescent="0.3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5" x14ac:dyDescent="0.35">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5" x14ac:dyDescent="0.35">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5" x14ac:dyDescent="0.35">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5" x14ac:dyDescent="0.35">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5" x14ac:dyDescent="0.35">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5" x14ac:dyDescent="0.35">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5" x14ac:dyDescent="0.35">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5" x14ac:dyDescent="0.35">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5" x14ac:dyDescent="0.35">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5" x14ac:dyDescent="0.3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5" x14ac:dyDescent="0.35">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5" x14ac:dyDescent="0.35">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5" x14ac:dyDescent="0.35">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5" x14ac:dyDescent="0.35">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5" x14ac:dyDescent="0.35">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5" x14ac:dyDescent="0.35">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5" x14ac:dyDescent="0.35">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5" x14ac:dyDescent="0.35">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5" x14ac:dyDescent="0.35">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5" x14ac:dyDescent="0.3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5" x14ac:dyDescent="0.35">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5" x14ac:dyDescent="0.35">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5" x14ac:dyDescent="0.35">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5" x14ac:dyDescent="0.35">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5" x14ac:dyDescent="0.35">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5" x14ac:dyDescent="0.35">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5" x14ac:dyDescent="0.35">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5" x14ac:dyDescent="0.35">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5" x14ac:dyDescent="0.35">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5" x14ac:dyDescent="0.3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5" x14ac:dyDescent="0.35">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5" x14ac:dyDescent="0.35">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5" x14ac:dyDescent="0.35">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5" x14ac:dyDescent="0.35">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5" x14ac:dyDescent="0.35">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5" x14ac:dyDescent="0.35">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5" x14ac:dyDescent="0.35">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5" x14ac:dyDescent="0.35">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5" x14ac:dyDescent="0.35">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5" x14ac:dyDescent="0.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5" x14ac:dyDescent="0.35">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5" x14ac:dyDescent="0.35">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5" x14ac:dyDescent="0.35">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5" x14ac:dyDescent="0.35">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5" x14ac:dyDescent="0.35">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5" x14ac:dyDescent="0.35">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5" x14ac:dyDescent="0.35">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5" x14ac:dyDescent="0.35">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5" x14ac:dyDescent="0.35">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5" x14ac:dyDescent="0.3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5" x14ac:dyDescent="0.35">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5" x14ac:dyDescent="0.35">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5" x14ac:dyDescent="0.35">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5" x14ac:dyDescent="0.35">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5" x14ac:dyDescent="0.35">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5" x14ac:dyDescent="0.35">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5" x14ac:dyDescent="0.35">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5" x14ac:dyDescent="0.35">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5" x14ac:dyDescent="0.35">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5" x14ac:dyDescent="0.3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5" x14ac:dyDescent="0.35">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5" x14ac:dyDescent="0.35">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5" x14ac:dyDescent="0.35">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5" x14ac:dyDescent="0.35">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5" x14ac:dyDescent="0.35">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5" x14ac:dyDescent="0.35">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5" x14ac:dyDescent="0.35">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5" x14ac:dyDescent="0.35">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5" x14ac:dyDescent="0.35">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5" x14ac:dyDescent="0.3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5" x14ac:dyDescent="0.35">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5" x14ac:dyDescent="0.35">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5" x14ac:dyDescent="0.35">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5" x14ac:dyDescent="0.35">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5" x14ac:dyDescent="0.35">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5" x14ac:dyDescent="0.35">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5" x14ac:dyDescent="0.35">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5" x14ac:dyDescent="0.35">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5" x14ac:dyDescent="0.35">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5" x14ac:dyDescent="0.3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5" x14ac:dyDescent="0.35">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5" x14ac:dyDescent="0.35">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5" x14ac:dyDescent="0.35">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5" x14ac:dyDescent="0.35">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5" x14ac:dyDescent="0.35">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5" x14ac:dyDescent="0.35">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5" x14ac:dyDescent="0.35">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5" x14ac:dyDescent="0.35">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5" x14ac:dyDescent="0.35">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5" x14ac:dyDescent="0.3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5" x14ac:dyDescent="0.35">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5" x14ac:dyDescent="0.35">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5" x14ac:dyDescent="0.35">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5" x14ac:dyDescent="0.35">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5" x14ac:dyDescent="0.35">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5" x14ac:dyDescent="0.35">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5" x14ac:dyDescent="0.35">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5" x14ac:dyDescent="0.35">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5" x14ac:dyDescent="0.35">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5" x14ac:dyDescent="0.3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5" x14ac:dyDescent="0.35">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5" x14ac:dyDescent="0.35">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5" x14ac:dyDescent="0.35">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5" x14ac:dyDescent="0.35">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spans="1:26" ht="15.5" x14ac:dyDescent="0.35">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2">
    <mergeCell ref="A1:J1"/>
    <mergeCell ref="A2:J2"/>
  </mergeCells>
  <pageMargins left="0.75" right="0.75" top="1" bottom="1" header="0" footer="0"/>
  <pageSetup orientation="landscape"/>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1"/>
  <sheetViews>
    <sheetView workbookViewId="0">
      <selection activeCell="B15" sqref="B15"/>
    </sheetView>
  </sheetViews>
  <sheetFormatPr defaultColWidth="11.25" defaultRowHeight="15" customHeight="1" x14ac:dyDescent="0.35"/>
  <cols>
    <col min="1" max="1" width="31.08203125" customWidth="1"/>
    <col min="2" max="2" width="17.9140625" customWidth="1"/>
    <col min="3" max="3" width="24.4140625" customWidth="1"/>
    <col min="4" max="4" width="20" customWidth="1"/>
    <col min="5" max="5" width="18" customWidth="1"/>
    <col min="6" max="26" width="8.75" customWidth="1"/>
  </cols>
  <sheetData>
    <row r="1" spans="1:26" ht="48.75" customHeight="1" x14ac:dyDescent="0.5">
      <c r="A1" s="212"/>
      <c r="B1" s="204"/>
      <c r="C1" s="204"/>
      <c r="D1" s="204"/>
      <c r="E1" s="204"/>
      <c r="F1" s="204"/>
      <c r="G1" s="204"/>
      <c r="H1" s="58"/>
      <c r="I1" s="58"/>
      <c r="J1" s="58"/>
      <c r="K1" s="58"/>
      <c r="L1" s="58"/>
      <c r="M1" s="58"/>
      <c r="N1" s="58"/>
      <c r="O1" s="58"/>
      <c r="P1" s="58"/>
      <c r="Q1" s="58"/>
      <c r="R1" s="58"/>
      <c r="S1" s="58"/>
      <c r="T1" s="58"/>
      <c r="U1" s="58"/>
      <c r="V1" s="58"/>
      <c r="W1" s="58"/>
      <c r="X1" s="58"/>
      <c r="Y1" s="58"/>
      <c r="Z1" s="58"/>
    </row>
    <row r="2" spans="1:26" ht="40.5" customHeight="1" x14ac:dyDescent="0.4">
      <c r="A2" s="73" t="s">
        <v>298</v>
      </c>
      <c r="B2" s="73"/>
      <c r="C2" s="73"/>
      <c r="D2" s="73"/>
      <c r="E2" s="73"/>
      <c r="F2" s="58"/>
      <c r="G2" s="58"/>
      <c r="H2" s="58"/>
      <c r="I2" s="58"/>
      <c r="J2" s="58"/>
      <c r="K2" s="58"/>
      <c r="L2" s="58"/>
      <c r="M2" s="58"/>
      <c r="N2" s="58"/>
      <c r="O2" s="58"/>
      <c r="P2" s="58"/>
      <c r="Q2" s="58"/>
      <c r="R2" s="58"/>
      <c r="S2" s="58"/>
      <c r="T2" s="58"/>
      <c r="U2" s="58"/>
      <c r="V2" s="58"/>
      <c r="W2" s="58"/>
      <c r="X2" s="58"/>
      <c r="Y2" s="58"/>
      <c r="Z2" s="58"/>
    </row>
    <row r="3" spans="1:26" ht="19" customHeight="1" x14ac:dyDescent="0.35">
      <c r="A3" s="210" t="s">
        <v>299</v>
      </c>
      <c r="B3" s="204"/>
      <c r="C3" s="204"/>
      <c r="D3" s="204"/>
      <c r="E3" s="204"/>
      <c r="F3" s="58"/>
      <c r="G3" s="58"/>
      <c r="H3" s="58"/>
      <c r="I3" s="58"/>
      <c r="J3" s="58"/>
      <c r="K3" s="58"/>
      <c r="L3" s="58"/>
      <c r="M3" s="58"/>
      <c r="N3" s="58"/>
      <c r="O3" s="58"/>
      <c r="P3" s="58"/>
      <c r="Q3" s="58"/>
      <c r="R3" s="58"/>
      <c r="S3" s="58"/>
      <c r="T3" s="58"/>
      <c r="U3" s="58"/>
      <c r="V3" s="58"/>
      <c r="W3" s="58"/>
      <c r="X3" s="58"/>
      <c r="Y3" s="58"/>
      <c r="Z3" s="58"/>
    </row>
    <row r="4" spans="1:26" ht="20.25" customHeight="1" x14ac:dyDescent="0.35">
      <c r="A4" s="6"/>
      <c r="B4" s="6"/>
      <c r="C4" s="6"/>
      <c r="D4" s="6"/>
      <c r="E4" s="6"/>
      <c r="F4" s="58"/>
      <c r="G4" s="58"/>
      <c r="H4" s="58"/>
      <c r="I4" s="58"/>
      <c r="J4" s="58"/>
      <c r="K4" s="58"/>
      <c r="L4" s="58"/>
      <c r="M4" s="58"/>
      <c r="N4" s="58"/>
      <c r="O4" s="58"/>
      <c r="P4" s="58"/>
      <c r="Q4" s="58"/>
      <c r="R4" s="58"/>
      <c r="S4" s="58"/>
      <c r="T4" s="58"/>
      <c r="U4" s="58"/>
      <c r="V4" s="58"/>
      <c r="W4" s="58"/>
      <c r="X4" s="58"/>
      <c r="Y4" s="58"/>
      <c r="Z4" s="58"/>
    </row>
    <row r="5" spans="1:26" ht="30" customHeight="1" x14ac:dyDescent="0.35">
      <c r="A5" s="74" t="s">
        <v>300</v>
      </c>
      <c r="B5" s="193" t="s">
        <v>301</v>
      </c>
      <c r="C5" s="193" t="s">
        <v>302</v>
      </c>
      <c r="D5" s="193" t="s">
        <v>303</v>
      </c>
      <c r="E5" s="75" t="s">
        <v>304</v>
      </c>
      <c r="F5" s="60"/>
      <c r="G5" s="61"/>
      <c r="H5" s="58"/>
      <c r="I5" s="58"/>
      <c r="J5" s="58"/>
      <c r="K5" s="58"/>
      <c r="L5" s="58"/>
      <c r="M5" s="58"/>
      <c r="N5" s="58"/>
      <c r="O5" s="58"/>
      <c r="P5" s="58"/>
      <c r="Q5" s="58"/>
      <c r="R5" s="58"/>
      <c r="S5" s="58"/>
      <c r="T5" s="58"/>
      <c r="U5" s="58"/>
      <c r="V5" s="58"/>
      <c r="W5" s="58"/>
      <c r="X5" s="58"/>
      <c r="Y5" s="58"/>
      <c r="Z5" s="58"/>
    </row>
    <row r="6" spans="1:26" ht="18.75" customHeight="1" x14ac:dyDescent="0.35">
      <c r="A6" s="191" t="s">
        <v>79</v>
      </c>
      <c r="B6" s="159">
        <v>0</v>
      </c>
      <c r="C6" s="195">
        <v>5</v>
      </c>
      <c r="D6" s="159">
        <v>0</v>
      </c>
      <c r="E6" s="192" t="str">
        <f t="shared" ref="E6:E9" si="0">IF(OR(B6&lt;=0,D6&lt;=0),"",NPER(C6/100/12,-D6,B6)/12)</f>
        <v/>
      </c>
      <c r="F6" s="76"/>
      <c r="G6" s="64"/>
      <c r="H6" s="58"/>
      <c r="I6" s="58"/>
      <c r="J6" s="58"/>
      <c r="K6" s="58"/>
      <c r="L6" s="58"/>
      <c r="M6" s="58"/>
      <c r="N6" s="58"/>
      <c r="O6" s="58"/>
      <c r="P6" s="58"/>
      <c r="Q6" s="58"/>
      <c r="R6" s="58"/>
      <c r="S6" s="58"/>
      <c r="T6" s="58"/>
      <c r="U6" s="58"/>
      <c r="V6" s="58"/>
      <c r="W6" s="58"/>
      <c r="X6" s="58"/>
      <c r="Y6" s="58"/>
      <c r="Z6" s="58"/>
    </row>
    <row r="7" spans="1:26" ht="18.75" customHeight="1" x14ac:dyDescent="0.35">
      <c r="A7" s="191" t="s">
        <v>305</v>
      </c>
      <c r="B7" s="159">
        <v>0</v>
      </c>
      <c r="C7" s="195">
        <v>6</v>
      </c>
      <c r="D7" s="159">
        <v>0</v>
      </c>
      <c r="E7" s="192" t="str">
        <f t="shared" si="0"/>
        <v/>
      </c>
      <c r="F7" s="76"/>
      <c r="G7" s="64"/>
      <c r="H7" s="58"/>
      <c r="I7" s="58"/>
      <c r="J7" s="58"/>
      <c r="K7" s="58"/>
      <c r="L7" s="58"/>
      <c r="M7" s="58"/>
      <c r="N7" s="58"/>
      <c r="O7" s="58"/>
      <c r="P7" s="58"/>
      <c r="Q7" s="58"/>
      <c r="R7" s="58"/>
      <c r="S7" s="58"/>
      <c r="T7" s="58"/>
      <c r="U7" s="58"/>
      <c r="V7" s="58"/>
      <c r="W7" s="58"/>
      <c r="X7" s="58"/>
      <c r="Y7" s="58"/>
      <c r="Z7" s="58"/>
    </row>
    <row r="8" spans="1:26" ht="18.75" customHeight="1" x14ac:dyDescent="0.35">
      <c r="A8" s="191" t="s">
        <v>83</v>
      </c>
      <c r="B8" s="159">
        <v>0</v>
      </c>
      <c r="C8" s="195">
        <v>18</v>
      </c>
      <c r="D8" s="159">
        <v>0</v>
      </c>
      <c r="E8" s="192" t="str">
        <f t="shared" si="0"/>
        <v/>
      </c>
      <c r="F8" s="76"/>
      <c r="G8" s="64"/>
      <c r="H8" s="58"/>
      <c r="I8" s="58"/>
      <c r="J8" s="58"/>
      <c r="K8" s="58"/>
      <c r="L8" s="58"/>
      <c r="M8" s="58"/>
      <c r="N8" s="58"/>
      <c r="O8" s="58"/>
      <c r="P8" s="58"/>
      <c r="Q8" s="58"/>
      <c r="R8" s="58"/>
      <c r="S8" s="58"/>
      <c r="T8" s="58"/>
      <c r="U8" s="58"/>
      <c r="V8" s="58"/>
      <c r="W8" s="58"/>
      <c r="X8" s="58"/>
      <c r="Y8" s="58"/>
      <c r="Z8" s="58"/>
    </row>
    <row r="9" spans="1:26" ht="18.75" customHeight="1" x14ac:dyDescent="0.35">
      <c r="A9" s="191" t="s">
        <v>81</v>
      </c>
      <c r="B9" s="159">
        <v>0</v>
      </c>
      <c r="C9" s="195">
        <v>10</v>
      </c>
      <c r="D9" s="159">
        <v>0</v>
      </c>
      <c r="E9" s="192" t="str">
        <f t="shared" si="0"/>
        <v/>
      </c>
      <c r="F9" s="76"/>
      <c r="G9" s="64"/>
      <c r="H9" s="58"/>
      <c r="I9" s="58"/>
      <c r="J9" s="58"/>
      <c r="K9" s="58"/>
      <c r="L9" s="58"/>
      <c r="M9" s="58"/>
      <c r="N9" s="58"/>
      <c r="O9" s="58"/>
      <c r="P9" s="58"/>
      <c r="Q9" s="58"/>
      <c r="R9" s="58"/>
      <c r="S9" s="58"/>
      <c r="T9" s="58"/>
      <c r="U9" s="58"/>
      <c r="V9" s="58"/>
      <c r="W9" s="58"/>
      <c r="X9" s="58"/>
      <c r="Y9" s="58"/>
      <c r="Z9" s="58"/>
    </row>
    <row r="10" spans="1:26" ht="15.5" x14ac:dyDescent="0.35">
      <c r="A10" s="62"/>
      <c r="B10" s="194"/>
      <c r="C10" s="194"/>
      <c r="D10" s="194"/>
      <c r="E10" s="76"/>
      <c r="F10" s="76"/>
      <c r="G10" s="64"/>
      <c r="H10" s="58"/>
      <c r="I10" s="58"/>
      <c r="J10" s="58"/>
      <c r="K10" s="58"/>
      <c r="L10" s="58"/>
      <c r="M10" s="58"/>
      <c r="N10" s="58"/>
      <c r="O10" s="58"/>
      <c r="P10" s="58"/>
      <c r="Q10" s="58"/>
      <c r="R10" s="58"/>
      <c r="S10" s="58"/>
      <c r="T10" s="58"/>
      <c r="U10" s="58"/>
      <c r="V10" s="58"/>
      <c r="W10" s="58"/>
      <c r="X10" s="58"/>
      <c r="Y10" s="58"/>
      <c r="Z10" s="58"/>
    </row>
    <row r="11" spans="1:26" ht="15.5" x14ac:dyDescent="0.35">
      <c r="A11" s="62"/>
      <c r="B11" s="76"/>
      <c r="C11" s="76"/>
      <c r="D11" s="76"/>
      <c r="E11" s="76"/>
      <c r="F11" s="76"/>
      <c r="G11" s="64"/>
      <c r="H11" s="58"/>
      <c r="I11" s="58"/>
      <c r="J11" s="58"/>
      <c r="K11" s="58"/>
      <c r="L11" s="58"/>
      <c r="M11" s="58"/>
      <c r="N11" s="58"/>
      <c r="O11" s="58"/>
      <c r="P11" s="58"/>
      <c r="Q11" s="58"/>
      <c r="R11" s="58"/>
      <c r="S11" s="58"/>
      <c r="T11" s="58"/>
      <c r="U11" s="58"/>
      <c r="V11" s="58"/>
      <c r="W11" s="58"/>
      <c r="X11" s="58"/>
      <c r="Y11" s="58"/>
      <c r="Z11" s="58"/>
    </row>
    <row r="12" spans="1:26" ht="15.5" x14ac:dyDescent="0.35">
      <c r="A12" s="65"/>
      <c r="B12" s="66"/>
      <c r="C12" s="66"/>
      <c r="D12" s="66"/>
      <c r="E12" s="66"/>
      <c r="F12" s="66"/>
      <c r="G12" s="67"/>
      <c r="H12" s="58"/>
      <c r="I12" s="58"/>
      <c r="J12" s="58"/>
      <c r="K12" s="58"/>
      <c r="L12" s="58"/>
      <c r="M12" s="58"/>
      <c r="N12" s="58"/>
      <c r="O12" s="58"/>
      <c r="P12" s="58"/>
      <c r="Q12" s="58"/>
      <c r="R12" s="58"/>
      <c r="S12" s="58"/>
      <c r="T12" s="58"/>
      <c r="U12" s="58"/>
      <c r="V12" s="58"/>
      <c r="W12" s="58"/>
      <c r="X12" s="58"/>
      <c r="Y12" s="58"/>
      <c r="Z12" s="58"/>
    </row>
    <row r="13" spans="1:26" ht="15.5" x14ac:dyDescent="0.35">
      <c r="A13" s="58"/>
      <c r="B13" s="58"/>
      <c r="C13" s="58"/>
      <c r="D13" s="58"/>
      <c r="E13" s="58"/>
      <c r="F13" s="58"/>
      <c r="G13" s="58"/>
      <c r="H13" s="58"/>
      <c r="I13" s="58"/>
      <c r="J13" s="58"/>
      <c r="K13" s="58"/>
      <c r="L13" s="58"/>
      <c r="M13" s="58"/>
      <c r="N13" s="58"/>
      <c r="O13" s="58"/>
      <c r="P13" s="58"/>
      <c r="Q13" s="58"/>
      <c r="R13" s="58"/>
      <c r="S13" s="58"/>
      <c r="T13" s="58"/>
      <c r="U13" s="58"/>
      <c r="V13" s="58"/>
      <c r="W13" s="58"/>
      <c r="X13" s="58"/>
      <c r="Y13" s="58"/>
      <c r="Z13" s="58"/>
    </row>
    <row r="14" spans="1:26" ht="15.5" x14ac:dyDescent="0.35">
      <c r="A14" s="58"/>
      <c r="B14" s="58"/>
      <c r="C14" s="58"/>
      <c r="D14" s="58"/>
      <c r="E14" s="58"/>
      <c r="F14" s="58"/>
      <c r="G14" s="58"/>
      <c r="H14" s="58"/>
      <c r="I14" s="58"/>
      <c r="J14" s="58"/>
      <c r="K14" s="58"/>
      <c r="L14" s="58"/>
      <c r="M14" s="58"/>
      <c r="N14" s="58"/>
      <c r="O14" s="58"/>
      <c r="P14" s="58"/>
      <c r="Q14" s="58"/>
      <c r="R14" s="58"/>
      <c r="S14" s="58"/>
      <c r="T14" s="58"/>
      <c r="U14" s="58"/>
      <c r="V14" s="58"/>
      <c r="W14" s="58"/>
      <c r="X14" s="58"/>
      <c r="Y14" s="58"/>
      <c r="Z14" s="58"/>
    </row>
    <row r="15" spans="1:26" ht="15.5" x14ac:dyDescent="0.35">
      <c r="A15" s="58"/>
      <c r="B15" s="58"/>
      <c r="C15" s="58"/>
      <c r="D15" s="58"/>
      <c r="E15" s="58"/>
      <c r="F15" s="58"/>
      <c r="G15" s="58"/>
      <c r="H15" s="58"/>
      <c r="I15" s="58"/>
      <c r="J15" s="58"/>
      <c r="K15" s="58"/>
      <c r="L15" s="58"/>
      <c r="M15" s="58"/>
      <c r="N15" s="58"/>
      <c r="O15" s="58"/>
      <c r="P15" s="58"/>
      <c r="Q15" s="58"/>
      <c r="R15" s="58"/>
      <c r="S15" s="58"/>
      <c r="T15" s="58"/>
      <c r="U15" s="58"/>
      <c r="V15" s="58"/>
      <c r="W15" s="58"/>
      <c r="X15" s="58"/>
      <c r="Y15" s="58"/>
      <c r="Z15" s="58"/>
    </row>
    <row r="16" spans="1:26" ht="15.5" x14ac:dyDescent="0.35">
      <c r="A16" s="58"/>
      <c r="B16" s="58"/>
      <c r="C16" s="58"/>
      <c r="D16" s="58"/>
      <c r="E16" s="58"/>
      <c r="F16" s="58"/>
      <c r="G16" s="58"/>
      <c r="H16" s="58"/>
      <c r="I16" s="58"/>
      <c r="J16" s="58"/>
      <c r="K16" s="58"/>
      <c r="L16" s="58"/>
      <c r="M16" s="58"/>
      <c r="N16" s="58"/>
      <c r="O16" s="58"/>
      <c r="P16" s="58"/>
      <c r="Q16" s="58"/>
      <c r="R16" s="58"/>
      <c r="S16" s="58"/>
      <c r="T16" s="58"/>
      <c r="U16" s="58"/>
      <c r="V16" s="58"/>
      <c r="W16" s="58"/>
      <c r="X16" s="58"/>
      <c r="Y16" s="58"/>
      <c r="Z16" s="58"/>
    </row>
    <row r="17" spans="1:26" ht="15.5" x14ac:dyDescent="0.35">
      <c r="A17" s="58"/>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spans="1:26" ht="15.5" x14ac:dyDescent="0.35">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spans="1:26" ht="15.5" x14ac:dyDescent="0.35">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spans="1:26" ht="15.5" x14ac:dyDescent="0.35">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spans="1:26" ht="15.5" x14ac:dyDescent="0.35">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spans="1:26" ht="15.5" x14ac:dyDescent="0.35">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spans="1:26" ht="15.5" x14ac:dyDescent="0.35">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spans="1:26" ht="15.5" x14ac:dyDescent="0.35">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spans="1:26" ht="15.5" x14ac:dyDescent="0.35">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spans="1:26" ht="15.5" x14ac:dyDescent="0.35">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spans="1:26" ht="15.5" x14ac:dyDescent="0.35">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spans="1:26" ht="15.5" x14ac:dyDescent="0.35">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spans="1:26" ht="15.5" x14ac:dyDescent="0.35">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spans="1:26" ht="15.5" x14ac:dyDescent="0.35">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spans="1:26" ht="15.5" x14ac:dyDescent="0.35">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spans="1:26" ht="15.5" x14ac:dyDescent="0.35">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spans="1:26" ht="15.5" x14ac:dyDescent="0.35">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spans="1:26" ht="15.5" x14ac:dyDescent="0.35">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spans="1:26" ht="15.5" x14ac:dyDescent="0.35">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spans="1:26" ht="15.5" x14ac:dyDescent="0.35">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spans="1:26" ht="15.5" x14ac:dyDescent="0.35">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spans="1:26" ht="15.5" x14ac:dyDescent="0.35">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spans="1:26" ht="15.5" x14ac:dyDescent="0.35">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spans="1:26" ht="15.5" x14ac:dyDescent="0.35">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spans="1:26" ht="15.5" x14ac:dyDescent="0.35">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spans="1:26" ht="15.5" x14ac:dyDescent="0.35">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spans="1:26" ht="15.5" x14ac:dyDescent="0.35">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spans="1:26" ht="15.5" x14ac:dyDescent="0.35">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spans="1:26" ht="15.5" x14ac:dyDescent="0.35">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spans="1:26" ht="15.5" x14ac:dyDescent="0.35">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spans="1:26" ht="15.5" x14ac:dyDescent="0.35">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spans="1:26" ht="15.5" x14ac:dyDescent="0.35">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spans="1:26" ht="15.5" x14ac:dyDescent="0.35">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spans="1:26" ht="15.5" x14ac:dyDescent="0.35">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spans="1:26" ht="15.5" x14ac:dyDescent="0.35">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spans="1:26" ht="15.5" x14ac:dyDescent="0.35">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spans="1:26" ht="15.5" x14ac:dyDescent="0.35">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spans="1:26" ht="15.5" x14ac:dyDescent="0.35">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spans="1:26" ht="15.5" x14ac:dyDescent="0.35">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spans="1:26" ht="15.5" x14ac:dyDescent="0.35">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spans="1:26" ht="15.5" x14ac:dyDescent="0.35">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spans="1:26" ht="15.5" x14ac:dyDescent="0.35">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spans="1:26" ht="15.5" x14ac:dyDescent="0.35">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spans="1:26" ht="15.5" x14ac:dyDescent="0.35">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spans="1:26" ht="15.5" x14ac:dyDescent="0.35">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spans="1:26" ht="15.5" x14ac:dyDescent="0.35">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spans="1:26" ht="15.5" x14ac:dyDescent="0.35">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spans="1:26" ht="15.5" x14ac:dyDescent="0.35">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spans="1:26" ht="15.5" x14ac:dyDescent="0.35">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spans="1:26" ht="15.5" x14ac:dyDescent="0.35">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spans="1:26" ht="15.5" x14ac:dyDescent="0.35">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spans="1:26" ht="15.5" x14ac:dyDescent="0.35">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spans="1:26" ht="15.5" x14ac:dyDescent="0.35">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spans="1:26" ht="15.5" x14ac:dyDescent="0.35">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spans="1:26" ht="15.5" x14ac:dyDescent="0.35">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spans="1:26" ht="15.5" x14ac:dyDescent="0.35">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spans="1:26" ht="15.5" x14ac:dyDescent="0.35">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spans="1:26" ht="15.5" x14ac:dyDescent="0.35">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spans="1:26" ht="15.5" x14ac:dyDescent="0.35">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spans="1:26" ht="15.5" x14ac:dyDescent="0.35">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spans="1:26" ht="15.5" x14ac:dyDescent="0.35">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spans="1:26" ht="15.5" x14ac:dyDescent="0.35">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spans="1:26" ht="15.5" x14ac:dyDescent="0.35">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spans="1:26" ht="15.5" x14ac:dyDescent="0.35">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spans="1:26" ht="15.5" x14ac:dyDescent="0.35">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spans="1:26" ht="15.5" x14ac:dyDescent="0.35">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spans="1:26" ht="15.5" x14ac:dyDescent="0.35">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spans="1:26" ht="15.5" x14ac:dyDescent="0.35">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spans="1:26" ht="15.5" x14ac:dyDescent="0.3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spans="1:26" ht="15.5" x14ac:dyDescent="0.35">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spans="1:26" ht="15.5" x14ac:dyDescent="0.35">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spans="1:26" ht="15.5" x14ac:dyDescent="0.35">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spans="1:26" ht="15.5" x14ac:dyDescent="0.35">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spans="1:26" ht="15.5" x14ac:dyDescent="0.35">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spans="1:26" ht="15.5" x14ac:dyDescent="0.35">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spans="1:26" ht="15.5" x14ac:dyDescent="0.35">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spans="1:26" ht="15.5" x14ac:dyDescent="0.35">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spans="1:26" ht="15.5" x14ac:dyDescent="0.35">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spans="1:26" ht="15.5" x14ac:dyDescent="0.3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spans="1:26" ht="15.5" x14ac:dyDescent="0.35">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spans="1:26" ht="15.5" x14ac:dyDescent="0.35">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spans="1:26" ht="15.5" x14ac:dyDescent="0.35">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spans="1:26" ht="15.5" x14ac:dyDescent="0.35">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spans="1:26" ht="15.5" x14ac:dyDescent="0.35">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ht="15.5" x14ac:dyDescent="0.35">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ht="15.5" x14ac:dyDescent="0.35">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ht="15.5" x14ac:dyDescent="0.35">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ht="15.5" x14ac:dyDescent="0.35">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ht="15.5" x14ac:dyDescent="0.3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ht="15.5" x14ac:dyDescent="0.35">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ht="15.5" x14ac:dyDescent="0.35">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ht="15.5" x14ac:dyDescent="0.35">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ht="15.5" x14ac:dyDescent="0.35">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ht="15.5" x14ac:dyDescent="0.35">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ht="15.5" x14ac:dyDescent="0.35">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ht="15.5" x14ac:dyDescent="0.35">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ht="15.5" x14ac:dyDescent="0.35">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ht="15.5" x14ac:dyDescent="0.35">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ht="15.5" x14ac:dyDescent="0.3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ht="15.5" x14ac:dyDescent="0.35">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ht="15.5" x14ac:dyDescent="0.35">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ht="15.5" x14ac:dyDescent="0.35">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ht="15.5" x14ac:dyDescent="0.35">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ht="15.5" x14ac:dyDescent="0.35">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ht="15.5" x14ac:dyDescent="0.35">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ht="15.5" x14ac:dyDescent="0.35">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ht="15.5" x14ac:dyDescent="0.35">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ht="15.5" x14ac:dyDescent="0.35">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ht="15.5" x14ac:dyDescent="0.3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ht="15.5" x14ac:dyDescent="0.35">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ht="15.5" x14ac:dyDescent="0.35">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ht="15.5" x14ac:dyDescent="0.35">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ht="15.5" x14ac:dyDescent="0.35">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ht="15.5" x14ac:dyDescent="0.35">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ht="15.5" x14ac:dyDescent="0.35">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ht="15.5" x14ac:dyDescent="0.35">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ht="15.5" x14ac:dyDescent="0.35">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ht="15.5" x14ac:dyDescent="0.35">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ht="15.5" x14ac:dyDescent="0.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ht="15.5" x14ac:dyDescent="0.35">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ht="15.5" x14ac:dyDescent="0.35">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ht="15.5" x14ac:dyDescent="0.35">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ht="15.5" x14ac:dyDescent="0.35">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ht="15.5" x14ac:dyDescent="0.35">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ht="15.5" x14ac:dyDescent="0.35">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ht="15.5" x14ac:dyDescent="0.35">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ht="15.5" x14ac:dyDescent="0.35">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ht="15.5" x14ac:dyDescent="0.35">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ht="15.5" x14ac:dyDescent="0.3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ht="15.5" x14ac:dyDescent="0.35">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ht="15.5" x14ac:dyDescent="0.35">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ht="15.5" x14ac:dyDescent="0.35">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ht="15.5" x14ac:dyDescent="0.35">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ht="15.5" x14ac:dyDescent="0.35">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ht="15.5" x14ac:dyDescent="0.35">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ht="15.5" x14ac:dyDescent="0.35">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ht="15.5" x14ac:dyDescent="0.35">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ht="15.5" x14ac:dyDescent="0.35">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ht="15.5" x14ac:dyDescent="0.3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ht="15.5" x14ac:dyDescent="0.35">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ht="15.5" x14ac:dyDescent="0.35">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ht="15.5" x14ac:dyDescent="0.35">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ht="15.5" x14ac:dyDescent="0.35">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ht="15.5" x14ac:dyDescent="0.35">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ht="15.5" x14ac:dyDescent="0.35">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ht="15.5" x14ac:dyDescent="0.35">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ht="15.5" x14ac:dyDescent="0.35">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ht="15.5" x14ac:dyDescent="0.35">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ht="15.5" x14ac:dyDescent="0.3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ht="15.5" x14ac:dyDescent="0.35">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ht="15.5" x14ac:dyDescent="0.35">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ht="15.5" x14ac:dyDescent="0.35">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ht="15.5" x14ac:dyDescent="0.35">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ht="15.5" x14ac:dyDescent="0.35">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ht="15.5" x14ac:dyDescent="0.35">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ht="15.5" x14ac:dyDescent="0.35">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ht="15.5" x14ac:dyDescent="0.35">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ht="15.5" x14ac:dyDescent="0.35">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ht="15.5" x14ac:dyDescent="0.3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ht="15.5" x14ac:dyDescent="0.35">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5.5" x14ac:dyDescent="0.35">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5.5" x14ac:dyDescent="0.35">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5.5" x14ac:dyDescent="0.35">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5.5" x14ac:dyDescent="0.35">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5.5" x14ac:dyDescent="0.35">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5.5" x14ac:dyDescent="0.35">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5.5" x14ac:dyDescent="0.35">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5.5" x14ac:dyDescent="0.35">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5.5" x14ac:dyDescent="0.3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5.5" x14ac:dyDescent="0.35">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5.5" x14ac:dyDescent="0.35">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5.5" x14ac:dyDescent="0.35">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5.5" x14ac:dyDescent="0.35">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5.5" x14ac:dyDescent="0.35">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5.5" x14ac:dyDescent="0.35">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5.5" x14ac:dyDescent="0.35">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5.5" x14ac:dyDescent="0.35">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5.5" x14ac:dyDescent="0.35">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5.5" x14ac:dyDescent="0.3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5.5" x14ac:dyDescent="0.35">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5.5" x14ac:dyDescent="0.35">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5.5" x14ac:dyDescent="0.35">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5.5" x14ac:dyDescent="0.35">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5.5" x14ac:dyDescent="0.35">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5.5" x14ac:dyDescent="0.35">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5" x14ac:dyDescent="0.35">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5" x14ac:dyDescent="0.35">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5" x14ac:dyDescent="0.35">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5" x14ac:dyDescent="0.3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5" x14ac:dyDescent="0.35">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5" x14ac:dyDescent="0.35">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5" x14ac:dyDescent="0.35">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5" x14ac:dyDescent="0.35">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5" x14ac:dyDescent="0.35">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5" x14ac:dyDescent="0.35">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5" x14ac:dyDescent="0.35">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5" x14ac:dyDescent="0.35">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5" x14ac:dyDescent="0.35">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5" x14ac:dyDescent="0.3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5" x14ac:dyDescent="0.35">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5" x14ac:dyDescent="0.35">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5" x14ac:dyDescent="0.35">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5" x14ac:dyDescent="0.35">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5" x14ac:dyDescent="0.35">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5" x14ac:dyDescent="0.35">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5" x14ac:dyDescent="0.35">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5" x14ac:dyDescent="0.35">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5" x14ac:dyDescent="0.35">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5" x14ac:dyDescent="0.3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5" x14ac:dyDescent="0.35">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5" x14ac:dyDescent="0.35">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5" x14ac:dyDescent="0.35">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5" x14ac:dyDescent="0.35">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5" x14ac:dyDescent="0.35">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5" x14ac:dyDescent="0.35">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5" x14ac:dyDescent="0.35">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5" x14ac:dyDescent="0.35">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5" x14ac:dyDescent="0.35">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5" x14ac:dyDescent="0.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5" x14ac:dyDescent="0.35">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5" x14ac:dyDescent="0.35">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5" x14ac:dyDescent="0.35">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5" x14ac:dyDescent="0.35">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5" x14ac:dyDescent="0.35">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5" x14ac:dyDescent="0.35">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5" x14ac:dyDescent="0.35">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5" x14ac:dyDescent="0.35">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5" x14ac:dyDescent="0.35">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5" x14ac:dyDescent="0.3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5" x14ac:dyDescent="0.35">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5" x14ac:dyDescent="0.35">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5" x14ac:dyDescent="0.35">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5" x14ac:dyDescent="0.35">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5" x14ac:dyDescent="0.35">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5" x14ac:dyDescent="0.35">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5" x14ac:dyDescent="0.35">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5" x14ac:dyDescent="0.35">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5" x14ac:dyDescent="0.35">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5" x14ac:dyDescent="0.3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5" x14ac:dyDescent="0.35">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5" x14ac:dyDescent="0.35">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5" x14ac:dyDescent="0.35">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5" x14ac:dyDescent="0.35">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5" x14ac:dyDescent="0.35">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5" x14ac:dyDescent="0.35">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5" x14ac:dyDescent="0.35">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5" x14ac:dyDescent="0.35">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5" x14ac:dyDescent="0.35">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5" x14ac:dyDescent="0.3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5" x14ac:dyDescent="0.35">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5" x14ac:dyDescent="0.35">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5" x14ac:dyDescent="0.35">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5" x14ac:dyDescent="0.35">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5" x14ac:dyDescent="0.35">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5" x14ac:dyDescent="0.35">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5" x14ac:dyDescent="0.35">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5" x14ac:dyDescent="0.35">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5" x14ac:dyDescent="0.3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5" x14ac:dyDescent="0.3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5" x14ac:dyDescent="0.35">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5" x14ac:dyDescent="0.35">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5" x14ac:dyDescent="0.35">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5" x14ac:dyDescent="0.35">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5" x14ac:dyDescent="0.35">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5" x14ac:dyDescent="0.35">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5" x14ac:dyDescent="0.35">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5" x14ac:dyDescent="0.35">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5" x14ac:dyDescent="0.35">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5" x14ac:dyDescent="0.3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5" x14ac:dyDescent="0.3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5" x14ac:dyDescent="0.35">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5" x14ac:dyDescent="0.35">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5" x14ac:dyDescent="0.3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5" x14ac:dyDescent="0.35">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5" x14ac:dyDescent="0.35">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5" x14ac:dyDescent="0.3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5" x14ac:dyDescent="0.3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5" x14ac:dyDescent="0.35">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5" x14ac:dyDescent="0.3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5" x14ac:dyDescent="0.3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5" x14ac:dyDescent="0.35">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5" x14ac:dyDescent="0.35">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5" x14ac:dyDescent="0.3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5" x14ac:dyDescent="0.3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5" x14ac:dyDescent="0.3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5" x14ac:dyDescent="0.3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5" x14ac:dyDescent="0.3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5" x14ac:dyDescent="0.3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5" x14ac:dyDescent="0.3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5" x14ac:dyDescent="0.3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5" x14ac:dyDescent="0.3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5" x14ac:dyDescent="0.3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5" x14ac:dyDescent="0.3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5" x14ac:dyDescent="0.3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5" x14ac:dyDescent="0.3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5" x14ac:dyDescent="0.3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5" x14ac:dyDescent="0.3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5" x14ac:dyDescent="0.3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5" x14ac:dyDescent="0.3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5" x14ac:dyDescent="0.3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5" x14ac:dyDescent="0.3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5" x14ac:dyDescent="0.3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5" x14ac:dyDescent="0.3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5" x14ac:dyDescent="0.3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5" x14ac:dyDescent="0.3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5" x14ac:dyDescent="0.3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5" x14ac:dyDescent="0.3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5" x14ac:dyDescent="0.3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5" x14ac:dyDescent="0.3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5" x14ac:dyDescent="0.3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5" x14ac:dyDescent="0.3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5" x14ac:dyDescent="0.3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5" x14ac:dyDescent="0.3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5" x14ac:dyDescent="0.3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5" x14ac:dyDescent="0.3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5" x14ac:dyDescent="0.3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5" x14ac:dyDescent="0.3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5" x14ac:dyDescent="0.3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5" x14ac:dyDescent="0.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5" x14ac:dyDescent="0.3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5" x14ac:dyDescent="0.3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5" x14ac:dyDescent="0.3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5" x14ac:dyDescent="0.3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5" x14ac:dyDescent="0.3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5" x14ac:dyDescent="0.3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5" x14ac:dyDescent="0.3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5" x14ac:dyDescent="0.3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5" x14ac:dyDescent="0.3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5" x14ac:dyDescent="0.3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5" x14ac:dyDescent="0.3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5" x14ac:dyDescent="0.3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5" x14ac:dyDescent="0.3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5" x14ac:dyDescent="0.3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5" x14ac:dyDescent="0.3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5" x14ac:dyDescent="0.3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5" x14ac:dyDescent="0.3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5" x14ac:dyDescent="0.3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5" x14ac:dyDescent="0.3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5" x14ac:dyDescent="0.3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5" x14ac:dyDescent="0.3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5" x14ac:dyDescent="0.3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5" x14ac:dyDescent="0.3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5" x14ac:dyDescent="0.3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5" x14ac:dyDescent="0.3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5" x14ac:dyDescent="0.3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5" x14ac:dyDescent="0.3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5" x14ac:dyDescent="0.3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5" x14ac:dyDescent="0.3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5" x14ac:dyDescent="0.3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5" x14ac:dyDescent="0.3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5" x14ac:dyDescent="0.3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5" x14ac:dyDescent="0.3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5" x14ac:dyDescent="0.3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5" x14ac:dyDescent="0.3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5" x14ac:dyDescent="0.3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5" x14ac:dyDescent="0.3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5" x14ac:dyDescent="0.3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5" x14ac:dyDescent="0.3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5" x14ac:dyDescent="0.3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5" x14ac:dyDescent="0.3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5" x14ac:dyDescent="0.3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5" x14ac:dyDescent="0.3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5" x14ac:dyDescent="0.3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5" x14ac:dyDescent="0.3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5" x14ac:dyDescent="0.3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5" x14ac:dyDescent="0.3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5" x14ac:dyDescent="0.3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5" x14ac:dyDescent="0.3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5" x14ac:dyDescent="0.3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5" x14ac:dyDescent="0.3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5" x14ac:dyDescent="0.3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5" x14ac:dyDescent="0.3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5" x14ac:dyDescent="0.3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5" x14ac:dyDescent="0.3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5" x14ac:dyDescent="0.3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5" x14ac:dyDescent="0.3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5" x14ac:dyDescent="0.3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5" x14ac:dyDescent="0.3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5" x14ac:dyDescent="0.3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5" x14ac:dyDescent="0.3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5" x14ac:dyDescent="0.3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5" x14ac:dyDescent="0.3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5" x14ac:dyDescent="0.3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5" x14ac:dyDescent="0.3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5" x14ac:dyDescent="0.3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5" x14ac:dyDescent="0.3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5" x14ac:dyDescent="0.3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5" x14ac:dyDescent="0.3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5" x14ac:dyDescent="0.3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5" x14ac:dyDescent="0.3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5" x14ac:dyDescent="0.3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5" x14ac:dyDescent="0.3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5" x14ac:dyDescent="0.3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5" x14ac:dyDescent="0.3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5" x14ac:dyDescent="0.3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5" x14ac:dyDescent="0.3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5" x14ac:dyDescent="0.3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5" x14ac:dyDescent="0.3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5" x14ac:dyDescent="0.3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5" x14ac:dyDescent="0.3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5" x14ac:dyDescent="0.3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5" x14ac:dyDescent="0.3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5" x14ac:dyDescent="0.3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5" x14ac:dyDescent="0.3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5" x14ac:dyDescent="0.3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5" x14ac:dyDescent="0.3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5" x14ac:dyDescent="0.3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5" x14ac:dyDescent="0.3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5" x14ac:dyDescent="0.3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5" x14ac:dyDescent="0.3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5" x14ac:dyDescent="0.3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5" x14ac:dyDescent="0.3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5" x14ac:dyDescent="0.3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5" x14ac:dyDescent="0.3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5" x14ac:dyDescent="0.3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5" x14ac:dyDescent="0.3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5" x14ac:dyDescent="0.3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5" x14ac:dyDescent="0.3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5" x14ac:dyDescent="0.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5" x14ac:dyDescent="0.3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5" x14ac:dyDescent="0.3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5" x14ac:dyDescent="0.3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5" x14ac:dyDescent="0.3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5" x14ac:dyDescent="0.3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5" x14ac:dyDescent="0.3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5" x14ac:dyDescent="0.3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5" x14ac:dyDescent="0.3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5" x14ac:dyDescent="0.3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5" x14ac:dyDescent="0.3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5" x14ac:dyDescent="0.3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5" x14ac:dyDescent="0.3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5" x14ac:dyDescent="0.3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5" x14ac:dyDescent="0.3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5" x14ac:dyDescent="0.3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5" x14ac:dyDescent="0.3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5" x14ac:dyDescent="0.3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5" x14ac:dyDescent="0.3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5" x14ac:dyDescent="0.3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5" x14ac:dyDescent="0.3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5" x14ac:dyDescent="0.3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5" x14ac:dyDescent="0.3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5" x14ac:dyDescent="0.3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5" x14ac:dyDescent="0.3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5" x14ac:dyDescent="0.3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5" x14ac:dyDescent="0.3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5" x14ac:dyDescent="0.3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5" x14ac:dyDescent="0.3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5" x14ac:dyDescent="0.3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5" x14ac:dyDescent="0.3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5" x14ac:dyDescent="0.3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5" x14ac:dyDescent="0.3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5" x14ac:dyDescent="0.3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5" x14ac:dyDescent="0.3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5" x14ac:dyDescent="0.3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5" x14ac:dyDescent="0.3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5" x14ac:dyDescent="0.3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5" x14ac:dyDescent="0.3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5" x14ac:dyDescent="0.3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5" x14ac:dyDescent="0.3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5" x14ac:dyDescent="0.3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5" x14ac:dyDescent="0.3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5" x14ac:dyDescent="0.3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5" x14ac:dyDescent="0.3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5" x14ac:dyDescent="0.3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5" x14ac:dyDescent="0.3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5" x14ac:dyDescent="0.3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5" x14ac:dyDescent="0.3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5" x14ac:dyDescent="0.3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5" x14ac:dyDescent="0.3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5" x14ac:dyDescent="0.3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5" x14ac:dyDescent="0.3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5" x14ac:dyDescent="0.3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5" x14ac:dyDescent="0.3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5" x14ac:dyDescent="0.3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5" x14ac:dyDescent="0.3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5" x14ac:dyDescent="0.3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5" x14ac:dyDescent="0.3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5" x14ac:dyDescent="0.3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5" x14ac:dyDescent="0.3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5" x14ac:dyDescent="0.3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5" x14ac:dyDescent="0.3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5" x14ac:dyDescent="0.3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5" x14ac:dyDescent="0.3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5" x14ac:dyDescent="0.3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5" x14ac:dyDescent="0.3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5" x14ac:dyDescent="0.3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5" x14ac:dyDescent="0.3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5" x14ac:dyDescent="0.3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5" x14ac:dyDescent="0.3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5" x14ac:dyDescent="0.3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5" x14ac:dyDescent="0.3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5" x14ac:dyDescent="0.3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5" x14ac:dyDescent="0.3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5" x14ac:dyDescent="0.3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5" x14ac:dyDescent="0.3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5" x14ac:dyDescent="0.3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5" x14ac:dyDescent="0.3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5" x14ac:dyDescent="0.3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5" x14ac:dyDescent="0.3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5" x14ac:dyDescent="0.3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5" x14ac:dyDescent="0.3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5" x14ac:dyDescent="0.3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5" x14ac:dyDescent="0.3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5" x14ac:dyDescent="0.3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5" x14ac:dyDescent="0.3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5" x14ac:dyDescent="0.3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5" x14ac:dyDescent="0.3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5" x14ac:dyDescent="0.3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5" x14ac:dyDescent="0.3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5" x14ac:dyDescent="0.3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5" x14ac:dyDescent="0.3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5" x14ac:dyDescent="0.3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5" x14ac:dyDescent="0.3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5" x14ac:dyDescent="0.3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5" x14ac:dyDescent="0.3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5" x14ac:dyDescent="0.3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5" x14ac:dyDescent="0.3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5" x14ac:dyDescent="0.3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5" x14ac:dyDescent="0.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5" x14ac:dyDescent="0.3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5" x14ac:dyDescent="0.3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5" x14ac:dyDescent="0.3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5" x14ac:dyDescent="0.3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5" x14ac:dyDescent="0.3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5" x14ac:dyDescent="0.3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5" x14ac:dyDescent="0.3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5" x14ac:dyDescent="0.3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5" x14ac:dyDescent="0.3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5" x14ac:dyDescent="0.3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5" x14ac:dyDescent="0.3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5" x14ac:dyDescent="0.3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5" x14ac:dyDescent="0.3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5" x14ac:dyDescent="0.3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5" x14ac:dyDescent="0.3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5" x14ac:dyDescent="0.3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5" x14ac:dyDescent="0.3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5" x14ac:dyDescent="0.3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5" x14ac:dyDescent="0.3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5" x14ac:dyDescent="0.3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5" x14ac:dyDescent="0.3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5" x14ac:dyDescent="0.3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5" x14ac:dyDescent="0.3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5" x14ac:dyDescent="0.3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5" x14ac:dyDescent="0.3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5" x14ac:dyDescent="0.3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5" x14ac:dyDescent="0.3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5" x14ac:dyDescent="0.3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5" x14ac:dyDescent="0.3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5" x14ac:dyDescent="0.3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5" x14ac:dyDescent="0.3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5" x14ac:dyDescent="0.3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5" x14ac:dyDescent="0.3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5" x14ac:dyDescent="0.3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5" x14ac:dyDescent="0.3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5" x14ac:dyDescent="0.3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5" x14ac:dyDescent="0.3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5" x14ac:dyDescent="0.3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5" x14ac:dyDescent="0.3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5" x14ac:dyDescent="0.3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5" x14ac:dyDescent="0.3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5" x14ac:dyDescent="0.3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5" x14ac:dyDescent="0.3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5" x14ac:dyDescent="0.3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5" x14ac:dyDescent="0.3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5" x14ac:dyDescent="0.3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5" x14ac:dyDescent="0.3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5" x14ac:dyDescent="0.3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5" x14ac:dyDescent="0.3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5" x14ac:dyDescent="0.3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5" x14ac:dyDescent="0.3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5" x14ac:dyDescent="0.3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5" x14ac:dyDescent="0.3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5" x14ac:dyDescent="0.3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5" x14ac:dyDescent="0.3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5" x14ac:dyDescent="0.3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5" x14ac:dyDescent="0.3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5" x14ac:dyDescent="0.3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5" x14ac:dyDescent="0.3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5" x14ac:dyDescent="0.3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5" x14ac:dyDescent="0.3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5" x14ac:dyDescent="0.3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5" x14ac:dyDescent="0.3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5" x14ac:dyDescent="0.3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5" x14ac:dyDescent="0.3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5" x14ac:dyDescent="0.3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5" x14ac:dyDescent="0.3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5" x14ac:dyDescent="0.3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5" x14ac:dyDescent="0.3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5" x14ac:dyDescent="0.3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5" x14ac:dyDescent="0.3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5" x14ac:dyDescent="0.3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5" x14ac:dyDescent="0.3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5" x14ac:dyDescent="0.3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5" x14ac:dyDescent="0.3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5" x14ac:dyDescent="0.3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5" x14ac:dyDescent="0.3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5" x14ac:dyDescent="0.3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5" x14ac:dyDescent="0.3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5" x14ac:dyDescent="0.3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5" x14ac:dyDescent="0.3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5" x14ac:dyDescent="0.3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5" x14ac:dyDescent="0.3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5" x14ac:dyDescent="0.3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5" x14ac:dyDescent="0.3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5" x14ac:dyDescent="0.3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5" x14ac:dyDescent="0.3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5" x14ac:dyDescent="0.3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5" x14ac:dyDescent="0.3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5" x14ac:dyDescent="0.3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5" x14ac:dyDescent="0.3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5" x14ac:dyDescent="0.3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5" x14ac:dyDescent="0.3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5" x14ac:dyDescent="0.3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5" x14ac:dyDescent="0.3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5" x14ac:dyDescent="0.3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5" x14ac:dyDescent="0.3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5" x14ac:dyDescent="0.3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5" x14ac:dyDescent="0.3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5" x14ac:dyDescent="0.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5" x14ac:dyDescent="0.3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5" x14ac:dyDescent="0.3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5" x14ac:dyDescent="0.3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5" x14ac:dyDescent="0.3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5" x14ac:dyDescent="0.3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5" x14ac:dyDescent="0.3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5" x14ac:dyDescent="0.3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5" x14ac:dyDescent="0.3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5" x14ac:dyDescent="0.3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5" x14ac:dyDescent="0.3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5" x14ac:dyDescent="0.3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5" x14ac:dyDescent="0.3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5" x14ac:dyDescent="0.3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5" x14ac:dyDescent="0.3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5" x14ac:dyDescent="0.3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5" x14ac:dyDescent="0.3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5" x14ac:dyDescent="0.3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5" x14ac:dyDescent="0.3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5" x14ac:dyDescent="0.3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5" x14ac:dyDescent="0.3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5" x14ac:dyDescent="0.3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5" x14ac:dyDescent="0.3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5" x14ac:dyDescent="0.3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5" x14ac:dyDescent="0.3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5" x14ac:dyDescent="0.3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5" x14ac:dyDescent="0.3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5" x14ac:dyDescent="0.3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5" x14ac:dyDescent="0.3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5" x14ac:dyDescent="0.3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5" x14ac:dyDescent="0.3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5" x14ac:dyDescent="0.3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5" x14ac:dyDescent="0.3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5" x14ac:dyDescent="0.3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5" x14ac:dyDescent="0.3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5" x14ac:dyDescent="0.3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5" x14ac:dyDescent="0.3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5" x14ac:dyDescent="0.3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5" x14ac:dyDescent="0.3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5" x14ac:dyDescent="0.3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5" x14ac:dyDescent="0.3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5" x14ac:dyDescent="0.3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5" x14ac:dyDescent="0.3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5" x14ac:dyDescent="0.3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5" x14ac:dyDescent="0.3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5" x14ac:dyDescent="0.3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5" x14ac:dyDescent="0.3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5" x14ac:dyDescent="0.3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5" x14ac:dyDescent="0.3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5" x14ac:dyDescent="0.3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5" x14ac:dyDescent="0.3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5" x14ac:dyDescent="0.3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5" x14ac:dyDescent="0.3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5" x14ac:dyDescent="0.3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5" x14ac:dyDescent="0.3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5" x14ac:dyDescent="0.3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5" x14ac:dyDescent="0.3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5" x14ac:dyDescent="0.3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5" x14ac:dyDescent="0.3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5" x14ac:dyDescent="0.3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5" x14ac:dyDescent="0.3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5" x14ac:dyDescent="0.3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5" x14ac:dyDescent="0.3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5" x14ac:dyDescent="0.3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5" x14ac:dyDescent="0.3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5" x14ac:dyDescent="0.3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5" x14ac:dyDescent="0.3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5" x14ac:dyDescent="0.3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5" x14ac:dyDescent="0.3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5" x14ac:dyDescent="0.3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5" x14ac:dyDescent="0.3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5" x14ac:dyDescent="0.3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5" x14ac:dyDescent="0.3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5" x14ac:dyDescent="0.3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5" x14ac:dyDescent="0.3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5" x14ac:dyDescent="0.3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5" x14ac:dyDescent="0.3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5" x14ac:dyDescent="0.3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5" x14ac:dyDescent="0.3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5" x14ac:dyDescent="0.3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5" x14ac:dyDescent="0.3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5" x14ac:dyDescent="0.3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5" x14ac:dyDescent="0.3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5" x14ac:dyDescent="0.3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5" x14ac:dyDescent="0.3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5" x14ac:dyDescent="0.3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5" x14ac:dyDescent="0.3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5" x14ac:dyDescent="0.3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5" x14ac:dyDescent="0.3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5" x14ac:dyDescent="0.3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5" x14ac:dyDescent="0.3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5" x14ac:dyDescent="0.3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5" x14ac:dyDescent="0.3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5" x14ac:dyDescent="0.3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5" x14ac:dyDescent="0.3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5" x14ac:dyDescent="0.3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5" x14ac:dyDescent="0.3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5" x14ac:dyDescent="0.3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5" x14ac:dyDescent="0.3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5" x14ac:dyDescent="0.3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5" x14ac:dyDescent="0.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5" x14ac:dyDescent="0.3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5" x14ac:dyDescent="0.3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5" x14ac:dyDescent="0.3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5" x14ac:dyDescent="0.3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5" x14ac:dyDescent="0.3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5" x14ac:dyDescent="0.3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5" x14ac:dyDescent="0.3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5" x14ac:dyDescent="0.3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5" x14ac:dyDescent="0.3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5" x14ac:dyDescent="0.3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5" x14ac:dyDescent="0.3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5" x14ac:dyDescent="0.3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5" x14ac:dyDescent="0.3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5" x14ac:dyDescent="0.3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5" x14ac:dyDescent="0.3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5" x14ac:dyDescent="0.3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5" x14ac:dyDescent="0.3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5" x14ac:dyDescent="0.3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5" x14ac:dyDescent="0.3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5" x14ac:dyDescent="0.3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5" x14ac:dyDescent="0.3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5" x14ac:dyDescent="0.3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5" x14ac:dyDescent="0.3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5" x14ac:dyDescent="0.3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5" x14ac:dyDescent="0.3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5" x14ac:dyDescent="0.3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5" x14ac:dyDescent="0.3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5" x14ac:dyDescent="0.3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5" x14ac:dyDescent="0.3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5" x14ac:dyDescent="0.3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5" x14ac:dyDescent="0.3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5" x14ac:dyDescent="0.3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5" x14ac:dyDescent="0.3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5" x14ac:dyDescent="0.3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5" x14ac:dyDescent="0.3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5" x14ac:dyDescent="0.3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5" x14ac:dyDescent="0.3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5" x14ac:dyDescent="0.3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5" x14ac:dyDescent="0.3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5" x14ac:dyDescent="0.3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5" x14ac:dyDescent="0.3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5" x14ac:dyDescent="0.3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5" x14ac:dyDescent="0.3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5" x14ac:dyDescent="0.3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5" x14ac:dyDescent="0.3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5" x14ac:dyDescent="0.3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5" x14ac:dyDescent="0.3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5" x14ac:dyDescent="0.3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5" x14ac:dyDescent="0.3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5" x14ac:dyDescent="0.3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5" x14ac:dyDescent="0.3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5" x14ac:dyDescent="0.3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5" x14ac:dyDescent="0.3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5" x14ac:dyDescent="0.3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5" x14ac:dyDescent="0.3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5" x14ac:dyDescent="0.3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5" x14ac:dyDescent="0.3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5" x14ac:dyDescent="0.3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5" x14ac:dyDescent="0.3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5" x14ac:dyDescent="0.3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5" x14ac:dyDescent="0.3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5" x14ac:dyDescent="0.3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5" x14ac:dyDescent="0.3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5" x14ac:dyDescent="0.3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5" x14ac:dyDescent="0.3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5" x14ac:dyDescent="0.3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5" x14ac:dyDescent="0.3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5" x14ac:dyDescent="0.3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5" x14ac:dyDescent="0.3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5" x14ac:dyDescent="0.3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5" x14ac:dyDescent="0.3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5" x14ac:dyDescent="0.3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5" x14ac:dyDescent="0.3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5" x14ac:dyDescent="0.3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5" x14ac:dyDescent="0.3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5" x14ac:dyDescent="0.3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5" x14ac:dyDescent="0.3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5" x14ac:dyDescent="0.3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5" x14ac:dyDescent="0.3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5" x14ac:dyDescent="0.3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5" x14ac:dyDescent="0.3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5" x14ac:dyDescent="0.3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5" x14ac:dyDescent="0.3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5" x14ac:dyDescent="0.3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5" x14ac:dyDescent="0.3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5" x14ac:dyDescent="0.3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5" x14ac:dyDescent="0.3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5" x14ac:dyDescent="0.3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5" x14ac:dyDescent="0.3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5" x14ac:dyDescent="0.3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5" x14ac:dyDescent="0.3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5" x14ac:dyDescent="0.3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5" x14ac:dyDescent="0.3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5" x14ac:dyDescent="0.3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5" x14ac:dyDescent="0.3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5" x14ac:dyDescent="0.3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5" x14ac:dyDescent="0.3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5" x14ac:dyDescent="0.3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5" x14ac:dyDescent="0.3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5" x14ac:dyDescent="0.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5" x14ac:dyDescent="0.3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5" x14ac:dyDescent="0.3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5" x14ac:dyDescent="0.3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5" x14ac:dyDescent="0.3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5" x14ac:dyDescent="0.3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5" x14ac:dyDescent="0.3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5" x14ac:dyDescent="0.3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5" x14ac:dyDescent="0.3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5" x14ac:dyDescent="0.3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5" x14ac:dyDescent="0.3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5" x14ac:dyDescent="0.3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5" x14ac:dyDescent="0.3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5" x14ac:dyDescent="0.3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5" x14ac:dyDescent="0.3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5" x14ac:dyDescent="0.3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5" x14ac:dyDescent="0.3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5" x14ac:dyDescent="0.3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5" x14ac:dyDescent="0.3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5" x14ac:dyDescent="0.3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5" x14ac:dyDescent="0.3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5" x14ac:dyDescent="0.3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5" x14ac:dyDescent="0.3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5" x14ac:dyDescent="0.3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5" x14ac:dyDescent="0.3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5" x14ac:dyDescent="0.3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5" x14ac:dyDescent="0.3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5" x14ac:dyDescent="0.3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5" x14ac:dyDescent="0.3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5" x14ac:dyDescent="0.3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5" x14ac:dyDescent="0.3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5" x14ac:dyDescent="0.3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5" x14ac:dyDescent="0.3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5" x14ac:dyDescent="0.3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5" x14ac:dyDescent="0.3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5" x14ac:dyDescent="0.3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5" x14ac:dyDescent="0.3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5" x14ac:dyDescent="0.3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5" x14ac:dyDescent="0.3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5" x14ac:dyDescent="0.3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5" x14ac:dyDescent="0.3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5" x14ac:dyDescent="0.3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5" x14ac:dyDescent="0.3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5" x14ac:dyDescent="0.3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5" x14ac:dyDescent="0.3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5" x14ac:dyDescent="0.3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5" x14ac:dyDescent="0.3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5" x14ac:dyDescent="0.3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5" x14ac:dyDescent="0.3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5" x14ac:dyDescent="0.3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5" x14ac:dyDescent="0.3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5" x14ac:dyDescent="0.3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5" x14ac:dyDescent="0.3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5" x14ac:dyDescent="0.3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5" x14ac:dyDescent="0.3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5" x14ac:dyDescent="0.35">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5" x14ac:dyDescent="0.35">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5" x14ac:dyDescent="0.35">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5" x14ac:dyDescent="0.35">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5" x14ac:dyDescent="0.35">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5" x14ac:dyDescent="0.3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5" x14ac:dyDescent="0.35">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5" x14ac:dyDescent="0.35">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5" x14ac:dyDescent="0.35">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5" x14ac:dyDescent="0.35">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5" x14ac:dyDescent="0.35">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5" x14ac:dyDescent="0.35">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5" x14ac:dyDescent="0.35">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5" x14ac:dyDescent="0.35">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5" x14ac:dyDescent="0.35">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5" x14ac:dyDescent="0.3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5" x14ac:dyDescent="0.35">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5" x14ac:dyDescent="0.35">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5" x14ac:dyDescent="0.35">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5" x14ac:dyDescent="0.35">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5" x14ac:dyDescent="0.35">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5" x14ac:dyDescent="0.35">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5" x14ac:dyDescent="0.35">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5" x14ac:dyDescent="0.35">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5" x14ac:dyDescent="0.35">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5" x14ac:dyDescent="0.3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5" x14ac:dyDescent="0.35">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5" x14ac:dyDescent="0.35">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5" x14ac:dyDescent="0.35">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5" x14ac:dyDescent="0.35">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5" x14ac:dyDescent="0.35">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5" x14ac:dyDescent="0.35">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5" x14ac:dyDescent="0.35">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5" x14ac:dyDescent="0.35">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5" x14ac:dyDescent="0.35">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5" x14ac:dyDescent="0.3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5" x14ac:dyDescent="0.35">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5" x14ac:dyDescent="0.35">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5" x14ac:dyDescent="0.35">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5" x14ac:dyDescent="0.35">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5" x14ac:dyDescent="0.35">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5" x14ac:dyDescent="0.35">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5" x14ac:dyDescent="0.35">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5" x14ac:dyDescent="0.35">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5" x14ac:dyDescent="0.35">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5" x14ac:dyDescent="0.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5" x14ac:dyDescent="0.35">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5" x14ac:dyDescent="0.35">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5" x14ac:dyDescent="0.35">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5" x14ac:dyDescent="0.35">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5" x14ac:dyDescent="0.35">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5" x14ac:dyDescent="0.35">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5" x14ac:dyDescent="0.35">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5" x14ac:dyDescent="0.35">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5" x14ac:dyDescent="0.35">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5" x14ac:dyDescent="0.3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5" x14ac:dyDescent="0.35">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5" x14ac:dyDescent="0.35">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5" x14ac:dyDescent="0.35">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5" x14ac:dyDescent="0.35">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5" x14ac:dyDescent="0.35">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5" x14ac:dyDescent="0.35">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5" x14ac:dyDescent="0.35">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5" x14ac:dyDescent="0.35">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5" x14ac:dyDescent="0.35">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5" x14ac:dyDescent="0.3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5" x14ac:dyDescent="0.35">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5" x14ac:dyDescent="0.35">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5" x14ac:dyDescent="0.35">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5" x14ac:dyDescent="0.35">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5" x14ac:dyDescent="0.35">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5" x14ac:dyDescent="0.35">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5" x14ac:dyDescent="0.35">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5" x14ac:dyDescent="0.35">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5" x14ac:dyDescent="0.35">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5" x14ac:dyDescent="0.3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5" x14ac:dyDescent="0.35">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5" x14ac:dyDescent="0.35">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5" x14ac:dyDescent="0.35">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5" x14ac:dyDescent="0.35">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5" x14ac:dyDescent="0.35">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5" x14ac:dyDescent="0.35">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5" x14ac:dyDescent="0.35">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5" x14ac:dyDescent="0.35">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5" x14ac:dyDescent="0.35">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5" x14ac:dyDescent="0.3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5" x14ac:dyDescent="0.35">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5" x14ac:dyDescent="0.35">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5" x14ac:dyDescent="0.35">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5" x14ac:dyDescent="0.35">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5" x14ac:dyDescent="0.35">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5" x14ac:dyDescent="0.35">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5" x14ac:dyDescent="0.35">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5" x14ac:dyDescent="0.35">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5" x14ac:dyDescent="0.35">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5" x14ac:dyDescent="0.3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5" x14ac:dyDescent="0.35">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5" x14ac:dyDescent="0.35">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5" x14ac:dyDescent="0.35">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5" x14ac:dyDescent="0.35">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5" x14ac:dyDescent="0.35">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5" x14ac:dyDescent="0.35">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5" x14ac:dyDescent="0.35">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5" x14ac:dyDescent="0.35">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5" x14ac:dyDescent="0.35">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5" x14ac:dyDescent="0.3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5" x14ac:dyDescent="0.35">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5" x14ac:dyDescent="0.35">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5" x14ac:dyDescent="0.35">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5" x14ac:dyDescent="0.35">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spans="1:26" ht="15.5" x14ac:dyDescent="0.35">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row r="1001" spans="1:26" ht="15.5" x14ac:dyDescent="0.35">
      <c r="A1001" s="58"/>
      <c r="B1001" s="58"/>
      <c r="C1001" s="58"/>
      <c r="D1001" s="58"/>
      <c r="E1001" s="58"/>
      <c r="F1001" s="58"/>
      <c r="G1001" s="58"/>
      <c r="H1001" s="58"/>
      <c r="I1001" s="58"/>
      <c r="J1001" s="58"/>
      <c r="K1001" s="58"/>
      <c r="L1001" s="58"/>
      <c r="M1001" s="58"/>
      <c r="N1001" s="58"/>
      <c r="O1001" s="58"/>
      <c r="P1001" s="58"/>
      <c r="Q1001" s="58"/>
      <c r="R1001" s="58"/>
      <c r="S1001" s="58"/>
      <c r="T1001" s="58"/>
      <c r="U1001" s="58"/>
      <c r="V1001" s="58"/>
      <c r="W1001" s="58"/>
      <c r="X1001" s="58"/>
      <c r="Y1001" s="58"/>
      <c r="Z1001" s="58"/>
    </row>
  </sheetData>
  <mergeCells count="2">
    <mergeCell ref="A1:G1"/>
    <mergeCell ref="A3:E3"/>
  </mergeCells>
  <pageMargins left="0.75" right="0.75" top="1" bottom="1" header="0" footer="0"/>
  <pageSetup orientation="landscape"/>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2"/>
  <sheetViews>
    <sheetView workbookViewId="0">
      <selection activeCell="C9" sqref="C9"/>
    </sheetView>
  </sheetViews>
  <sheetFormatPr defaultColWidth="11.25" defaultRowHeight="15" customHeight="1" x14ac:dyDescent="0.35"/>
  <cols>
    <col min="1" max="1" width="60" customWidth="1"/>
    <col min="2" max="2" width="25" customWidth="1"/>
    <col min="3" max="26" width="8.75" customWidth="1"/>
  </cols>
  <sheetData>
    <row r="1" spans="1:7" ht="48.75" customHeight="1" x14ac:dyDescent="0.5">
      <c r="A1" s="212"/>
      <c r="B1" s="204"/>
      <c r="C1" s="204"/>
      <c r="D1" s="204"/>
      <c r="E1" s="204"/>
      <c r="F1" s="204"/>
      <c r="G1" s="204"/>
    </row>
    <row r="2" spans="1:7" ht="39" customHeight="1" x14ac:dyDescent="0.4">
      <c r="A2" s="73" t="s">
        <v>306</v>
      </c>
    </row>
    <row r="3" spans="1:7" ht="46.5" customHeight="1" x14ac:dyDescent="0.35">
      <c r="A3" s="215" t="s">
        <v>307</v>
      </c>
      <c r="B3" s="204"/>
      <c r="C3" s="204"/>
      <c r="D3" s="204"/>
      <c r="E3" s="204"/>
    </row>
    <row r="4" spans="1:7" ht="15.75" customHeight="1" x14ac:dyDescent="0.35">
      <c r="A4" s="77"/>
      <c r="B4" s="77"/>
      <c r="C4" s="77"/>
      <c r="D4" s="77"/>
      <c r="E4" s="77"/>
    </row>
    <row r="5" spans="1:7" ht="29.25" customHeight="1" x14ac:dyDescent="0.35">
      <c r="A5" s="202" t="s">
        <v>308</v>
      </c>
      <c r="B5" s="202" t="s">
        <v>309</v>
      </c>
      <c r="C5" s="77"/>
      <c r="D5" s="77"/>
      <c r="E5" s="77"/>
    </row>
    <row r="6" spans="1:7" ht="18.75" customHeight="1" x14ac:dyDescent="0.35">
      <c r="A6" s="200" t="s">
        <v>310</v>
      </c>
      <c r="B6" s="201" t="s">
        <v>58</v>
      </c>
      <c r="C6" s="78"/>
      <c r="D6" s="77"/>
      <c r="E6" s="77"/>
    </row>
    <row r="7" spans="1:7" ht="18.75" customHeight="1" x14ac:dyDescent="0.35">
      <c r="A7" s="196" t="s">
        <v>311</v>
      </c>
      <c r="B7" s="159">
        <v>0</v>
      </c>
      <c r="C7" s="79"/>
      <c r="D7" s="77"/>
      <c r="E7" s="77"/>
    </row>
    <row r="8" spans="1:7" ht="18.75" customHeight="1" x14ac:dyDescent="0.35">
      <c r="A8" s="196" t="s">
        <v>312</v>
      </c>
      <c r="B8" s="198">
        <v>5</v>
      </c>
      <c r="C8" s="79"/>
      <c r="D8" s="77"/>
      <c r="E8" s="77"/>
    </row>
    <row r="9" spans="1:7" ht="18.75" customHeight="1" x14ac:dyDescent="0.35">
      <c r="A9" s="196" t="s">
        <v>313</v>
      </c>
      <c r="B9" s="198">
        <v>25</v>
      </c>
      <c r="C9" s="80"/>
      <c r="D9" s="77"/>
      <c r="E9" s="77"/>
    </row>
    <row r="10" spans="1:7" ht="18.75" customHeight="1" x14ac:dyDescent="0.35">
      <c r="A10" s="197" t="s">
        <v>314</v>
      </c>
      <c r="B10" s="199">
        <v>0</v>
      </c>
      <c r="C10" s="77"/>
      <c r="D10" s="77"/>
      <c r="E10" s="77"/>
    </row>
    <row r="11" spans="1:7" ht="18.75" customHeight="1" x14ac:dyDescent="0.35">
      <c r="A11" s="81" t="s">
        <v>315</v>
      </c>
      <c r="B11" s="198">
        <v>3</v>
      </c>
      <c r="C11" s="77"/>
      <c r="D11" s="77"/>
      <c r="E11" s="77"/>
    </row>
    <row r="12" spans="1:7" ht="18.75" customHeight="1" x14ac:dyDescent="0.35">
      <c r="A12" s="81" t="s">
        <v>316</v>
      </c>
      <c r="B12" s="199">
        <v>0</v>
      </c>
      <c r="C12" s="77"/>
      <c r="D12" s="77"/>
      <c r="E12" s="77"/>
    </row>
    <row r="13" spans="1:7" ht="18.75" customHeight="1" x14ac:dyDescent="0.35">
      <c r="A13" s="81"/>
      <c r="B13" s="82"/>
      <c r="C13" s="77"/>
      <c r="D13" s="77"/>
      <c r="E13" s="77"/>
    </row>
    <row r="14" spans="1:7" ht="18.75" customHeight="1" x14ac:dyDescent="0.35">
      <c r="A14" s="81" t="s">
        <v>317</v>
      </c>
      <c r="B14" s="83">
        <f>AVERAGE('8. Future Budget'!G5:G10)</f>
        <v>0</v>
      </c>
      <c r="C14" s="77"/>
      <c r="D14" s="77"/>
      <c r="E14" s="77"/>
    </row>
    <row r="15" spans="1:7" ht="18.75" customHeight="1" x14ac:dyDescent="0.35">
      <c r="A15" s="81" t="s">
        <v>318</v>
      </c>
      <c r="B15" s="83" t="str">
        <f>IF(OR(B7=0,B7="",B9=0,B9="",B10=0,B10=""),"",
   IF(B6="Yes",B13-(B10*B9/B7),B7-(B10*B9/B7))
)</f>
        <v/>
      </c>
      <c r="C15" s="77"/>
      <c r="D15" s="77"/>
      <c r="E15" s="77"/>
    </row>
    <row r="16" spans="1:7" ht="18.75" customHeight="1" x14ac:dyDescent="0.35">
      <c r="A16" s="81"/>
      <c r="B16" s="83"/>
      <c r="C16" s="77"/>
      <c r="D16" s="77"/>
      <c r="E16" s="77"/>
    </row>
    <row r="17" spans="1:5" ht="18.75" customHeight="1" x14ac:dyDescent="0.35">
      <c r="A17" s="81" t="s">
        <v>319</v>
      </c>
      <c r="B17" s="83">
        <f>IF(B8&gt;0, B14 / (B8 / 100), "")</f>
        <v>0</v>
      </c>
      <c r="C17" s="77"/>
      <c r="D17" s="77"/>
      <c r="E17" s="77"/>
    </row>
    <row r="18" spans="1:5" ht="18.75" customHeight="1" x14ac:dyDescent="0.35">
      <c r="A18" s="84" t="s">
        <v>320</v>
      </c>
      <c r="B18" s="85">
        <f>IF(AND(B8&gt;0,B9&gt;0), B14 * ((1 - (1 + B8/100)^(-B9)) / (B8/100)), "")</f>
        <v>0</v>
      </c>
      <c r="C18" s="77"/>
      <c r="D18" s="77"/>
      <c r="E18" s="77"/>
    </row>
    <row r="19" spans="1:5" ht="42.75" customHeight="1" x14ac:dyDescent="0.35"/>
    <row r="20" spans="1:5" ht="63.75" customHeight="1" x14ac:dyDescent="0.35">
      <c r="A20" s="224" t="s">
        <v>321</v>
      </c>
      <c r="B20" s="204"/>
    </row>
    <row r="21" spans="1:5" ht="37.5" customHeight="1" x14ac:dyDescent="0.35"/>
    <row r="22" spans="1:5" ht="37.5" customHeight="1" x14ac:dyDescent="0.35">
      <c r="A22" s="2" t="s">
        <v>322</v>
      </c>
    </row>
    <row r="24" spans="1:5" ht="15.5" x14ac:dyDescent="0.35">
      <c r="A24" s="2" t="s">
        <v>323</v>
      </c>
    </row>
    <row r="26" spans="1:5" ht="15.5" x14ac:dyDescent="0.35">
      <c r="A26" s="2" t="s">
        <v>324</v>
      </c>
    </row>
    <row r="28" spans="1:5" ht="15.5" x14ac:dyDescent="0.35">
      <c r="A28" s="2" t="s">
        <v>325</v>
      </c>
    </row>
    <row r="30" spans="1:5" ht="15.5" x14ac:dyDescent="0.35">
      <c r="A30" s="2" t="s">
        <v>326</v>
      </c>
    </row>
    <row r="32" spans="1:5" ht="15.5" x14ac:dyDescent="0.35">
      <c r="A32" s="2" t="s">
        <v>327</v>
      </c>
    </row>
    <row r="34" spans="1:1" ht="15.5" x14ac:dyDescent="0.35">
      <c r="A34" s="2" t="s">
        <v>328</v>
      </c>
    </row>
    <row r="36" spans="1:1" ht="15.5" x14ac:dyDescent="0.35">
      <c r="A36" s="2" t="s">
        <v>329</v>
      </c>
    </row>
    <row r="38" spans="1:1" ht="15.5" x14ac:dyDescent="0.35">
      <c r="A38" s="2" t="s">
        <v>330</v>
      </c>
    </row>
    <row r="40" spans="1:1" ht="15.5" x14ac:dyDescent="0.35">
      <c r="A40" s="2" t="s">
        <v>331</v>
      </c>
    </row>
    <row r="42" spans="1:1" ht="15.5" x14ac:dyDescent="0.35">
      <c r="A42" s="5" t="s">
        <v>332</v>
      </c>
    </row>
  </sheetData>
  <mergeCells count="3">
    <mergeCell ref="A1:G1"/>
    <mergeCell ref="A3:E3"/>
    <mergeCell ref="A20:B20"/>
  </mergeCells>
  <dataValidations count="1">
    <dataValidation type="list" allowBlank="1" showErrorMessage="1" sqref="B6" xr:uid="{00000000-0002-0000-0E00-000000000000}">
      <formula1>"Yes,No"</formula1>
    </dataValidation>
  </dataValidations>
  <pageMargins left="0.7" right="0.7" top="0.75" bottom="0.75" header="0" footer="0"/>
  <pageSetup orientation="landscape"/>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workbookViewId="0"/>
  </sheetViews>
  <sheetFormatPr defaultColWidth="11.25" defaultRowHeight="15" customHeight="1" x14ac:dyDescent="0.35"/>
  <cols>
    <col min="1" max="1" width="61.33203125" customWidth="1"/>
    <col min="2" max="2" width="13.75" customWidth="1"/>
    <col min="3" max="3" width="25.33203125" customWidth="1"/>
    <col min="4" max="4" width="28.33203125" customWidth="1"/>
    <col min="5" max="5" width="30.33203125" customWidth="1"/>
    <col min="6" max="26" width="10.75" customWidth="1"/>
  </cols>
  <sheetData>
    <row r="1" spans="1:26" ht="153" customHeight="1" x14ac:dyDescent="0.35">
      <c r="A1" s="86"/>
      <c r="B1" s="225" t="s">
        <v>333</v>
      </c>
      <c r="C1" s="204"/>
      <c r="D1" s="204"/>
      <c r="E1" s="204"/>
      <c r="F1" s="86"/>
      <c r="G1" s="86"/>
      <c r="H1" s="86"/>
      <c r="I1" s="86"/>
      <c r="J1" s="86"/>
      <c r="K1" s="86"/>
      <c r="L1" s="86"/>
      <c r="M1" s="86"/>
      <c r="N1" s="86"/>
      <c r="O1" s="86"/>
      <c r="P1" s="86"/>
      <c r="Q1" s="86"/>
      <c r="R1" s="86"/>
      <c r="S1" s="86"/>
      <c r="T1" s="86"/>
      <c r="U1" s="86"/>
      <c r="V1" s="86"/>
      <c r="W1" s="86"/>
      <c r="X1" s="86"/>
      <c r="Y1" s="86"/>
      <c r="Z1" s="86"/>
    </row>
    <row r="2" spans="1:26" ht="60" customHeight="1" x14ac:dyDescent="0.35">
      <c r="A2" s="226" t="s">
        <v>334</v>
      </c>
      <c r="B2" s="204"/>
      <c r="C2" s="204"/>
      <c r="D2" s="204"/>
      <c r="E2" s="204"/>
      <c r="F2" s="86"/>
      <c r="G2" s="86"/>
      <c r="H2" s="86"/>
      <c r="I2" s="86"/>
      <c r="J2" s="86"/>
      <c r="K2" s="86"/>
      <c r="L2" s="86"/>
      <c r="M2" s="86"/>
      <c r="N2" s="86"/>
      <c r="O2" s="86"/>
      <c r="P2" s="86"/>
      <c r="Q2" s="86"/>
      <c r="R2" s="86"/>
      <c r="S2" s="86"/>
      <c r="T2" s="86"/>
      <c r="U2" s="86"/>
      <c r="V2" s="86"/>
      <c r="W2" s="86"/>
      <c r="X2" s="86"/>
      <c r="Y2" s="86"/>
      <c r="Z2" s="86"/>
    </row>
    <row r="3" spans="1:26" ht="15.5" x14ac:dyDescent="0.35">
      <c r="A3" s="58"/>
      <c r="B3" s="58"/>
      <c r="C3" s="58"/>
      <c r="D3" s="88"/>
      <c r="E3" s="58"/>
      <c r="F3" s="58"/>
      <c r="G3" s="58"/>
      <c r="H3" s="58"/>
      <c r="I3" s="58"/>
      <c r="J3" s="58"/>
      <c r="K3" s="58"/>
      <c r="L3" s="58"/>
      <c r="M3" s="58"/>
      <c r="N3" s="58"/>
      <c r="O3" s="58"/>
      <c r="P3" s="58"/>
      <c r="Q3" s="58"/>
      <c r="R3" s="58"/>
      <c r="S3" s="58"/>
      <c r="T3" s="58"/>
      <c r="U3" s="58"/>
      <c r="V3" s="58"/>
      <c r="W3" s="58"/>
      <c r="X3" s="58"/>
      <c r="Y3" s="58"/>
      <c r="Z3" s="58"/>
    </row>
    <row r="4" spans="1:26" ht="16.5" customHeight="1" x14ac:dyDescent="0.35">
      <c r="A4" s="89"/>
      <c r="B4" s="90" t="s">
        <v>335</v>
      </c>
      <c r="C4" s="90" t="s">
        <v>336</v>
      </c>
      <c r="D4" s="91" t="s">
        <v>337</v>
      </c>
      <c r="E4" s="90" t="s">
        <v>338</v>
      </c>
      <c r="F4" s="58"/>
      <c r="G4" s="58"/>
      <c r="H4" s="58"/>
      <c r="I4" s="58"/>
      <c r="J4" s="58"/>
      <c r="K4" s="58"/>
      <c r="L4" s="58"/>
      <c r="M4" s="58"/>
      <c r="N4" s="58"/>
      <c r="O4" s="58"/>
      <c r="P4" s="58"/>
      <c r="Q4" s="58"/>
      <c r="R4" s="58"/>
      <c r="S4" s="58"/>
      <c r="T4" s="58"/>
      <c r="U4" s="58"/>
      <c r="V4" s="58"/>
      <c r="W4" s="58"/>
      <c r="X4" s="58"/>
      <c r="Y4" s="58"/>
      <c r="Z4" s="58"/>
    </row>
    <row r="5" spans="1:26" ht="24.75" customHeight="1" x14ac:dyDescent="0.35">
      <c r="A5" s="92" t="s">
        <v>339</v>
      </c>
      <c r="B5" s="93"/>
      <c r="C5" s="93"/>
      <c r="D5" s="94"/>
      <c r="E5" s="93"/>
      <c r="F5" s="58"/>
      <c r="G5" s="58"/>
      <c r="H5" s="58"/>
      <c r="I5" s="58"/>
      <c r="J5" s="58"/>
      <c r="K5" s="58"/>
      <c r="L5" s="58"/>
      <c r="M5" s="58"/>
      <c r="N5" s="58"/>
      <c r="O5" s="58"/>
      <c r="P5" s="58"/>
      <c r="Q5" s="58"/>
      <c r="R5" s="58"/>
      <c r="S5" s="58"/>
      <c r="T5" s="58"/>
      <c r="U5" s="58"/>
      <c r="V5" s="58"/>
      <c r="W5" s="58"/>
      <c r="X5" s="58"/>
      <c r="Y5" s="58"/>
      <c r="Z5" s="58"/>
    </row>
    <row r="6" spans="1:26" ht="22.5" customHeight="1" x14ac:dyDescent="0.35">
      <c r="A6" s="58" t="s">
        <v>340</v>
      </c>
      <c r="B6" s="95">
        <v>6708</v>
      </c>
      <c r="C6" s="96" t="s">
        <v>97</v>
      </c>
      <c r="D6" s="97">
        <f t="shared" ref="D6:D13" si="0">IF(C6="Weekly",B6*52,IF(C6="Fortnightly",B6*26,IF(C6="Monthly",B6*12,IF(C6="Quarterly",B6*4,IF(C6="Annually",B6,"Error")))))</f>
        <v>80496</v>
      </c>
      <c r="E6" s="95">
        <f t="shared" ref="E6:E13" si="1">D6/52</f>
        <v>1548</v>
      </c>
      <c r="F6" s="58"/>
      <c r="G6" s="58"/>
      <c r="H6" s="58"/>
      <c r="I6" s="58"/>
      <c r="J6" s="58"/>
      <c r="K6" s="58"/>
      <c r="L6" s="58"/>
      <c r="M6" s="58"/>
      <c r="N6" s="58"/>
      <c r="O6" s="58"/>
      <c r="P6" s="58"/>
      <c r="Q6" s="58"/>
      <c r="R6" s="58"/>
      <c r="S6" s="58"/>
      <c r="T6" s="58"/>
      <c r="U6" s="58"/>
      <c r="V6" s="58"/>
      <c r="W6" s="58"/>
      <c r="X6" s="58"/>
      <c r="Y6" s="58"/>
      <c r="Z6" s="58"/>
    </row>
    <row r="7" spans="1:26" ht="22.5" customHeight="1" x14ac:dyDescent="0.35">
      <c r="A7" s="58" t="s">
        <v>341</v>
      </c>
      <c r="B7" s="95">
        <v>5222</v>
      </c>
      <c r="C7" s="96" t="s">
        <v>97</v>
      </c>
      <c r="D7" s="97">
        <f t="shared" si="0"/>
        <v>62664</v>
      </c>
      <c r="E7" s="95">
        <f t="shared" si="1"/>
        <v>1205.0769230769231</v>
      </c>
      <c r="F7" s="58"/>
      <c r="G7" s="58"/>
      <c r="H7" s="58"/>
      <c r="I7" s="58"/>
      <c r="J7" s="58"/>
      <c r="K7" s="58"/>
      <c r="L7" s="58"/>
      <c r="M7" s="58"/>
      <c r="N7" s="58"/>
      <c r="O7" s="58"/>
      <c r="P7" s="58"/>
      <c r="Q7" s="58"/>
      <c r="R7" s="58"/>
      <c r="S7" s="58"/>
      <c r="T7" s="58"/>
      <c r="U7" s="58"/>
      <c r="V7" s="58"/>
      <c r="W7" s="58"/>
      <c r="X7" s="58"/>
      <c r="Y7" s="58"/>
      <c r="Z7" s="58"/>
    </row>
    <row r="8" spans="1:26" ht="22.5" customHeight="1" x14ac:dyDescent="0.35">
      <c r="A8" s="58" t="s">
        <v>342</v>
      </c>
      <c r="B8" s="95">
        <v>450</v>
      </c>
      <c r="C8" s="96" t="s">
        <v>97</v>
      </c>
      <c r="D8" s="97">
        <f t="shared" si="0"/>
        <v>5400</v>
      </c>
      <c r="E8" s="95">
        <f t="shared" si="1"/>
        <v>103.84615384615384</v>
      </c>
      <c r="F8" s="58"/>
      <c r="G8" s="58"/>
      <c r="H8" s="58"/>
      <c r="I8" s="58"/>
      <c r="J8" s="58"/>
      <c r="K8" s="58"/>
      <c r="L8" s="58"/>
      <c r="M8" s="58"/>
      <c r="N8" s="58"/>
      <c r="O8" s="58"/>
      <c r="P8" s="58"/>
      <c r="Q8" s="58"/>
      <c r="R8" s="58"/>
      <c r="S8" s="58"/>
      <c r="T8" s="58"/>
      <c r="U8" s="58"/>
      <c r="V8" s="58"/>
      <c r="W8" s="58"/>
      <c r="X8" s="58"/>
      <c r="Y8" s="58"/>
      <c r="Z8" s="58"/>
    </row>
    <row r="9" spans="1:26" ht="22.5" customHeight="1" x14ac:dyDescent="0.35">
      <c r="A9" s="58" t="s">
        <v>343</v>
      </c>
      <c r="B9" s="95">
        <v>16453</v>
      </c>
      <c r="C9" s="96" t="s">
        <v>101</v>
      </c>
      <c r="D9" s="97">
        <f t="shared" si="0"/>
        <v>16453</v>
      </c>
      <c r="E9" s="95">
        <f t="shared" si="1"/>
        <v>316.40384615384613</v>
      </c>
      <c r="F9" s="58"/>
      <c r="G9" s="58"/>
      <c r="H9" s="58"/>
      <c r="I9" s="58"/>
      <c r="J9" s="58"/>
      <c r="K9" s="58"/>
      <c r="L9" s="58"/>
      <c r="M9" s="58"/>
      <c r="N9" s="58"/>
      <c r="O9" s="58"/>
      <c r="P9" s="58"/>
      <c r="Q9" s="58"/>
      <c r="R9" s="58"/>
      <c r="S9" s="58"/>
      <c r="T9" s="58"/>
      <c r="U9" s="58"/>
      <c r="V9" s="58"/>
      <c r="W9" s="58"/>
      <c r="X9" s="58"/>
      <c r="Y9" s="58"/>
      <c r="Z9" s="58"/>
    </row>
    <row r="10" spans="1:26" ht="22.5" customHeight="1" x14ac:dyDescent="0.35">
      <c r="A10" s="58" t="s">
        <v>344</v>
      </c>
      <c r="B10" s="95">
        <v>0</v>
      </c>
      <c r="C10" s="96" t="s">
        <v>97</v>
      </c>
      <c r="D10" s="97">
        <f t="shared" si="0"/>
        <v>0</v>
      </c>
      <c r="E10" s="95">
        <f t="shared" si="1"/>
        <v>0</v>
      </c>
      <c r="F10" s="58"/>
      <c r="G10" s="58"/>
      <c r="H10" s="58"/>
      <c r="I10" s="58"/>
      <c r="J10" s="58"/>
      <c r="K10" s="58"/>
      <c r="L10" s="58"/>
      <c r="M10" s="58"/>
      <c r="N10" s="58"/>
      <c r="O10" s="58"/>
      <c r="P10" s="58"/>
      <c r="Q10" s="58"/>
      <c r="R10" s="58"/>
      <c r="S10" s="58"/>
      <c r="T10" s="58"/>
      <c r="U10" s="58"/>
      <c r="V10" s="58"/>
      <c r="W10" s="58"/>
      <c r="X10" s="58"/>
      <c r="Y10" s="58"/>
      <c r="Z10" s="58"/>
    </row>
    <row r="11" spans="1:26" ht="22.5" customHeight="1" x14ac:dyDescent="0.35">
      <c r="A11" s="58" t="s">
        <v>345</v>
      </c>
      <c r="B11" s="95">
        <v>923</v>
      </c>
      <c r="C11" s="96" t="s">
        <v>101</v>
      </c>
      <c r="D11" s="97">
        <f t="shared" si="0"/>
        <v>923</v>
      </c>
      <c r="E11" s="95">
        <f t="shared" si="1"/>
        <v>17.75</v>
      </c>
      <c r="F11" s="58"/>
      <c r="G11" s="58"/>
      <c r="H11" s="58"/>
      <c r="I11" s="58"/>
      <c r="J11" s="58"/>
      <c r="K11" s="58"/>
      <c r="L11" s="58"/>
      <c r="M11" s="58"/>
      <c r="N11" s="58"/>
      <c r="O11" s="58"/>
      <c r="P11" s="58"/>
      <c r="Q11" s="58"/>
      <c r="R11" s="58"/>
      <c r="S11" s="58"/>
      <c r="T11" s="58"/>
      <c r="U11" s="58"/>
      <c r="V11" s="58"/>
      <c r="W11" s="58"/>
      <c r="X11" s="58"/>
      <c r="Y11" s="58"/>
      <c r="Z11" s="58"/>
    </row>
    <row r="12" spans="1:26" ht="22.5" customHeight="1" x14ac:dyDescent="0.35">
      <c r="A12" s="58" t="s">
        <v>346</v>
      </c>
      <c r="B12" s="95">
        <v>0</v>
      </c>
      <c r="C12" s="96" t="s">
        <v>97</v>
      </c>
      <c r="D12" s="97">
        <f t="shared" si="0"/>
        <v>0</v>
      </c>
      <c r="E12" s="95">
        <f t="shared" si="1"/>
        <v>0</v>
      </c>
      <c r="F12" s="58"/>
      <c r="G12" s="58"/>
      <c r="H12" s="58"/>
      <c r="I12" s="58"/>
      <c r="J12" s="58"/>
      <c r="K12" s="58"/>
      <c r="L12" s="58"/>
      <c r="M12" s="58"/>
      <c r="N12" s="58"/>
      <c r="O12" s="58"/>
      <c r="P12" s="58"/>
      <c r="Q12" s="58"/>
      <c r="R12" s="58"/>
      <c r="S12" s="58"/>
      <c r="T12" s="58"/>
      <c r="U12" s="58"/>
      <c r="V12" s="58"/>
      <c r="W12" s="58"/>
      <c r="X12" s="58"/>
      <c r="Y12" s="58"/>
      <c r="Z12" s="58"/>
    </row>
    <row r="13" spans="1:26" ht="22.5" customHeight="1" x14ac:dyDescent="0.35">
      <c r="A13" s="58" t="s">
        <v>347</v>
      </c>
      <c r="B13" s="95">
        <v>0</v>
      </c>
      <c r="C13" s="96" t="s">
        <v>97</v>
      </c>
      <c r="D13" s="97">
        <f t="shared" si="0"/>
        <v>0</v>
      </c>
      <c r="E13" s="95">
        <f t="shared" si="1"/>
        <v>0</v>
      </c>
      <c r="F13" s="58"/>
      <c r="G13" s="58"/>
      <c r="H13" s="58"/>
      <c r="I13" s="58"/>
      <c r="J13" s="58"/>
      <c r="K13" s="58"/>
      <c r="L13" s="58"/>
      <c r="M13" s="58"/>
      <c r="N13" s="58"/>
      <c r="O13" s="58"/>
      <c r="P13" s="58"/>
      <c r="Q13" s="58"/>
      <c r="R13" s="58"/>
      <c r="S13" s="58"/>
      <c r="T13" s="58"/>
      <c r="U13" s="58"/>
      <c r="V13" s="58"/>
      <c r="W13" s="58"/>
      <c r="X13" s="58"/>
      <c r="Y13" s="58"/>
      <c r="Z13" s="58"/>
    </row>
    <row r="14" spans="1:26" ht="22.5" customHeight="1" x14ac:dyDescent="0.35">
      <c r="A14" s="58"/>
      <c r="B14" s="95"/>
      <c r="C14" s="96"/>
      <c r="D14" s="98"/>
      <c r="E14" s="95"/>
      <c r="F14" s="58"/>
      <c r="G14" s="58"/>
      <c r="H14" s="58"/>
      <c r="I14" s="58"/>
      <c r="J14" s="58"/>
      <c r="K14" s="58"/>
      <c r="L14" s="58"/>
      <c r="M14" s="58"/>
      <c r="N14" s="58"/>
      <c r="O14" s="58"/>
      <c r="P14" s="58"/>
      <c r="Q14" s="58"/>
      <c r="R14" s="58"/>
      <c r="S14" s="58"/>
      <c r="T14" s="58"/>
      <c r="U14" s="58"/>
      <c r="V14" s="58"/>
      <c r="W14" s="58"/>
      <c r="X14" s="58"/>
      <c r="Y14" s="58"/>
      <c r="Z14" s="58"/>
    </row>
    <row r="15" spans="1:26" ht="24.75" customHeight="1" x14ac:dyDescent="0.35">
      <c r="A15" s="92"/>
      <c r="B15" s="99"/>
      <c r="C15" s="100" t="s">
        <v>108</v>
      </c>
      <c r="D15" s="101">
        <f t="shared" ref="D15:E15" si="2">SUM(D6:D13)</f>
        <v>165936</v>
      </c>
      <c r="E15" s="99">
        <f t="shared" si="2"/>
        <v>3191.0769230769229</v>
      </c>
      <c r="F15" s="102"/>
      <c r="G15" s="102"/>
      <c r="H15" s="102"/>
      <c r="I15" s="102"/>
      <c r="J15" s="102"/>
      <c r="K15" s="102"/>
      <c r="L15" s="102"/>
      <c r="M15" s="102"/>
      <c r="N15" s="102"/>
      <c r="O15" s="102"/>
      <c r="P15" s="102"/>
      <c r="Q15" s="102"/>
      <c r="R15" s="102"/>
      <c r="S15" s="102"/>
      <c r="T15" s="102"/>
      <c r="U15" s="102"/>
      <c r="V15" s="102"/>
      <c r="W15" s="102"/>
      <c r="X15" s="102"/>
      <c r="Y15" s="102"/>
      <c r="Z15" s="102"/>
    </row>
    <row r="16" spans="1:26" ht="6" customHeight="1" x14ac:dyDescent="0.35">
      <c r="A16" s="103"/>
      <c r="B16" s="104"/>
      <c r="C16" s="105"/>
      <c r="D16" s="106"/>
      <c r="E16" s="104"/>
      <c r="F16" s="58"/>
      <c r="G16" s="58"/>
      <c r="H16" s="58"/>
      <c r="I16" s="58"/>
      <c r="J16" s="58"/>
      <c r="K16" s="58"/>
      <c r="L16" s="58"/>
      <c r="M16" s="58"/>
      <c r="N16" s="58"/>
      <c r="O16" s="58"/>
      <c r="P16" s="58"/>
      <c r="Q16" s="58"/>
      <c r="R16" s="58"/>
      <c r="S16" s="58"/>
      <c r="T16" s="58"/>
      <c r="U16" s="58"/>
      <c r="V16" s="58"/>
      <c r="W16" s="58"/>
      <c r="X16" s="58"/>
      <c r="Y16" s="58"/>
      <c r="Z16" s="58"/>
    </row>
    <row r="17" spans="1:26" ht="31.5" customHeight="1" x14ac:dyDescent="0.35">
      <c r="A17" s="92" t="s">
        <v>348</v>
      </c>
      <c r="B17" s="107"/>
      <c r="C17" s="108"/>
      <c r="D17" s="109"/>
      <c r="E17" s="107"/>
      <c r="F17" s="58"/>
      <c r="G17" s="58"/>
      <c r="H17" s="58"/>
      <c r="I17" s="58"/>
      <c r="J17" s="58"/>
      <c r="K17" s="58"/>
      <c r="L17" s="58"/>
      <c r="M17" s="58"/>
      <c r="N17" s="58"/>
      <c r="O17" s="58"/>
      <c r="P17" s="58"/>
      <c r="Q17" s="58"/>
      <c r="R17" s="58"/>
      <c r="S17" s="58"/>
      <c r="T17" s="58"/>
      <c r="U17" s="58"/>
      <c r="V17" s="58"/>
      <c r="W17" s="58"/>
      <c r="X17" s="58"/>
      <c r="Y17" s="58"/>
      <c r="Z17" s="58"/>
    </row>
    <row r="18" spans="1:26" ht="15.5" x14ac:dyDescent="0.35">
      <c r="A18" s="110" t="s">
        <v>349</v>
      </c>
      <c r="B18" s="111"/>
      <c r="C18" s="112"/>
      <c r="D18" s="113"/>
      <c r="E18" s="111"/>
      <c r="F18" s="58"/>
      <c r="G18" s="58"/>
      <c r="H18" s="58"/>
      <c r="I18" s="58"/>
      <c r="J18" s="58"/>
      <c r="K18" s="58"/>
      <c r="L18" s="58"/>
      <c r="M18" s="58"/>
      <c r="N18" s="58"/>
      <c r="O18" s="58"/>
      <c r="P18" s="58"/>
      <c r="Q18" s="58"/>
      <c r="R18" s="58"/>
      <c r="S18" s="58"/>
      <c r="T18" s="58"/>
      <c r="U18" s="58"/>
      <c r="V18" s="58"/>
      <c r="W18" s="58"/>
      <c r="X18" s="58"/>
      <c r="Y18" s="58"/>
      <c r="Z18" s="58"/>
    </row>
    <row r="19" spans="1:26" ht="22.5" customHeight="1" x14ac:dyDescent="0.35">
      <c r="A19" s="58" t="s">
        <v>112</v>
      </c>
      <c r="B19" s="95">
        <v>47.46</v>
      </c>
      <c r="C19" s="96" t="s">
        <v>106</v>
      </c>
      <c r="D19" s="97">
        <f t="shared" ref="D19:D26" si="3">IF(C19="Weekly",B19*52,IF(C19="Fortnightly",B19*26,IF(C19="Monthly",B19*12,IF(C19="Quarterly",B19*4,IF(C19="Annually",B19,"Error")))))</f>
        <v>2467.92</v>
      </c>
      <c r="E19" s="95">
        <f t="shared" ref="E19:E26" si="4">D19/52</f>
        <v>47.46</v>
      </c>
      <c r="F19" s="58"/>
      <c r="G19" s="58"/>
      <c r="H19" s="58"/>
      <c r="I19" s="58"/>
      <c r="J19" s="58"/>
      <c r="K19" s="58"/>
      <c r="L19" s="58"/>
      <c r="M19" s="58"/>
      <c r="N19" s="58"/>
      <c r="O19" s="58"/>
      <c r="P19" s="58"/>
      <c r="Q19" s="58"/>
      <c r="R19" s="58"/>
      <c r="S19" s="58"/>
      <c r="T19" s="58"/>
      <c r="U19" s="58"/>
      <c r="V19" s="58"/>
      <c r="W19" s="58"/>
      <c r="X19" s="58"/>
      <c r="Y19" s="58"/>
      <c r="Z19" s="58"/>
    </row>
    <row r="20" spans="1:26" ht="22.5" customHeight="1" x14ac:dyDescent="0.35">
      <c r="A20" s="58" t="s">
        <v>114</v>
      </c>
      <c r="B20" s="95">
        <v>42</v>
      </c>
      <c r="C20" s="96" t="s">
        <v>106</v>
      </c>
      <c r="D20" s="97">
        <f t="shared" si="3"/>
        <v>2184</v>
      </c>
      <c r="E20" s="95">
        <f t="shared" si="4"/>
        <v>42</v>
      </c>
      <c r="F20" s="58"/>
      <c r="G20" s="58"/>
      <c r="H20" s="58"/>
      <c r="I20" s="58"/>
      <c r="J20" s="58"/>
      <c r="K20" s="58"/>
      <c r="L20" s="58"/>
      <c r="M20" s="58"/>
      <c r="N20" s="58"/>
      <c r="O20" s="58"/>
      <c r="P20" s="58"/>
      <c r="Q20" s="58"/>
      <c r="R20" s="58"/>
      <c r="S20" s="58"/>
      <c r="T20" s="58"/>
      <c r="U20" s="58"/>
      <c r="V20" s="58"/>
      <c r="W20" s="58"/>
      <c r="X20" s="58"/>
      <c r="Y20" s="58"/>
      <c r="Z20" s="58"/>
    </row>
    <row r="21" spans="1:26" ht="22.5" customHeight="1" x14ac:dyDescent="0.35">
      <c r="A21" s="58" t="s">
        <v>116</v>
      </c>
      <c r="B21" s="95">
        <v>27.22</v>
      </c>
      <c r="C21" s="96" t="s">
        <v>106</v>
      </c>
      <c r="D21" s="97">
        <f t="shared" si="3"/>
        <v>1415.44</v>
      </c>
      <c r="E21" s="95">
        <f t="shared" si="4"/>
        <v>27.220000000000002</v>
      </c>
      <c r="F21" s="58"/>
      <c r="G21" s="58"/>
      <c r="H21" s="58"/>
      <c r="I21" s="58"/>
      <c r="J21" s="58"/>
      <c r="K21" s="58"/>
      <c r="L21" s="58"/>
      <c r="M21" s="58"/>
      <c r="N21" s="58"/>
      <c r="O21" s="58"/>
      <c r="P21" s="58"/>
      <c r="Q21" s="58"/>
      <c r="R21" s="58"/>
      <c r="S21" s="58"/>
      <c r="T21" s="58"/>
      <c r="U21" s="58"/>
      <c r="V21" s="58"/>
      <c r="W21" s="58"/>
      <c r="X21" s="58"/>
      <c r="Y21" s="58"/>
      <c r="Z21" s="58"/>
    </row>
    <row r="22" spans="1:26" ht="22.5" customHeight="1" x14ac:dyDescent="0.35">
      <c r="A22" s="58" t="s">
        <v>117</v>
      </c>
      <c r="B22" s="95">
        <v>150</v>
      </c>
      <c r="C22" s="96" t="s">
        <v>97</v>
      </c>
      <c r="D22" s="97">
        <f t="shared" si="3"/>
        <v>1800</v>
      </c>
      <c r="E22" s="95">
        <f t="shared" si="4"/>
        <v>34.615384615384613</v>
      </c>
      <c r="F22" s="58"/>
      <c r="G22" s="58"/>
      <c r="H22" s="58"/>
      <c r="I22" s="58"/>
      <c r="J22" s="58"/>
      <c r="K22" s="58"/>
      <c r="L22" s="58"/>
      <c r="M22" s="58"/>
      <c r="N22" s="58"/>
      <c r="O22" s="58"/>
      <c r="P22" s="58"/>
      <c r="Q22" s="58"/>
      <c r="R22" s="58"/>
      <c r="S22" s="58"/>
      <c r="T22" s="58"/>
      <c r="U22" s="58"/>
      <c r="V22" s="58"/>
      <c r="W22" s="58"/>
      <c r="X22" s="58"/>
      <c r="Y22" s="58"/>
      <c r="Z22" s="58"/>
    </row>
    <row r="23" spans="1:26" ht="22.5" customHeight="1" x14ac:dyDescent="0.35">
      <c r="A23" s="58" t="s">
        <v>118</v>
      </c>
      <c r="B23" s="95">
        <v>150</v>
      </c>
      <c r="C23" s="96" t="s">
        <v>97</v>
      </c>
      <c r="D23" s="97">
        <f t="shared" si="3"/>
        <v>1800</v>
      </c>
      <c r="E23" s="95">
        <f t="shared" si="4"/>
        <v>34.615384615384613</v>
      </c>
      <c r="F23" s="58"/>
      <c r="G23" s="58"/>
      <c r="H23" s="58"/>
      <c r="I23" s="58"/>
      <c r="J23" s="58"/>
      <c r="K23" s="58"/>
      <c r="L23" s="58"/>
      <c r="M23" s="58"/>
      <c r="N23" s="58"/>
      <c r="O23" s="58"/>
      <c r="P23" s="58"/>
      <c r="Q23" s="58"/>
      <c r="R23" s="58"/>
      <c r="S23" s="58"/>
      <c r="T23" s="58"/>
      <c r="U23" s="58"/>
      <c r="V23" s="58"/>
      <c r="W23" s="58"/>
      <c r="X23" s="58"/>
      <c r="Y23" s="58"/>
      <c r="Z23" s="58"/>
    </row>
    <row r="24" spans="1:26" ht="22.5" customHeight="1" x14ac:dyDescent="0.35">
      <c r="A24" s="58" t="s">
        <v>120</v>
      </c>
      <c r="B24" s="95">
        <v>47.81</v>
      </c>
      <c r="C24" s="96" t="s">
        <v>106</v>
      </c>
      <c r="D24" s="97">
        <f t="shared" si="3"/>
        <v>2486.12</v>
      </c>
      <c r="E24" s="95">
        <f t="shared" si="4"/>
        <v>47.809999999999995</v>
      </c>
      <c r="F24" s="58"/>
      <c r="G24" s="58"/>
      <c r="H24" s="58"/>
      <c r="I24" s="58"/>
      <c r="J24" s="58"/>
      <c r="K24" s="58"/>
      <c r="L24" s="58"/>
      <c r="M24" s="58"/>
      <c r="N24" s="58"/>
      <c r="O24" s="58"/>
      <c r="P24" s="58"/>
      <c r="Q24" s="58"/>
      <c r="R24" s="58"/>
      <c r="S24" s="58"/>
      <c r="T24" s="58"/>
      <c r="U24" s="58"/>
      <c r="V24" s="58"/>
      <c r="W24" s="58"/>
      <c r="X24" s="58"/>
      <c r="Y24" s="58"/>
      <c r="Z24" s="58"/>
    </row>
    <row r="25" spans="1:26" ht="22.5" customHeight="1" x14ac:dyDescent="0.35">
      <c r="A25" s="58" t="s">
        <v>121</v>
      </c>
      <c r="B25" s="95">
        <v>0</v>
      </c>
      <c r="C25" s="96" t="s">
        <v>97</v>
      </c>
      <c r="D25" s="97">
        <f t="shared" si="3"/>
        <v>0</v>
      </c>
      <c r="E25" s="95">
        <f t="shared" si="4"/>
        <v>0</v>
      </c>
      <c r="F25" s="58"/>
      <c r="G25" s="58"/>
      <c r="H25" s="58"/>
      <c r="I25" s="58"/>
      <c r="J25" s="58"/>
      <c r="K25" s="58"/>
      <c r="L25" s="58"/>
      <c r="M25" s="58"/>
      <c r="N25" s="58"/>
      <c r="O25" s="58"/>
      <c r="P25" s="58"/>
      <c r="Q25" s="58"/>
      <c r="R25" s="58"/>
      <c r="S25" s="58"/>
      <c r="T25" s="58"/>
      <c r="U25" s="58"/>
      <c r="V25" s="58"/>
      <c r="W25" s="58"/>
      <c r="X25" s="58"/>
      <c r="Y25" s="58"/>
      <c r="Z25" s="58"/>
    </row>
    <row r="26" spans="1:26" ht="22.5" customHeight="1" x14ac:dyDescent="0.35">
      <c r="A26" s="58" t="s">
        <v>122</v>
      </c>
      <c r="B26" s="95">
        <v>0</v>
      </c>
      <c r="C26" s="96" t="s">
        <v>97</v>
      </c>
      <c r="D26" s="97">
        <f t="shared" si="3"/>
        <v>0</v>
      </c>
      <c r="E26" s="95">
        <f t="shared" si="4"/>
        <v>0</v>
      </c>
      <c r="F26" s="58"/>
      <c r="G26" s="58"/>
      <c r="H26" s="58"/>
      <c r="I26" s="58"/>
      <c r="J26" s="58"/>
      <c r="K26" s="58"/>
      <c r="L26" s="58"/>
      <c r="M26" s="58"/>
      <c r="N26" s="58"/>
      <c r="O26" s="58"/>
      <c r="P26" s="58"/>
      <c r="Q26" s="58"/>
      <c r="R26" s="58"/>
      <c r="S26" s="58"/>
      <c r="T26" s="58"/>
      <c r="U26" s="58"/>
      <c r="V26" s="58"/>
      <c r="W26" s="58"/>
      <c r="X26" s="58"/>
      <c r="Y26" s="58"/>
      <c r="Z26" s="58"/>
    </row>
    <row r="27" spans="1:26" ht="22.5" customHeight="1" x14ac:dyDescent="0.35">
      <c r="A27" s="58"/>
      <c r="B27" s="95"/>
      <c r="C27" s="96"/>
      <c r="D27" s="98"/>
      <c r="E27" s="95"/>
      <c r="F27" s="58"/>
      <c r="G27" s="58"/>
      <c r="H27" s="58"/>
      <c r="I27" s="58"/>
      <c r="J27" s="58"/>
      <c r="K27" s="58"/>
      <c r="L27" s="58"/>
      <c r="M27" s="58"/>
      <c r="N27" s="58"/>
      <c r="O27" s="58"/>
      <c r="P27" s="58"/>
      <c r="Q27" s="58"/>
      <c r="R27" s="58"/>
      <c r="S27" s="58"/>
      <c r="T27" s="58"/>
      <c r="U27" s="58"/>
      <c r="V27" s="58"/>
      <c r="W27" s="58"/>
      <c r="X27" s="58"/>
      <c r="Y27" s="58"/>
      <c r="Z27" s="58"/>
    </row>
    <row r="28" spans="1:26" ht="15.5" x14ac:dyDescent="0.35">
      <c r="A28" s="110" t="s">
        <v>350</v>
      </c>
      <c r="B28" s="111"/>
      <c r="C28" s="112"/>
      <c r="D28" s="113"/>
      <c r="E28" s="111"/>
      <c r="F28" s="58"/>
      <c r="G28" s="58"/>
      <c r="H28" s="58"/>
      <c r="I28" s="58"/>
      <c r="J28" s="58"/>
      <c r="K28" s="58"/>
      <c r="L28" s="58"/>
      <c r="M28" s="58"/>
      <c r="N28" s="58"/>
      <c r="O28" s="58"/>
      <c r="P28" s="58"/>
      <c r="Q28" s="58"/>
      <c r="R28" s="58"/>
      <c r="S28" s="58"/>
      <c r="T28" s="58"/>
      <c r="U28" s="58"/>
      <c r="V28" s="58"/>
      <c r="W28" s="58"/>
      <c r="X28" s="58"/>
      <c r="Y28" s="58"/>
      <c r="Z28" s="58"/>
    </row>
    <row r="29" spans="1:26" ht="22.5" customHeight="1" x14ac:dyDescent="0.35">
      <c r="A29" s="58" t="s">
        <v>124</v>
      </c>
      <c r="B29" s="95">
        <v>250</v>
      </c>
      <c r="C29" s="96" t="s">
        <v>106</v>
      </c>
      <c r="D29" s="97">
        <f t="shared" ref="D29:D31" si="5">IF(C29="Weekly",B29*52,IF(C29="Fortnightly",B29*26,IF(C29="Monthly",B29*12,IF(C29="Quarterly",B29*4,IF(C29="Annually",B29,"Error")))))</f>
        <v>13000</v>
      </c>
      <c r="E29" s="95">
        <f t="shared" ref="E29:E31" si="6">D29/52</f>
        <v>250</v>
      </c>
      <c r="F29" s="58"/>
      <c r="G29" s="58"/>
      <c r="H29" s="58"/>
      <c r="I29" s="58"/>
      <c r="J29" s="58"/>
      <c r="K29" s="58"/>
      <c r="L29" s="58"/>
      <c r="M29" s="58"/>
      <c r="N29" s="58"/>
      <c r="O29" s="58"/>
      <c r="P29" s="58"/>
      <c r="Q29" s="58"/>
      <c r="R29" s="58"/>
      <c r="S29" s="58"/>
      <c r="T29" s="58"/>
      <c r="U29" s="58"/>
      <c r="V29" s="58"/>
      <c r="W29" s="58"/>
      <c r="X29" s="58"/>
      <c r="Y29" s="58"/>
      <c r="Z29" s="58"/>
    </row>
    <row r="30" spans="1:26" ht="22.5" customHeight="1" x14ac:dyDescent="0.35">
      <c r="A30" s="58" t="s">
        <v>125</v>
      </c>
      <c r="B30" s="95">
        <v>40</v>
      </c>
      <c r="C30" s="96" t="s">
        <v>106</v>
      </c>
      <c r="D30" s="97">
        <f t="shared" si="5"/>
        <v>2080</v>
      </c>
      <c r="E30" s="95">
        <f t="shared" si="6"/>
        <v>40</v>
      </c>
      <c r="F30" s="58"/>
      <c r="G30" s="58"/>
      <c r="H30" s="58"/>
      <c r="I30" s="58"/>
      <c r="J30" s="58"/>
      <c r="K30" s="58"/>
      <c r="L30" s="58"/>
      <c r="M30" s="58"/>
      <c r="N30" s="58"/>
      <c r="O30" s="58"/>
      <c r="P30" s="58"/>
      <c r="Q30" s="58"/>
      <c r="R30" s="58"/>
      <c r="S30" s="58"/>
      <c r="T30" s="58"/>
      <c r="U30" s="58"/>
      <c r="V30" s="58"/>
      <c r="W30" s="58"/>
      <c r="X30" s="58"/>
      <c r="Y30" s="58"/>
      <c r="Z30" s="58"/>
    </row>
    <row r="31" spans="1:26" ht="22.5" customHeight="1" x14ac:dyDescent="0.35">
      <c r="A31" s="58" t="s">
        <v>246</v>
      </c>
      <c r="B31" s="95">
        <v>0</v>
      </c>
      <c r="C31" s="96" t="s">
        <v>97</v>
      </c>
      <c r="D31" s="97">
        <f t="shared" si="5"/>
        <v>0</v>
      </c>
      <c r="E31" s="95">
        <f t="shared" si="6"/>
        <v>0</v>
      </c>
      <c r="F31" s="58"/>
      <c r="G31" s="58"/>
      <c r="H31" s="58"/>
      <c r="I31" s="58"/>
      <c r="J31" s="58"/>
      <c r="K31" s="58"/>
      <c r="L31" s="58"/>
      <c r="M31" s="58"/>
      <c r="N31" s="58"/>
      <c r="O31" s="58"/>
      <c r="P31" s="58"/>
      <c r="Q31" s="58"/>
      <c r="R31" s="58"/>
      <c r="S31" s="58"/>
      <c r="T31" s="58"/>
      <c r="U31" s="58"/>
      <c r="V31" s="58"/>
      <c r="W31" s="58"/>
      <c r="X31" s="58"/>
      <c r="Y31" s="58"/>
      <c r="Z31" s="58"/>
    </row>
    <row r="32" spans="1:26" ht="22.5" customHeight="1" x14ac:dyDescent="0.35">
      <c r="A32" s="58"/>
      <c r="B32" s="95"/>
      <c r="C32" s="96"/>
      <c r="D32" s="98"/>
      <c r="E32" s="95"/>
      <c r="F32" s="58"/>
      <c r="G32" s="58"/>
      <c r="H32" s="58"/>
      <c r="I32" s="58"/>
      <c r="J32" s="58"/>
      <c r="K32" s="58"/>
      <c r="L32" s="58"/>
      <c r="M32" s="58"/>
      <c r="N32" s="58"/>
      <c r="O32" s="58"/>
      <c r="P32" s="58"/>
      <c r="Q32" s="58"/>
      <c r="R32" s="58"/>
      <c r="S32" s="58"/>
      <c r="T32" s="58"/>
      <c r="U32" s="58"/>
      <c r="V32" s="58"/>
      <c r="W32" s="58"/>
      <c r="X32" s="58"/>
      <c r="Y32" s="58"/>
      <c r="Z32" s="58"/>
    </row>
    <row r="33" spans="1:26" ht="15.5" x14ac:dyDescent="0.35">
      <c r="A33" s="110" t="s">
        <v>351</v>
      </c>
      <c r="B33" s="111"/>
      <c r="C33" s="112"/>
      <c r="D33" s="113"/>
      <c r="E33" s="111"/>
      <c r="F33" s="58"/>
      <c r="G33" s="58"/>
      <c r="H33" s="58"/>
      <c r="I33" s="58"/>
      <c r="J33" s="58"/>
      <c r="K33" s="58"/>
      <c r="L33" s="58"/>
      <c r="M33" s="58"/>
      <c r="N33" s="58"/>
      <c r="O33" s="58"/>
      <c r="P33" s="58"/>
      <c r="Q33" s="58"/>
      <c r="R33" s="58"/>
      <c r="S33" s="58"/>
      <c r="T33" s="58"/>
      <c r="U33" s="58"/>
      <c r="V33" s="58"/>
      <c r="W33" s="58"/>
      <c r="X33" s="58"/>
      <c r="Y33" s="58"/>
      <c r="Z33" s="58"/>
    </row>
    <row r="34" spans="1:26" ht="22.5" customHeight="1" x14ac:dyDescent="0.35">
      <c r="A34" s="58" t="s">
        <v>352</v>
      </c>
      <c r="B34" s="95">
        <v>40</v>
      </c>
      <c r="C34" s="96" t="s">
        <v>106</v>
      </c>
      <c r="D34" s="97">
        <f t="shared" ref="D34:D36" si="7">IF(C34="Weekly",B34*52,IF(C34="Fortnightly",B34*26,IF(C34="Monthly",B34*12,IF(C34="Quarterly",B34*4,IF(C34="Annually",B34,"Error")))))</f>
        <v>2080</v>
      </c>
      <c r="E34" s="95">
        <f t="shared" ref="E34:E36" si="8">D34/52</f>
        <v>40</v>
      </c>
      <c r="F34" s="58"/>
      <c r="G34" s="58"/>
      <c r="H34" s="58"/>
      <c r="I34" s="58"/>
      <c r="J34" s="58"/>
      <c r="K34" s="58"/>
      <c r="L34" s="58"/>
      <c r="M34" s="58"/>
      <c r="N34" s="58"/>
      <c r="O34" s="58"/>
      <c r="P34" s="58"/>
      <c r="Q34" s="58"/>
      <c r="R34" s="58"/>
      <c r="S34" s="58"/>
      <c r="T34" s="58"/>
      <c r="U34" s="58"/>
      <c r="V34" s="58"/>
      <c r="W34" s="58"/>
      <c r="X34" s="58"/>
      <c r="Y34" s="58"/>
      <c r="Z34" s="58"/>
    </row>
    <row r="35" spans="1:26" ht="22.5" customHeight="1" x14ac:dyDescent="0.35">
      <c r="A35" s="58" t="s">
        <v>129</v>
      </c>
      <c r="B35" s="95">
        <v>0</v>
      </c>
      <c r="C35" s="96" t="s">
        <v>97</v>
      </c>
      <c r="D35" s="97">
        <f t="shared" si="7"/>
        <v>0</v>
      </c>
      <c r="E35" s="95">
        <f t="shared" si="8"/>
        <v>0</v>
      </c>
      <c r="F35" s="58"/>
      <c r="G35" s="58"/>
      <c r="H35" s="58"/>
      <c r="I35" s="58"/>
      <c r="J35" s="58"/>
      <c r="K35" s="58"/>
      <c r="L35" s="58"/>
      <c r="M35" s="58"/>
      <c r="N35" s="58"/>
      <c r="O35" s="58"/>
      <c r="P35" s="58"/>
      <c r="Q35" s="58"/>
      <c r="R35" s="58"/>
      <c r="S35" s="58"/>
      <c r="T35" s="58"/>
      <c r="U35" s="58"/>
      <c r="V35" s="58"/>
      <c r="W35" s="58"/>
      <c r="X35" s="58"/>
      <c r="Y35" s="58"/>
      <c r="Z35" s="58"/>
    </row>
    <row r="36" spans="1:26" ht="22.5" customHeight="1" x14ac:dyDescent="0.35">
      <c r="A36" s="58" t="s">
        <v>130</v>
      </c>
      <c r="B36" s="95">
        <v>0</v>
      </c>
      <c r="C36" s="96" t="s">
        <v>97</v>
      </c>
      <c r="D36" s="97">
        <f t="shared" si="7"/>
        <v>0</v>
      </c>
      <c r="E36" s="95">
        <f t="shared" si="8"/>
        <v>0</v>
      </c>
      <c r="F36" s="58"/>
      <c r="G36" s="58"/>
      <c r="H36" s="58"/>
      <c r="I36" s="58"/>
      <c r="J36" s="58"/>
      <c r="K36" s="58"/>
      <c r="L36" s="58"/>
      <c r="M36" s="58"/>
      <c r="N36" s="58"/>
      <c r="O36" s="58"/>
      <c r="P36" s="58"/>
      <c r="Q36" s="58"/>
      <c r="R36" s="58"/>
      <c r="S36" s="58"/>
      <c r="T36" s="58"/>
      <c r="U36" s="58"/>
      <c r="V36" s="58"/>
      <c r="W36" s="58"/>
      <c r="X36" s="58"/>
      <c r="Y36" s="58"/>
      <c r="Z36" s="58"/>
    </row>
    <row r="37" spans="1:26" ht="22.5" customHeight="1" x14ac:dyDescent="0.35">
      <c r="A37" s="58"/>
      <c r="B37" s="95"/>
      <c r="C37" s="96"/>
      <c r="D37" s="98"/>
      <c r="E37" s="95"/>
      <c r="F37" s="58"/>
      <c r="G37" s="58"/>
      <c r="H37" s="58"/>
      <c r="I37" s="58"/>
      <c r="J37" s="58"/>
      <c r="K37" s="58"/>
      <c r="L37" s="58"/>
      <c r="M37" s="58"/>
      <c r="N37" s="58"/>
      <c r="O37" s="58"/>
      <c r="P37" s="58"/>
      <c r="Q37" s="58"/>
      <c r="R37" s="58"/>
      <c r="S37" s="58"/>
      <c r="T37" s="58"/>
      <c r="U37" s="58"/>
      <c r="V37" s="58"/>
      <c r="W37" s="58"/>
      <c r="X37" s="58"/>
      <c r="Y37" s="58"/>
      <c r="Z37" s="58"/>
    </row>
    <row r="38" spans="1:26" ht="15.5" x14ac:dyDescent="0.35">
      <c r="A38" s="110" t="s">
        <v>353</v>
      </c>
      <c r="B38" s="111"/>
      <c r="C38" s="112"/>
      <c r="D38" s="113"/>
      <c r="E38" s="111"/>
      <c r="F38" s="58"/>
      <c r="G38" s="58"/>
      <c r="H38" s="58"/>
      <c r="I38" s="58"/>
      <c r="J38" s="58"/>
      <c r="K38" s="58"/>
      <c r="L38" s="58"/>
      <c r="M38" s="58"/>
      <c r="N38" s="58"/>
      <c r="O38" s="58"/>
      <c r="P38" s="58"/>
      <c r="Q38" s="58"/>
      <c r="R38" s="58"/>
      <c r="S38" s="58"/>
      <c r="T38" s="58"/>
      <c r="U38" s="58"/>
      <c r="V38" s="58"/>
      <c r="W38" s="58"/>
      <c r="X38" s="58"/>
      <c r="Y38" s="58"/>
      <c r="Z38" s="58"/>
    </row>
    <row r="39" spans="1:26" ht="22.5" customHeight="1" x14ac:dyDescent="0.35">
      <c r="A39" s="58" t="s">
        <v>132</v>
      </c>
      <c r="B39" s="95">
        <v>40</v>
      </c>
      <c r="C39" s="96" t="s">
        <v>106</v>
      </c>
      <c r="D39" s="97">
        <f t="shared" ref="D39:D45" si="9">IF(C39="Weekly",B39*52,IF(C39="Fortnightly",B39*26,IF(C39="Monthly",B39*12,IF(C39="Quarterly",B39*4,IF(C39="Annually",B39,"Error")))))</f>
        <v>2080</v>
      </c>
      <c r="E39" s="95">
        <f t="shared" ref="E39:E45" si="10">D39/52</f>
        <v>40</v>
      </c>
      <c r="F39" s="58"/>
      <c r="G39" s="58"/>
      <c r="H39" s="58"/>
      <c r="I39" s="58"/>
      <c r="J39" s="58"/>
      <c r="K39" s="58"/>
      <c r="L39" s="58"/>
      <c r="M39" s="58"/>
      <c r="N39" s="58"/>
      <c r="O39" s="58"/>
      <c r="P39" s="58"/>
      <c r="Q39" s="58"/>
      <c r="R39" s="58"/>
      <c r="S39" s="58"/>
      <c r="T39" s="58"/>
      <c r="U39" s="58"/>
      <c r="V39" s="58"/>
      <c r="W39" s="58"/>
      <c r="X39" s="58"/>
      <c r="Y39" s="58"/>
      <c r="Z39" s="58"/>
    </row>
    <row r="40" spans="1:26" ht="22.5" customHeight="1" x14ac:dyDescent="0.35">
      <c r="A40" s="58" t="s">
        <v>133</v>
      </c>
      <c r="B40" s="95">
        <v>10</v>
      </c>
      <c r="C40" s="96" t="s">
        <v>106</v>
      </c>
      <c r="D40" s="97">
        <f t="shared" si="9"/>
        <v>520</v>
      </c>
      <c r="E40" s="95">
        <f t="shared" si="10"/>
        <v>10</v>
      </c>
      <c r="F40" s="58"/>
      <c r="G40" s="58"/>
      <c r="H40" s="58"/>
      <c r="I40" s="58"/>
      <c r="J40" s="58"/>
      <c r="K40" s="58"/>
      <c r="L40" s="58"/>
      <c r="M40" s="58"/>
      <c r="N40" s="58"/>
      <c r="O40" s="58"/>
      <c r="P40" s="58"/>
      <c r="Q40" s="58"/>
      <c r="R40" s="58"/>
      <c r="S40" s="58"/>
      <c r="T40" s="58"/>
      <c r="U40" s="58"/>
      <c r="V40" s="58"/>
      <c r="W40" s="58"/>
      <c r="X40" s="58"/>
      <c r="Y40" s="58"/>
      <c r="Z40" s="58"/>
    </row>
    <row r="41" spans="1:26" ht="22.5" customHeight="1" x14ac:dyDescent="0.35">
      <c r="A41" s="58" t="s">
        <v>134</v>
      </c>
      <c r="B41" s="95">
        <v>30</v>
      </c>
      <c r="C41" s="96" t="s">
        <v>106</v>
      </c>
      <c r="D41" s="97">
        <f t="shared" si="9"/>
        <v>1560</v>
      </c>
      <c r="E41" s="95">
        <f t="shared" si="10"/>
        <v>30</v>
      </c>
      <c r="F41" s="58"/>
      <c r="G41" s="58"/>
      <c r="H41" s="58"/>
      <c r="I41" s="58"/>
      <c r="J41" s="58"/>
      <c r="K41" s="58"/>
      <c r="L41" s="58"/>
      <c r="M41" s="58"/>
      <c r="N41" s="58"/>
      <c r="O41" s="58"/>
      <c r="P41" s="58"/>
      <c r="Q41" s="58"/>
      <c r="R41" s="58"/>
      <c r="S41" s="58"/>
      <c r="T41" s="58"/>
      <c r="U41" s="58"/>
      <c r="V41" s="58"/>
      <c r="W41" s="58"/>
      <c r="X41" s="58"/>
      <c r="Y41" s="58"/>
      <c r="Z41" s="58"/>
    </row>
    <row r="42" spans="1:26" ht="22.5" customHeight="1" x14ac:dyDescent="0.35">
      <c r="A42" s="58" t="s">
        <v>135</v>
      </c>
      <c r="B42" s="95">
        <v>10</v>
      </c>
      <c r="C42" s="96" t="s">
        <v>106</v>
      </c>
      <c r="D42" s="97">
        <f t="shared" si="9"/>
        <v>520</v>
      </c>
      <c r="E42" s="95">
        <f t="shared" si="10"/>
        <v>10</v>
      </c>
      <c r="F42" s="58"/>
      <c r="G42" s="58"/>
      <c r="H42" s="58"/>
      <c r="I42" s="58"/>
      <c r="J42" s="58"/>
      <c r="K42" s="58"/>
      <c r="L42" s="58"/>
      <c r="M42" s="58"/>
      <c r="N42" s="58"/>
      <c r="O42" s="58"/>
      <c r="P42" s="58"/>
      <c r="Q42" s="58"/>
      <c r="R42" s="58"/>
      <c r="S42" s="58"/>
      <c r="T42" s="58"/>
      <c r="U42" s="58"/>
      <c r="V42" s="58"/>
      <c r="W42" s="58"/>
      <c r="X42" s="58"/>
      <c r="Y42" s="58"/>
      <c r="Z42" s="58"/>
    </row>
    <row r="43" spans="1:26" ht="22.5" customHeight="1" x14ac:dyDescent="0.35">
      <c r="A43" s="58" t="s">
        <v>136</v>
      </c>
      <c r="B43" s="95">
        <v>4.96</v>
      </c>
      <c r="C43" s="96" t="s">
        <v>106</v>
      </c>
      <c r="D43" s="97">
        <f t="shared" si="9"/>
        <v>257.92</v>
      </c>
      <c r="E43" s="95">
        <f t="shared" si="10"/>
        <v>4.96</v>
      </c>
      <c r="F43" s="58"/>
      <c r="G43" s="58"/>
      <c r="H43" s="58"/>
      <c r="I43" s="58"/>
      <c r="J43" s="58"/>
      <c r="K43" s="58"/>
      <c r="L43" s="58"/>
      <c r="M43" s="58"/>
      <c r="N43" s="58"/>
      <c r="O43" s="58"/>
      <c r="P43" s="58"/>
      <c r="Q43" s="58"/>
      <c r="R43" s="58"/>
      <c r="S43" s="58"/>
      <c r="T43" s="58"/>
      <c r="U43" s="58"/>
      <c r="V43" s="58"/>
      <c r="W43" s="58"/>
      <c r="X43" s="58"/>
      <c r="Y43" s="58"/>
      <c r="Z43" s="58"/>
    </row>
    <row r="44" spans="1:26" ht="22.5" customHeight="1" x14ac:dyDescent="0.35">
      <c r="A44" s="58" t="s">
        <v>137</v>
      </c>
      <c r="B44" s="95">
        <v>20</v>
      </c>
      <c r="C44" s="96" t="s">
        <v>106</v>
      </c>
      <c r="D44" s="97">
        <f t="shared" si="9"/>
        <v>1040</v>
      </c>
      <c r="E44" s="95">
        <f t="shared" si="10"/>
        <v>20</v>
      </c>
      <c r="F44" s="58"/>
      <c r="G44" s="58"/>
      <c r="H44" s="58"/>
      <c r="I44" s="58"/>
      <c r="J44" s="58"/>
      <c r="K44" s="58"/>
      <c r="L44" s="58"/>
      <c r="M44" s="58"/>
      <c r="N44" s="58"/>
      <c r="O44" s="58"/>
      <c r="P44" s="58"/>
      <c r="Q44" s="58"/>
      <c r="R44" s="58"/>
      <c r="S44" s="58"/>
      <c r="T44" s="58"/>
      <c r="U44" s="58"/>
      <c r="V44" s="58"/>
      <c r="W44" s="58"/>
      <c r="X44" s="58"/>
      <c r="Y44" s="58"/>
      <c r="Z44" s="58"/>
    </row>
    <row r="45" spans="1:26" ht="22.5" customHeight="1" x14ac:dyDescent="0.35">
      <c r="A45" s="58" t="s">
        <v>138</v>
      </c>
      <c r="B45" s="95">
        <v>10</v>
      </c>
      <c r="C45" s="96" t="s">
        <v>106</v>
      </c>
      <c r="D45" s="97">
        <f t="shared" si="9"/>
        <v>520</v>
      </c>
      <c r="E45" s="95">
        <f t="shared" si="10"/>
        <v>10</v>
      </c>
      <c r="F45" s="58"/>
      <c r="G45" s="58"/>
      <c r="H45" s="58"/>
      <c r="I45" s="58"/>
      <c r="J45" s="58"/>
      <c r="K45" s="58"/>
      <c r="L45" s="58"/>
      <c r="M45" s="58"/>
      <c r="N45" s="58"/>
      <c r="O45" s="58"/>
      <c r="P45" s="58"/>
      <c r="Q45" s="58"/>
      <c r="R45" s="58"/>
      <c r="S45" s="58"/>
      <c r="T45" s="58"/>
      <c r="U45" s="58"/>
      <c r="V45" s="58"/>
      <c r="W45" s="58"/>
      <c r="X45" s="58"/>
      <c r="Y45" s="58"/>
      <c r="Z45" s="58"/>
    </row>
    <row r="46" spans="1:26" ht="22.5" customHeight="1" x14ac:dyDescent="0.35">
      <c r="A46" s="58"/>
      <c r="B46" s="95"/>
      <c r="C46" s="96"/>
      <c r="D46" s="98"/>
      <c r="E46" s="95"/>
      <c r="F46" s="58"/>
      <c r="G46" s="58"/>
      <c r="H46" s="58"/>
      <c r="I46" s="58"/>
      <c r="J46" s="58"/>
      <c r="K46" s="58"/>
      <c r="L46" s="58"/>
      <c r="M46" s="58"/>
      <c r="N46" s="58"/>
      <c r="O46" s="58"/>
      <c r="P46" s="58"/>
      <c r="Q46" s="58"/>
      <c r="R46" s="58"/>
      <c r="S46" s="58"/>
      <c r="T46" s="58"/>
      <c r="U46" s="58"/>
      <c r="V46" s="58"/>
      <c r="W46" s="58"/>
      <c r="X46" s="58"/>
      <c r="Y46" s="58"/>
      <c r="Z46" s="58"/>
    </row>
    <row r="47" spans="1:26" ht="15.5" x14ac:dyDescent="0.35">
      <c r="A47" s="110" t="s">
        <v>140</v>
      </c>
      <c r="B47" s="111"/>
      <c r="C47" s="112"/>
      <c r="D47" s="113"/>
      <c r="E47" s="111"/>
      <c r="F47" s="58"/>
      <c r="G47" s="58"/>
      <c r="H47" s="58"/>
      <c r="I47" s="58"/>
      <c r="J47" s="58"/>
      <c r="K47" s="58"/>
      <c r="L47" s="58"/>
      <c r="M47" s="58"/>
      <c r="N47" s="58"/>
      <c r="O47" s="58"/>
      <c r="P47" s="58"/>
      <c r="Q47" s="58"/>
      <c r="R47" s="58"/>
      <c r="S47" s="58"/>
      <c r="T47" s="58"/>
      <c r="U47" s="58"/>
      <c r="V47" s="58"/>
      <c r="W47" s="58"/>
      <c r="X47" s="58"/>
      <c r="Y47" s="58"/>
      <c r="Z47" s="58"/>
    </row>
    <row r="48" spans="1:26" ht="22.5" customHeight="1" x14ac:dyDescent="0.35">
      <c r="A48" s="58" t="s">
        <v>140</v>
      </c>
      <c r="B48" s="95">
        <v>100</v>
      </c>
      <c r="C48" s="96" t="s">
        <v>106</v>
      </c>
      <c r="D48" s="97">
        <f>IF(C48="Weekly",B48*52,IF(C48="Fortnightly",B48*26,IF(C48="Monthly",B48*12,IF(C48="Quarterly",B48*4,IF(C48="Annually",B48,"Error")))))</f>
        <v>5200</v>
      </c>
      <c r="E48" s="95">
        <f>D48/52</f>
        <v>100</v>
      </c>
      <c r="F48" s="58"/>
      <c r="G48" s="58"/>
      <c r="H48" s="58"/>
      <c r="I48" s="58"/>
      <c r="J48" s="58"/>
      <c r="K48" s="58"/>
      <c r="L48" s="58"/>
      <c r="M48" s="58"/>
      <c r="N48" s="58"/>
      <c r="O48" s="58"/>
      <c r="P48" s="58"/>
      <c r="Q48" s="58"/>
      <c r="R48" s="58"/>
      <c r="S48" s="58"/>
      <c r="T48" s="58"/>
      <c r="U48" s="58"/>
      <c r="V48" s="58"/>
      <c r="W48" s="58"/>
      <c r="X48" s="58"/>
      <c r="Y48" s="58"/>
      <c r="Z48" s="58"/>
    </row>
    <row r="49" spans="1:26" ht="22.5" customHeight="1" x14ac:dyDescent="0.35">
      <c r="A49" s="58"/>
      <c r="B49" s="95" t="s">
        <v>354</v>
      </c>
      <c r="C49" s="96"/>
      <c r="D49" s="98" t="s">
        <v>354</v>
      </c>
      <c r="E49" s="95" t="s">
        <v>354</v>
      </c>
      <c r="F49" s="58"/>
      <c r="G49" s="58"/>
      <c r="H49" s="58"/>
      <c r="I49" s="58"/>
      <c r="J49" s="58"/>
      <c r="K49" s="58"/>
      <c r="L49" s="58"/>
      <c r="M49" s="58"/>
      <c r="N49" s="58"/>
      <c r="O49" s="58"/>
      <c r="P49" s="58"/>
      <c r="Q49" s="58"/>
      <c r="R49" s="58"/>
      <c r="S49" s="58"/>
      <c r="T49" s="58"/>
      <c r="U49" s="58"/>
      <c r="V49" s="58"/>
      <c r="W49" s="58"/>
      <c r="X49" s="58"/>
      <c r="Y49" s="58"/>
      <c r="Z49" s="58"/>
    </row>
    <row r="50" spans="1:26" ht="15.5" x14ac:dyDescent="0.35">
      <c r="A50" s="110" t="s">
        <v>355</v>
      </c>
      <c r="B50" s="111"/>
      <c r="C50" s="112"/>
      <c r="D50" s="113"/>
      <c r="E50" s="111"/>
      <c r="F50" s="58"/>
      <c r="G50" s="58"/>
      <c r="H50" s="58"/>
      <c r="I50" s="58"/>
      <c r="J50" s="58"/>
      <c r="K50" s="58"/>
      <c r="L50" s="58"/>
      <c r="M50" s="58"/>
      <c r="N50" s="58"/>
      <c r="O50" s="58"/>
      <c r="P50" s="58"/>
      <c r="Q50" s="58"/>
      <c r="R50" s="58"/>
      <c r="S50" s="58"/>
      <c r="T50" s="58"/>
      <c r="U50" s="58"/>
      <c r="V50" s="58"/>
      <c r="W50" s="58"/>
      <c r="X50" s="58"/>
      <c r="Y50" s="58"/>
      <c r="Z50" s="58"/>
    </row>
    <row r="51" spans="1:26" ht="22.5" customHeight="1" x14ac:dyDescent="0.35">
      <c r="A51" s="58" t="s">
        <v>142</v>
      </c>
      <c r="B51" s="114">
        <f>708*2</f>
        <v>1416</v>
      </c>
      <c r="C51" s="96" t="s">
        <v>101</v>
      </c>
      <c r="D51" s="97">
        <f t="shared" ref="D51:D56" si="11">IF(C51="Weekly",B51*52,IF(C51="Fortnightly",B51*26,IF(C51="Monthly",B51*12,IF(C51="Quarterly",B51*4,IF(C51="Annually",B51,"Error")))))</f>
        <v>1416</v>
      </c>
      <c r="E51" s="95">
        <f t="shared" ref="E51:E56" si="12">D51/52</f>
        <v>27.23076923076923</v>
      </c>
      <c r="F51" s="58"/>
      <c r="G51" s="58"/>
      <c r="H51" s="58"/>
      <c r="I51" s="58"/>
      <c r="J51" s="58"/>
      <c r="K51" s="58"/>
      <c r="L51" s="58"/>
      <c r="M51" s="58"/>
      <c r="N51" s="58"/>
      <c r="O51" s="58"/>
      <c r="P51" s="58"/>
      <c r="Q51" s="58"/>
      <c r="R51" s="58"/>
      <c r="S51" s="58"/>
      <c r="T51" s="58"/>
      <c r="U51" s="58"/>
      <c r="V51" s="58"/>
      <c r="W51" s="58"/>
      <c r="X51" s="58"/>
      <c r="Y51" s="58"/>
      <c r="Z51" s="58"/>
    </row>
    <row r="52" spans="1:26" ht="22.5" customHeight="1" x14ac:dyDescent="0.35">
      <c r="A52" s="58" t="s">
        <v>143</v>
      </c>
      <c r="B52" s="114">
        <v>2400</v>
      </c>
      <c r="C52" s="96" t="s">
        <v>101</v>
      </c>
      <c r="D52" s="97">
        <f t="shared" si="11"/>
        <v>2400</v>
      </c>
      <c r="E52" s="95">
        <f t="shared" si="12"/>
        <v>46.153846153846153</v>
      </c>
      <c r="F52" s="58"/>
      <c r="G52" s="58"/>
      <c r="H52" s="58"/>
      <c r="I52" s="58"/>
      <c r="J52" s="58"/>
      <c r="K52" s="58"/>
      <c r="L52" s="58"/>
      <c r="M52" s="58"/>
      <c r="N52" s="58"/>
      <c r="O52" s="58"/>
      <c r="P52" s="58"/>
      <c r="Q52" s="58"/>
      <c r="R52" s="58"/>
      <c r="S52" s="58"/>
      <c r="T52" s="58"/>
      <c r="U52" s="58"/>
      <c r="V52" s="58"/>
      <c r="W52" s="58"/>
      <c r="X52" s="58"/>
      <c r="Y52" s="58"/>
      <c r="Z52" s="58"/>
    </row>
    <row r="53" spans="1:26" ht="22.5" customHeight="1" x14ac:dyDescent="0.35">
      <c r="A53" s="58" t="s">
        <v>144</v>
      </c>
      <c r="B53" s="114">
        <v>100</v>
      </c>
      <c r="C53" s="96" t="s">
        <v>106</v>
      </c>
      <c r="D53" s="97">
        <f t="shared" si="11"/>
        <v>5200</v>
      </c>
      <c r="E53" s="95">
        <f t="shared" si="12"/>
        <v>100</v>
      </c>
      <c r="F53" s="58"/>
      <c r="G53" s="58"/>
      <c r="H53" s="58"/>
      <c r="I53" s="58"/>
      <c r="J53" s="58"/>
      <c r="K53" s="58"/>
      <c r="L53" s="58"/>
      <c r="M53" s="58"/>
      <c r="N53" s="58"/>
      <c r="O53" s="58"/>
      <c r="P53" s="58"/>
      <c r="Q53" s="58"/>
      <c r="R53" s="58"/>
      <c r="S53" s="58"/>
      <c r="T53" s="58"/>
      <c r="U53" s="58"/>
      <c r="V53" s="58"/>
      <c r="W53" s="58"/>
      <c r="X53" s="58"/>
      <c r="Y53" s="58"/>
      <c r="Z53" s="58"/>
    </row>
    <row r="54" spans="1:26" ht="22.5" customHeight="1" x14ac:dyDescent="0.35">
      <c r="A54" s="58" t="s">
        <v>145</v>
      </c>
      <c r="B54" s="114">
        <v>500</v>
      </c>
      <c r="C54" s="96" t="s">
        <v>115</v>
      </c>
      <c r="D54" s="97">
        <f t="shared" si="11"/>
        <v>2000</v>
      </c>
      <c r="E54" s="95">
        <f t="shared" si="12"/>
        <v>38.46153846153846</v>
      </c>
      <c r="F54" s="58"/>
      <c r="G54" s="58"/>
      <c r="H54" s="58"/>
      <c r="I54" s="58"/>
      <c r="J54" s="58"/>
      <c r="K54" s="58"/>
      <c r="L54" s="58"/>
      <c r="M54" s="58"/>
      <c r="N54" s="58"/>
      <c r="O54" s="58"/>
      <c r="P54" s="58"/>
      <c r="Q54" s="58"/>
      <c r="R54" s="58"/>
      <c r="S54" s="58"/>
      <c r="T54" s="58"/>
      <c r="U54" s="58"/>
      <c r="V54" s="58"/>
      <c r="W54" s="58"/>
      <c r="X54" s="58"/>
      <c r="Y54" s="58"/>
      <c r="Z54" s="58"/>
    </row>
    <row r="55" spans="1:26" ht="22.5" customHeight="1" x14ac:dyDescent="0.35">
      <c r="A55" s="58" t="s">
        <v>146</v>
      </c>
      <c r="B55" s="114">
        <v>20</v>
      </c>
      <c r="C55" s="96" t="s">
        <v>97</v>
      </c>
      <c r="D55" s="97">
        <f t="shared" si="11"/>
        <v>240</v>
      </c>
      <c r="E55" s="95">
        <f t="shared" si="12"/>
        <v>4.615384615384615</v>
      </c>
      <c r="F55" s="58"/>
      <c r="G55" s="58"/>
      <c r="H55" s="58"/>
      <c r="I55" s="58"/>
      <c r="J55" s="58"/>
      <c r="K55" s="58"/>
      <c r="L55" s="58"/>
      <c r="M55" s="58"/>
      <c r="N55" s="58"/>
      <c r="O55" s="58"/>
      <c r="P55" s="58"/>
      <c r="Q55" s="58"/>
      <c r="R55" s="58"/>
      <c r="S55" s="58"/>
      <c r="T55" s="58"/>
      <c r="U55" s="58"/>
      <c r="V55" s="58"/>
      <c r="W55" s="58"/>
      <c r="X55" s="58"/>
      <c r="Y55" s="58"/>
      <c r="Z55" s="58"/>
    </row>
    <row r="56" spans="1:26" ht="22.5" customHeight="1" x14ac:dyDescent="0.35">
      <c r="A56" s="58" t="s">
        <v>147</v>
      </c>
      <c r="B56" s="114">
        <v>20</v>
      </c>
      <c r="C56" s="96" t="s">
        <v>97</v>
      </c>
      <c r="D56" s="97">
        <f t="shared" si="11"/>
        <v>240</v>
      </c>
      <c r="E56" s="95">
        <f t="shared" si="12"/>
        <v>4.615384615384615</v>
      </c>
      <c r="F56" s="58"/>
      <c r="G56" s="58"/>
      <c r="H56" s="58"/>
      <c r="I56" s="58"/>
      <c r="J56" s="58"/>
      <c r="K56" s="58"/>
      <c r="L56" s="58"/>
      <c r="M56" s="58"/>
      <c r="N56" s="58"/>
      <c r="O56" s="58"/>
      <c r="P56" s="58"/>
      <c r="Q56" s="58"/>
      <c r="R56" s="58"/>
      <c r="S56" s="58"/>
      <c r="T56" s="58"/>
      <c r="U56" s="58"/>
      <c r="V56" s="58"/>
      <c r="W56" s="58"/>
      <c r="X56" s="58"/>
      <c r="Y56" s="58"/>
      <c r="Z56" s="58"/>
    </row>
    <row r="57" spans="1:26" ht="22.5" customHeight="1" x14ac:dyDescent="0.35">
      <c r="A57" s="58"/>
      <c r="B57" s="95"/>
      <c r="C57" s="115"/>
      <c r="D57" s="98"/>
      <c r="E57" s="95"/>
      <c r="F57" s="58"/>
      <c r="G57" s="58"/>
      <c r="H57" s="58"/>
      <c r="I57" s="58"/>
      <c r="J57" s="58"/>
      <c r="K57" s="58"/>
      <c r="L57" s="58"/>
      <c r="M57" s="58"/>
      <c r="N57" s="58"/>
      <c r="O57" s="58"/>
      <c r="P57" s="58"/>
      <c r="Q57" s="58"/>
      <c r="R57" s="58"/>
      <c r="S57" s="58"/>
      <c r="T57" s="58"/>
      <c r="U57" s="58"/>
      <c r="V57" s="58"/>
      <c r="W57" s="58"/>
      <c r="X57" s="58"/>
      <c r="Y57" s="58"/>
      <c r="Z57" s="58"/>
    </row>
    <row r="58" spans="1:26" ht="15.5" x14ac:dyDescent="0.35">
      <c r="A58" s="110" t="s">
        <v>148</v>
      </c>
      <c r="B58" s="111"/>
      <c r="C58" s="112"/>
      <c r="D58" s="113"/>
      <c r="E58" s="111"/>
      <c r="F58" s="58"/>
      <c r="G58" s="58"/>
      <c r="H58" s="58"/>
      <c r="I58" s="58"/>
      <c r="J58" s="58"/>
      <c r="K58" s="58"/>
      <c r="L58" s="58"/>
      <c r="M58" s="58"/>
      <c r="N58" s="58"/>
      <c r="O58" s="58"/>
      <c r="P58" s="58"/>
      <c r="Q58" s="58"/>
      <c r="R58" s="58"/>
      <c r="S58" s="58"/>
      <c r="T58" s="58"/>
      <c r="U58" s="58"/>
      <c r="V58" s="58"/>
      <c r="W58" s="58"/>
      <c r="X58" s="58"/>
      <c r="Y58" s="58"/>
      <c r="Z58" s="58"/>
    </row>
    <row r="59" spans="1:26" ht="22.5" customHeight="1" x14ac:dyDescent="0.35">
      <c r="A59" s="58" t="s">
        <v>149</v>
      </c>
      <c r="B59" s="114">
        <v>96.33</v>
      </c>
      <c r="C59" s="96" t="s">
        <v>106</v>
      </c>
      <c r="D59" s="97">
        <f t="shared" ref="D59:D63" si="13">IF(C59="Weekly",B59*52,IF(C59="Fortnightly",B59*26,IF(C59="Monthly",B59*12,IF(C59="Quarterly",B59*4,IF(C59="Annually",B59,"Error")))))</f>
        <v>5009.16</v>
      </c>
      <c r="E59" s="95">
        <f t="shared" ref="E59:E63" si="14">D59/52</f>
        <v>96.33</v>
      </c>
      <c r="F59" s="58"/>
      <c r="G59" s="58"/>
      <c r="H59" s="58"/>
      <c r="I59" s="58"/>
      <c r="J59" s="58"/>
      <c r="K59" s="58"/>
      <c r="L59" s="58"/>
      <c r="M59" s="58"/>
      <c r="N59" s="58"/>
      <c r="O59" s="58"/>
      <c r="P59" s="58"/>
      <c r="Q59" s="58"/>
      <c r="R59" s="58"/>
      <c r="S59" s="58"/>
      <c r="T59" s="58"/>
      <c r="U59" s="58"/>
      <c r="V59" s="58"/>
      <c r="W59" s="58"/>
      <c r="X59" s="58"/>
      <c r="Y59" s="58"/>
      <c r="Z59" s="58"/>
    </row>
    <row r="60" spans="1:26" ht="22.5" customHeight="1" x14ac:dyDescent="0.35">
      <c r="A60" s="58" t="s">
        <v>150</v>
      </c>
      <c r="B60" s="114">
        <v>50</v>
      </c>
      <c r="C60" s="96" t="s">
        <v>106</v>
      </c>
      <c r="D60" s="97">
        <f t="shared" si="13"/>
        <v>2600</v>
      </c>
      <c r="E60" s="95">
        <f t="shared" si="14"/>
        <v>50</v>
      </c>
      <c r="F60" s="58"/>
      <c r="G60" s="58"/>
      <c r="H60" s="58"/>
      <c r="I60" s="58"/>
      <c r="J60" s="58"/>
      <c r="K60" s="58"/>
      <c r="L60" s="58"/>
      <c r="M60" s="58"/>
      <c r="N60" s="58"/>
      <c r="O60" s="58"/>
      <c r="P60" s="58"/>
      <c r="Q60" s="58"/>
      <c r="R60" s="58"/>
      <c r="S60" s="58"/>
      <c r="T60" s="58"/>
      <c r="U60" s="58"/>
      <c r="V60" s="58"/>
      <c r="W60" s="58"/>
      <c r="X60" s="58"/>
      <c r="Y60" s="58"/>
      <c r="Z60" s="58"/>
    </row>
    <row r="61" spans="1:26" ht="22.5" customHeight="1" x14ac:dyDescent="0.35">
      <c r="A61" s="58" t="s">
        <v>356</v>
      </c>
      <c r="B61" s="114">
        <v>68</v>
      </c>
      <c r="C61" s="96" t="s">
        <v>106</v>
      </c>
      <c r="D61" s="97">
        <f t="shared" si="13"/>
        <v>3536</v>
      </c>
      <c r="E61" s="95">
        <f t="shared" si="14"/>
        <v>68</v>
      </c>
      <c r="F61" s="58"/>
      <c r="G61" s="58"/>
      <c r="H61" s="58"/>
      <c r="I61" s="58"/>
      <c r="J61" s="58"/>
      <c r="K61" s="58"/>
      <c r="L61" s="58"/>
      <c r="M61" s="58"/>
      <c r="N61" s="58"/>
      <c r="O61" s="58"/>
      <c r="P61" s="58"/>
      <c r="Q61" s="58"/>
      <c r="R61" s="58"/>
      <c r="S61" s="58"/>
      <c r="T61" s="58"/>
      <c r="U61" s="58"/>
      <c r="V61" s="58"/>
      <c r="W61" s="58"/>
      <c r="X61" s="58"/>
      <c r="Y61" s="58"/>
      <c r="Z61" s="58"/>
    </row>
    <row r="62" spans="1:26" ht="22.5" customHeight="1" x14ac:dyDescent="0.35">
      <c r="A62" s="58" t="s">
        <v>152</v>
      </c>
      <c r="B62" s="114">
        <v>6</v>
      </c>
      <c r="C62" s="96" t="s">
        <v>106</v>
      </c>
      <c r="D62" s="97">
        <f t="shared" si="13"/>
        <v>312</v>
      </c>
      <c r="E62" s="95">
        <f t="shared" si="14"/>
        <v>6</v>
      </c>
      <c r="F62" s="58"/>
      <c r="G62" s="58"/>
      <c r="H62" s="58"/>
      <c r="I62" s="58"/>
      <c r="J62" s="58"/>
      <c r="K62" s="58"/>
      <c r="L62" s="58"/>
      <c r="M62" s="58"/>
      <c r="N62" s="58"/>
      <c r="O62" s="58"/>
      <c r="P62" s="58"/>
      <c r="Q62" s="58"/>
      <c r="R62" s="58"/>
      <c r="S62" s="58"/>
      <c r="T62" s="58"/>
      <c r="U62" s="58"/>
      <c r="V62" s="58"/>
      <c r="W62" s="58"/>
      <c r="X62" s="58"/>
      <c r="Y62" s="58"/>
      <c r="Z62" s="58"/>
    </row>
    <row r="63" spans="1:26" ht="22.5" customHeight="1" x14ac:dyDescent="0.35">
      <c r="A63" s="58" t="s">
        <v>153</v>
      </c>
      <c r="B63" s="114">
        <v>30</v>
      </c>
      <c r="C63" s="96" t="s">
        <v>106</v>
      </c>
      <c r="D63" s="97">
        <f t="shared" si="13"/>
        <v>1560</v>
      </c>
      <c r="E63" s="95">
        <f t="shared" si="14"/>
        <v>30</v>
      </c>
      <c r="F63" s="58"/>
      <c r="G63" s="58"/>
      <c r="H63" s="58"/>
      <c r="I63" s="58"/>
      <c r="J63" s="58"/>
      <c r="K63" s="58"/>
      <c r="L63" s="58"/>
      <c r="M63" s="58"/>
      <c r="N63" s="58"/>
      <c r="O63" s="58"/>
      <c r="P63" s="58"/>
      <c r="Q63" s="58"/>
      <c r="R63" s="58"/>
      <c r="S63" s="58"/>
      <c r="T63" s="58"/>
      <c r="U63" s="58"/>
      <c r="V63" s="58"/>
      <c r="W63" s="58"/>
      <c r="X63" s="58"/>
      <c r="Y63" s="58"/>
      <c r="Z63" s="58"/>
    </row>
    <row r="64" spans="1:26" ht="22.5" customHeight="1" x14ac:dyDescent="0.35">
      <c r="A64" s="58"/>
      <c r="B64" s="95"/>
      <c r="C64" s="96"/>
      <c r="D64" s="98"/>
      <c r="E64" s="95"/>
      <c r="F64" s="58"/>
      <c r="G64" s="58"/>
      <c r="H64" s="58"/>
      <c r="I64" s="58"/>
      <c r="J64" s="58"/>
      <c r="K64" s="58"/>
      <c r="L64" s="58"/>
      <c r="M64" s="58"/>
      <c r="N64" s="58"/>
      <c r="O64" s="58"/>
      <c r="P64" s="58"/>
      <c r="Q64" s="58"/>
      <c r="R64" s="58"/>
      <c r="S64" s="58"/>
      <c r="T64" s="58"/>
      <c r="U64" s="58"/>
      <c r="V64" s="58"/>
      <c r="W64" s="58"/>
      <c r="X64" s="58"/>
      <c r="Y64" s="58"/>
      <c r="Z64" s="58"/>
    </row>
    <row r="65" spans="1:26" ht="15.5" x14ac:dyDescent="0.35">
      <c r="A65" s="110" t="s">
        <v>357</v>
      </c>
      <c r="B65" s="111"/>
      <c r="C65" s="112"/>
      <c r="D65" s="113"/>
      <c r="E65" s="111"/>
      <c r="F65" s="58"/>
      <c r="G65" s="58"/>
      <c r="H65" s="58"/>
      <c r="I65" s="58"/>
      <c r="J65" s="58"/>
      <c r="K65" s="58"/>
      <c r="L65" s="58"/>
      <c r="M65" s="58"/>
      <c r="N65" s="58"/>
      <c r="O65" s="58"/>
      <c r="P65" s="58"/>
      <c r="Q65" s="58"/>
      <c r="R65" s="58"/>
      <c r="S65" s="58"/>
      <c r="T65" s="58"/>
      <c r="U65" s="58"/>
      <c r="V65" s="58"/>
      <c r="W65" s="58"/>
      <c r="X65" s="58"/>
      <c r="Y65" s="58"/>
      <c r="Z65" s="58"/>
    </row>
    <row r="66" spans="1:26" ht="22.5" customHeight="1" x14ac:dyDescent="0.35">
      <c r="A66" s="58" t="s">
        <v>155</v>
      </c>
      <c r="B66" s="114">
        <v>0</v>
      </c>
      <c r="C66" s="96" t="s">
        <v>97</v>
      </c>
      <c r="D66" s="97">
        <f t="shared" ref="D66:D74" si="15">IF(C66="Weekly",B66*52,IF(C66="Fortnightly",B66*26,IF(C66="Monthly",B66*12,IF(C66="Quarterly",B66*4,IF(C66="Annually",B66,"Error")))))</f>
        <v>0</v>
      </c>
      <c r="E66" s="95">
        <f t="shared" ref="E66:E74" si="16">D66/52</f>
        <v>0</v>
      </c>
      <c r="F66" s="58"/>
      <c r="G66" s="58"/>
      <c r="H66" s="58"/>
      <c r="I66" s="58"/>
      <c r="J66" s="58"/>
      <c r="K66" s="58"/>
      <c r="L66" s="58"/>
      <c r="M66" s="58"/>
      <c r="N66" s="58"/>
      <c r="O66" s="58"/>
      <c r="P66" s="58"/>
      <c r="Q66" s="58"/>
      <c r="R66" s="58"/>
      <c r="S66" s="58"/>
      <c r="T66" s="58"/>
      <c r="U66" s="58"/>
      <c r="V66" s="58"/>
      <c r="W66" s="58"/>
      <c r="X66" s="58"/>
      <c r="Y66" s="58"/>
      <c r="Z66" s="58"/>
    </row>
    <row r="67" spans="1:26" ht="22.5" customHeight="1" x14ac:dyDescent="0.35">
      <c r="A67" s="58" t="s">
        <v>358</v>
      </c>
      <c r="B67" s="114">
        <v>0</v>
      </c>
      <c r="C67" s="96" t="s">
        <v>106</v>
      </c>
      <c r="D67" s="97">
        <f t="shared" si="15"/>
        <v>0</v>
      </c>
      <c r="E67" s="95">
        <f t="shared" si="16"/>
        <v>0</v>
      </c>
      <c r="F67" s="58"/>
      <c r="G67" s="58"/>
      <c r="H67" s="58"/>
      <c r="I67" s="58"/>
      <c r="J67" s="58"/>
      <c r="K67" s="58"/>
      <c r="L67" s="58"/>
      <c r="M67" s="58"/>
      <c r="N67" s="58"/>
      <c r="O67" s="58"/>
      <c r="P67" s="58"/>
      <c r="Q67" s="58"/>
      <c r="R67" s="58"/>
      <c r="S67" s="58"/>
      <c r="T67" s="58"/>
      <c r="U67" s="58"/>
      <c r="V67" s="58"/>
      <c r="W67" s="58"/>
      <c r="X67" s="58"/>
      <c r="Y67" s="58"/>
      <c r="Z67" s="58"/>
    </row>
    <row r="68" spans="1:26" ht="22.5" customHeight="1" x14ac:dyDescent="0.35">
      <c r="A68" s="58" t="s">
        <v>158</v>
      </c>
      <c r="B68" s="114">
        <v>30</v>
      </c>
      <c r="C68" s="96" t="s">
        <v>97</v>
      </c>
      <c r="D68" s="97">
        <f t="shared" si="15"/>
        <v>360</v>
      </c>
      <c r="E68" s="95">
        <f t="shared" si="16"/>
        <v>6.9230769230769234</v>
      </c>
      <c r="F68" s="58"/>
      <c r="G68" s="58"/>
      <c r="H68" s="58"/>
      <c r="I68" s="58"/>
      <c r="J68" s="58"/>
      <c r="K68" s="58"/>
      <c r="L68" s="58"/>
      <c r="M68" s="58"/>
      <c r="N68" s="58"/>
      <c r="O68" s="58"/>
      <c r="P68" s="58"/>
      <c r="Q68" s="58"/>
      <c r="R68" s="58"/>
      <c r="S68" s="58"/>
      <c r="T68" s="58"/>
      <c r="U68" s="58"/>
      <c r="V68" s="58"/>
      <c r="W68" s="58"/>
      <c r="X68" s="58"/>
      <c r="Y68" s="58"/>
      <c r="Z68" s="58"/>
    </row>
    <row r="69" spans="1:26" ht="36" customHeight="1" x14ac:dyDescent="0.35">
      <c r="A69" s="116" t="s">
        <v>359</v>
      </c>
      <c r="B69" s="114">
        <v>50</v>
      </c>
      <c r="C69" s="96" t="s">
        <v>106</v>
      </c>
      <c r="D69" s="97">
        <f t="shared" si="15"/>
        <v>2600</v>
      </c>
      <c r="E69" s="95">
        <f t="shared" si="16"/>
        <v>50</v>
      </c>
      <c r="F69" s="58"/>
      <c r="G69" s="58"/>
      <c r="H69" s="58"/>
      <c r="I69" s="58"/>
      <c r="J69" s="58"/>
      <c r="K69" s="58"/>
      <c r="L69" s="58"/>
      <c r="M69" s="58"/>
      <c r="N69" s="58"/>
      <c r="O69" s="58"/>
      <c r="P69" s="58"/>
      <c r="Q69" s="58"/>
      <c r="R69" s="58"/>
      <c r="S69" s="58"/>
      <c r="T69" s="58"/>
      <c r="U69" s="58"/>
      <c r="V69" s="58"/>
      <c r="W69" s="58"/>
      <c r="X69" s="58"/>
      <c r="Y69" s="58"/>
      <c r="Z69" s="58"/>
    </row>
    <row r="70" spans="1:26" ht="22.5" customHeight="1" x14ac:dyDescent="0.35">
      <c r="A70" s="58" t="s">
        <v>160</v>
      </c>
      <c r="B70" s="114">
        <v>20</v>
      </c>
      <c r="C70" s="96" t="s">
        <v>106</v>
      </c>
      <c r="D70" s="97">
        <f t="shared" si="15"/>
        <v>1040</v>
      </c>
      <c r="E70" s="95">
        <f t="shared" si="16"/>
        <v>20</v>
      </c>
      <c r="F70" s="58"/>
      <c r="G70" s="58"/>
      <c r="H70" s="58"/>
      <c r="I70" s="58"/>
      <c r="J70" s="58"/>
      <c r="K70" s="58"/>
      <c r="L70" s="58"/>
      <c r="M70" s="58"/>
      <c r="N70" s="58"/>
      <c r="O70" s="58"/>
      <c r="P70" s="58"/>
      <c r="Q70" s="58"/>
      <c r="R70" s="58"/>
      <c r="S70" s="58"/>
      <c r="T70" s="58"/>
      <c r="U70" s="58"/>
      <c r="V70" s="58"/>
      <c r="W70" s="58"/>
      <c r="X70" s="58"/>
      <c r="Y70" s="58"/>
      <c r="Z70" s="58"/>
    </row>
    <row r="71" spans="1:26" ht="22.5" customHeight="1" x14ac:dyDescent="0.35">
      <c r="A71" s="58" t="s">
        <v>161</v>
      </c>
      <c r="B71" s="114">
        <v>120</v>
      </c>
      <c r="C71" s="96" t="s">
        <v>106</v>
      </c>
      <c r="D71" s="97">
        <f t="shared" si="15"/>
        <v>6240</v>
      </c>
      <c r="E71" s="95">
        <f t="shared" si="16"/>
        <v>120</v>
      </c>
      <c r="F71" s="58"/>
      <c r="G71" s="58"/>
      <c r="H71" s="58"/>
      <c r="I71" s="58"/>
      <c r="J71" s="58"/>
      <c r="K71" s="58"/>
      <c r="L71" s="58"/>
      <c r="M71" s="58"/>
      <c r="N71" s="58"/>
      <c r="O71" s="58"/>
      <c r="P71" s="58"/>
      <c r="Q71" s="58"/>
      <c r="R71" s="58"/>
      <c r="S71" s="58"/>
      <c r="T71" s="58"/>
      <c r="U71" s="58"/>
      <c r="V71" s="58"/>
      <c r="W71" s="58"/>
      <c r="X71" s="58"/>
      <c r="Y71" s="58"/>
      <c r="Z71" s="58"/>
    </row>
    <row r="72" spans="1:26" ht="22.5" customHeight="1" x14ac:dyDescent="0.35">
      <c r="A72" s="58" t="s">
        <v>162</v>
      </c>
      <c r="B72" s="114">
        <v>200</v>
      </c>
      <c r="C72" s="96" t="s">
        <v>106</v>
      </c>
      <c r="D72" s="97">
        <f t="shared" si="15"/>
        <v>10400</v>
      </c>
      <c r="E72" s="95">
        <f t="shared" si="16"/>
        <v>200</v>
      </c>
      <c r="F72" s="58"/>
      <c r="G72" s="58"/>
      <c r="H72" s="58"/>
      <c r="I72" s="58"/>
      <c r="J72" s="58"/>
      <c r="K72" s="58"/>
      <c r="L72" s="58"/>
      <c r="M72" s="58"/>
      <c r="N72" s="58"/>
      <c r="O72" s="58"/>
      <c r="P72" s="58"/>
      <c r="Q72" s="58"/>
      <c r="R72" s="58"/>
      <c r="S72" s="58"/>
      <c r="T72" s="58"/>
      <c r="U72" s="58"/>
      <c r="V72" s="58"/>
      <c r="W72" s="58"/>
      <c r="X72" s="58"/>
      <c r="Y72" s="58"/>
      <c r="Z72" s="58"/>
    </row>
    <row r="73" spans="1:26" ht="22.5" customHeight="1" x14ac:dyDescent="0.35">
      <c r="A73" s="58" t="s">
        <v>163</v>
      </c>
      <c r="B73" s="114">
        <v>200</v>
      </c>
      <c r="C73" s="96" t="s">
        <v>106</v>
      </c>
      <c r="D73" s="97">
        <f t="shared" si="15"/>
        <v>10400</v>
      </c>
      <c r="E73" s="95">
        <f t="shared" si="16"/>
        <v>200</v>
      </c>
      <c r="F73" s="58"/>
      <c r="G73" s="58"/>
      <c r="H73" s="58"/>
      <c r="I73" s="58"/>
      <c r="J73" s="58"/>
      <c r="K73" s="58"/>
      <c r="L73" s="58"/>
      <c r="M73" s="58"/>
      <c r="N73" s="58"/>
      <c r="O73" s="58"/>
      <c r="P73" s="58"/>
      <c r="Q73" s="58"/>
      <c r="R73" s="58"/>
      <c r="S73" s="58"/>
      <c r="T73" s="58"/>
      <c r="U73" s="58"/>
      <c r="V73" s="58"/>
      <c r="W73" s="58"/>
      <c r="X73" s="58"/>
      <c r="Y73" s="58"/>
      <c r="Z73" s="58"/>
    </row>
    <row r="74" spans="1:26" ht="22.5" customHeight="1" x14ac:dyDescent="0.35">
      <c r="A74" s="58" t="s">
        <v>164</v>
      </c>
      <c r="B74" s="114">
        <v>35</v>
      </c>
      <c r="C74" s="96" t="s">
        <v>106</v>
      </c>
      <c r="D74" s="97">
        <f t="shared" si="15"/>
        <v>1820</v>
      </c>
      <c r="E74" s="95">
        <f t="shared" si="16"/>
        <v>35</v>
      </c>
      <c r="F74" s="58"/>
      <c r="G74" s="58"/>
      <c r="H74" s="58"/>
      <c r="I74" s="58"/>
      <c r="J74" s="58"/>
      <c r="K74" s="58"/>
      <c r="L74" s="58"/>
      <c r="M74" s="58"/>
      <c r="N74" s="58"/>
      <c r="O74" s="58"/>
      <c r="P74" s="58"/>
      <c r="Q74" s="58"/>
      <c r="R74" s="58"/>
      <c r="S74" s="58"/>
      <c r="T74" s="58"/>
      <c r="U74" s="58"/>
      <c r="V74" s="58"/>
      <c r="W74" s="58"/>
      <c r="X74" s="58"/>
      <c r="Y74" s="58"/>
      <c r="Z74" s="58"/>
    </row>
    <row r="75" spans="1:26" ht="22.5" customHeight="1" x14ac:dyDescent="0.35">
      <c r="A75" s="58"/>
      <c r="B75" s="114"/>
      <c r="C75" s="115"/>
      <c r="D75" s="117"/>
      <c r="E75" s="114"/>
      <c r="F75" s="58"/>
      <c r="G75" s="58"/>
      <c r="H75" s="58"/>
      <c r="I75" s="58"/>
      <c r="J75" s="58"/>
      <c r="K75" s="58"/>
      <c r="L75" s="58"/>
      <c r="M75" s="58"/>
      <c r="N75" s="58"/>
      <c r="O75" s="58"/>
      <c r="P75" s="58"/>
      <c r="Q75" s="58"/>
      <c r="R75" s="58"/>
      <c r="S75" s="58"/>
      <c r="T75" s="58"/>
      <c r="U75" s="58"/>
      <c r="V75" s="58"/>
      <c r="W75" s="58"/>
      <c r="X75" s="58"/>
      <c r="Y75" s="58"/>
      <c r="Z75" s="58"/>
    </row>
    <row r="76" spans="1:26" ht="15.5" x14ac:dyDescent="0.35">
      <c r="A76" s="110" t="s">
        <v>360</v>
      </c>
      <c r="B76" s="111"/>
      <c r="C76" s="112"/>
      <c r="D76" s="113"/>
      <c r="E76" s="111"/>
      <c r="F76" s="58"/>
      <c r="G76" s="58"/>
      <c r="H76" s="58"/>
      <c r="I76" s="58"/>
      <c r="J76" s="58"/>
      <c r="K76" s="58"/>
      <c r="L76" s="58"/>
      <c r="M76" s="58"/>
      <c r="N76" s="58"/>
      <c r="O76" s="58"/>
      <c r="P76" s="58"/>
      <c r="Q76" s="58"/>
      <c r="R76" s="58"/>
      <c r="S76" s="58"/>
      <c r="T76" s="58"/>
      <c r="U76" s="58"/>
      <c r="V76" s="58"/>
      <c r="W76" s="58"/>
      <c r="X76" s="58"/>
      <c r="Y76" s="58"/>
      <c r="Z76" s="58"/>
    </row>
    <row r="77" spans="1:26" ht="22.5" customHeight="1" x14ac:dyDescent="0.35">
      <c r="A77" s="58" t="s">
        <v>166</v>
      </c>
      <c r="B77" s="114">
        <v>4100</v>
      </c>
      <c r="C77" s="96" t="s">
        <v>101</v>
      </c>
      <c r="D77" s="97">
        <f t="shared" ref="D77:D80" si="17">IF(C77="Weekly",B77*52,IF(C77="Fortnightly",B77*26,IF(C77="Monthly",B77*12,IF(C77="Quarterly",B77*4,IF(C77="Annually",B77,"Error")))))</f>
        <v>4100</v>
      </c>
      <c r="E77" s="95">
        <f t="shared" ref="E77:E80" si="18">D77/52</f>
        <v>78.84615384615384</v>
      </c>
      <c r="F77" s="58"/>
      <c r="G77" s="58"/>
      <c r="H77" s="58"/>
      <c r="I77" s="58"/>
      <c r="J77" s="58"/>
      <c r="K77" s="58"/>
      <c r="L77" s="58"/>
      <c r="M77" s="58"/>
      <c r="N77" s="58"/>
      <c r="O77" s="58"/>
      <c r="P77" s="58"/>
      <c r="Q77" s="58"/>
      <c r="R77" s="58"/>
      <c r="S77" s="58"/>
      <c r="T77" s="58"/>
      <c r="U77" s="58"/>
      <c r="V77" s="58"/>
      <c r="W77" s="58"/>
      <c r="X77" s="58"/>
      <c r="Y77" s="58"/>
      <c r="Z77" s="58"/>
    </row>
    <row r="78" spans="1:26" ht="22.5" customHeight="1" x14ac:dyDescent="0.35">
      <c r="A78" s="58" t="s">
        <v>167</v>
      </c>
      <c r="B78" s="114">
        <v>2300</v>
      </c>
      <c r="C78" s="96" t="s">
        <v>101</v>
      </c>
      <c r="D78" s="97">
        <f t="shared" si="17"/>
        <v>2300</v>
      </c>
      <c r="E78" s="95">
        <f t="shared" si="18"/>
        <v>44.230769230769234</v>
      </c>
      <c r="F78" s="58"/>
      <c r="G78" s="58"/>
      <c r="H78" s="58"/>
      <c r="I78" s="58"/>
      <c r="J78" s="58"/>
      <c r="K78" s="58"/>
      <c r="L78" s="58"/>
      <c r="M78" s="58"/>
      <c r="N78" s="58"/>
      <c r="O78" s="58"/>
      <c r="P78" s="58"/>
      <c r="Q78" s="58"/>
      <c r="R78" s="58"/>
      <c r="S78" s="58"/>
      <c r="T78" s="58"/>
      <c r="U78" s="58"/>
      <c r="V78" s="58"/>
      <c r="W78" s="58"/>
      <c r="X78" s="58"/>
      <c r="Y78" s="58"/>
      <c r="Z78" s="58"/>
    </row>
    <row r="79" spans="1:26" ht="22.5" customHeight="1" x14ac:dyDescent="0.35">
      <c r="A79" s="58" t="s">
        <v>168</v>
      </c>
      <c r="B79" s="114">
        <v>0</v>
      </c>
      <c r="C79" s="96" t="s">
        <v>97</v>
      </c>
      <c r="D79" s="97">
        <f t="shared" si="17"/>
        <v>0</v>
      </c>
      <c r="E79" s="95">
        <f t="shared" si="18"/>
        <v>0</v>
      </c>
      <c r="F79" s="58"/>
      <c r="G79" s="58"/>
      <c r="H79" s="58"/>
      <c r="I79" s="58"/>
      <c r="J79" s="58"/>
      <c r="K79" s="58"/>
      <c r="L79" s="58"/>
      <c r="M79" s="58"/>
      <c r="N79" s="58"/>
      <c r="O79" s="58"/>
      <c r="P79" s="58"/>
      <c r="Q79" s="58"/>
      <c r="R79" s="58"/>
      <c r="S79" s="58"/>
      <c r="T79" s="58"/>
      <c r="U79" s="58"/>
      <c r="V79" s="58"/>
      <c r="W79" s="58"/>
      <c r="X79" s="58"/>
      <c r="Y79" s="58"/>
      <c r="Z79" s="58"/>
    </row>
    <row r="80" spans="1:26" ht="22.5" customHeight="1" x14ac:dyDescent="0.35">
      <c r="A80" s="58" t="s">
        <v>169</v>
      </c>
      <c r="B80" s="114">
        <v>800</v>
      </c>
      <c r="C80" s="96" t="s">
        <v>101</v>
      </c>
      <c r="D80" s="97">
        <f t="shared" si="17"/>
        <v>800</v>
      </c>
      <c r="E80" s="95">
        <f t="shared" si="18"/>
        <v>15.384615384615385</v>
      </c>
      <c r="F80" s="58"/>
      <c r="G80" s="58"/>
      <c r="H80" s="58"/>
      <c r="I80" s="58"/>
      <c r="J80" s="58"/>
      <c r="K80" s="58"/>
      <c r="L80" s="58"/>
      <c r="M80" s="58"/>
      <c r="N80" s="58"/>
      <c r="O80" s="58"/>
      <c r="P80" s="58"/>
      <c r="Q80" s="58"/>
      <c r="R80" s="58"/>
      <c r="S80" s="58"/>
      <c r="T80" s="58"/>
      <c r="U80" s="58"/>
      <c r="V80" s="58"/>
      <c r="W80" s="58"/>
      <c r="X80" s="58"/>
      <c r="Y80" s="58"/>
      <c r="Z80" s="58"/>
    </row>
    <row r="81" spans="1:26" ht="22.5" customHeight="1" x14ac:dyDescent="0.35">
      <c r="A81" s="58"/>
      <c r="B81" s="114"/>
      <c r="C81" s="115"/>
      <c r="D81" s="117"/>
      <c r="E81" s="114"/>
      <c r="F81" s="58"/>
      <c r="G81" s="58"/>
      <c r="H81" s="58"/>
      <c r="I81" s="58"/>
      <c r="J81" s="58"/>
      <c r="K81" s="58"/>
      <c r="L81" s="58"/>
      <c r="M81" s="58"/>
      <c r="N81" s="58"/>
      <c r="O81" s="58"/>
      <c r="P81" s="58"/>
      <c r="Q81" s="58"/>
      <c r="R81" s="58"/>
      <c r="S81" s="58"/>
      <c r="T81" s="58"/>
      <c r="U81" s="58"/>
      <c r="V81" s="58"/>
      <c r="W81" s="58"/>
      <c r="X81" s="58"/>
      <c r="Y81" s="58"/>
      <c r="Z81" s="58"/>
    </row>
    <row r="82" spans="1:26" ht="22.5" customHeight="1" x14ac:dyDescent="0.35">
      <c r="A82" s="58"/>
      <c r="B82" s="114"/>
      <c r="C82" s="115"/>
      <c r="D82" s="117"/>
      <c r="E82" s="114"/>
      <c r="F82" s="58"/>
      <c r="G82" s="58"/>
      <c r="H82" s="58"/>
      <c r="I82" s="58"/>
      <c r="J82" s="58"/>
      <c r="K82" s="58"/>
      <c r="L82" s="58"/>
      <c r="M82" s="58"/>
      <c r="N82" s="58"/>
      <c r="O82" s="58"/>
      <c r="P82" s="58"/>
      <c r="Q82" s="58"/>
      <c r="R82" s="58"/>
      <c r="S82" s="58"/>
      <c r="T82" s="58"/>
      <c r="U82" s="58"/>
      <c r="V82" s="58"/>
      <c r="W82" s="58"/>
      <c r="X82" s="58"/>
      <c r="Y82" s="58"/>
      <c r="Z82" s="58"/>
    </row>
    <row r="83" spans="1:26" ht="15.5" x14ac:dyDescent="0.35">
      <c r="A83" s="110" t="s">
        <v>361</v>
      </c>
      <c r="B83" s="111"/>
      <c r="C83" s="112"/>
      <c r="D83" s="113"/>
      <c r="E83" s="111"/>
      <c r="F83" s="58"/>
      <c r="G83" s="58"/>
      <c r="H83" s="58"/>
      <c r="I83" s="58"/>
      <c r="J83" s="58"/>
      <c r="K83" s="58"/>
      <c r="L83" s="58"/>
      <c r="M83" s="58"/>
      <c r="N83" s="58"/>
      <c r="O83" s="58"/>
      <c r="P83" s="58"/>
      <c r="Q83" s="58"/>
      <c r="R83" s="58"/>
      <c r="S83" s="58"/>
      <c r="T83" s="58"/>
      <c r="U83" s="58"/>
      <c r="V83" s="58"/>
      <c r="W83" s="58"/>
      <c r="X83" s="58"/>
      <c r="Y83" s="58"/>
      <c r="Z83" s="58"/>
    </row>
    <row r="84" spans="1:26" ht="22.5" customHeight="1" x14ac:dyDescent="0.35">
      <c r="A84" s="58" t="s">
        <v>362</v>
      </c>
      <c r="B84" s="114">
        <v>20</v>
      </c>
      <c r="C84" s="96" t="s">
        <v>97</v>
      </c>
      <c r="D84" s="97">
        <f t="shared" ref="D84:D85" si="19">IF(C84="Weekly",B84*52,IF(C84="Fortnightly",B84*26,IF(C84="Monthly",B84*12,IF(C84="Quarterly",B84*4,IF(C84="Annually",B84,"Error")))))</f>
        <v>240</v>
      </c>
      <c r="E84" s="95">
        <f t="shared" ref="E84:E85" si="20">D84/52</f>
        <v>4.615384615384615</v>
      </c>
      <c r="F84" s="58"/>
      <c r="G84" s="58"/>
      <c r="H84" s="58"/>
      <c r="I84" s="58"/>
      <c r="J84" s="58"/>
      <c r="K84" s="58"/>
      <c r="L84" s="58"/>
      <c r="M84" s="58"/>
      <c r="N84" s="58"/>
      <c r="O84" s="58"/>
      <c r="P84" s="58"/>
      <c r="Q84" s="58"/>
      <c r="R84" s="58"/>
      <c r="S84" s="58"/>
      <c r="T84" s="58"/>
      <c r="U84" s="58"/>
      <c r="V84" s="58"/>
      <c r="W84" s="58"/>
      <c r="X84" s="58"/>
      <c r="Y84" s="58"/>
      <c r="Z84" s="58"/>
    </row>
    <row r="85" spans="1:26" ht="22.5" customHeight="1" x14ac:dyDescent="0.35">
      <c r="A85" s="58" t="s">
        <v>172</v>
      </c>
      <c r="B85" s="114">
        <v>20</v>
      </c>
      <c r="C85" s="96" t="s">
        <v>97</v>
      </c>
      <c r="D85" s="97">
        <f t="shared" si="19"/>
        <v>240</v>
      </c>
      <c r="E85" s="95">
        <f t="shared" si="20"/>
        <v>4.615384615384615</v>
      </c>
      <c r="F85" s="58"/>
      <c r="G85" s="58"/>
      <c r="H85" s="58"/>
      <c r="I85" s="58"/>
      <c r="J85" s="58"/>
      <c r="K85" s="58"/>
      <c r="L85" s="58"/>
      <c r="M85" s="58"/>
      <c r="N85" s="58"/>
      <c r="O85" s="58"/>
      <c r="P85" s="58"/>
      <c r="Q85" s="58"/>
      <c r="R85" s="58"/>
      <c r="S85" s="58"/>
      <c r="T85" s="58"/>
      <c r="U85" s="58"/>
      <c r="V85" s="58"/>
      <c r="W85" s="58"/>
      <c r="X85" s="58"/>
      <c r="Y85" s="58"/>
      <c r="Z85" s="58"/>
    </row>
    <row r="86" spans="1:26" ht="22.5" customHeight="1" x14ac:dyDescent="0.35">
      <c r="A86" s="58"/>
      <c r="B86" s="114"/>
      <c r="C86" s="115"/>
      <c r="D86" s="117"/>
      <c r="E86" s="114"/>
      <c r="F86" s="58"/>
      <c r="G86" s="58"/>
      <c r="H86" s="58"/>
      <c r="I86" s="58"/>
      <c r="J86" s="58"/>
      <c r="K86" s="58"/>
      <c r="L86" s="58"/>
      <c r="M86" s="58"/>
      <c r="N86" s="58"/>
      <c r="O86" s="58"/>
      <c r="P86" s="58"/>
      <c r="Q86" s="58"/>
      <c r="R86" s="58"/>
      <c r="S86" s="58"/>
      <c r="T86" s="58"/>
      <c r="U86" s="58"/>
      <c r="V86" s="58"/>
      <c r="W86" s="58"/>
      <c r="X86" s="58"/>
      <c r="Y86" s="58"/>
      <c r="Z86" s="58"/>
    </row>
    <row r="87" spans="1:26" ht="15.5" x14ac:dyDescent="0.35">
      <c r="A87" s="110" t="s">
        <v>173</v>
      </c>
      <c r="B87" s="111"/>
      <c r="C87" s="112"/>
      <c r="D87" s="113"/>
      <c r="E87" s="111"/>
      <c r="F87" s="58"/>
      <c r="G87" s="58"/>
      <c r="H87" s="58"/>
      <c r="I87" s="58"/>
      <c r="J87" s="58"/>
      <c r="K87" s="58"/>
      <c r="L87" s="58"/>
      <c r="M87" s="58"/>
      <c r="N87" s="58"/>
      <c r="O87" s="58"/>
      <c r="P87" s="58"/>
      <c r="Q87" s="58"/>
      <c r="R87" s="58"/>
      <c r="S87" s="58"/>
      <c r="T87" s="58"/>
      <c r="U87" s="58"/>
      <c r="V87" s="58"/>
      <c r="W87" s="58"/>
      <c r="X87" s="58"/>
      <c r="Y87" s="58"/>
      <c r="Z87" s="58"/>
    </row>
    <row r="88" spans="1:26" ht="22.5" customHeight="1" x14ac:dyDescent="0.35">
      <c r="A88" s="58" t="s">
        <v>174</v>
      </c>
      <c r="B88" s="114">
        <v>300</v>
      </c>
      <c r="C88" s="96" t="s">
        <v>97</v>
      </c>
      <c r="D88" s="97">
        <f t="shared" ref="D88:D89" si="21">IF(C88="Weekly",B88*52,IF(C88="Fortnightly",B88*26,IF(C88="Monthly",B88*12,IF(C88="Quarterly",B88*4,IF(C88="Annually",B88,"Error")))))</f>
        <v>3600</v>
      </c>
      <c r="E88" s="95">
        <f t="shared" ref="E88:E89" si="22">D88/52</f>
        <v>69.230769230769226</v>
      </c>
      <c r="F88" s="58"/>
      <c r="G88" s="58"/>
      <c r="H88" s="58"/>
      <c r="I88" s="58"/>
      <c r="J88" s="58"/>
      <c r="K88" s="58"/>
      <c r="L88" s="58"/>
      <c r="M88" s="58"/>
      <c r="N88" s="58"/>
      <c r="O88" s="58"/>
      <c r="P88" s="58"/>
      <c r="Q88" s="58"/>
      <c r="R88" s="58"/>
      <c r="S88" s="58"/>
      <c r="T88" s="58"/>
      <c r="U88" s="58"/>
      <c r="V88" s="58"/>
      <c r="W88" s="58"/>
      <c r="X88" s="58"/>
      <c r="Y88" s="58"/>
      <c r="Z88" s="58"/>
    </row>
    <row r="89" spans="1:26" ht="22.5" customHeight="1" x14ac:dyDescent="0.35">
      <c r="A89" s="58" t="s">
        <v>175</v>
      </c>
      <c r="B89" s="114">
        <v>48.12</v>
      </c>
      <c r="C89" s="96" t="s">
        <v>106</v>
      </c>
      <c r="D89" s="97">
        <f t="shared" si="21"/>
        <v>2502.2399999999998</v>
      </c>
      <c r="E89" s="95">
        <f t="shared" si="22"/>
        <v>48.12</v>
      </c>
      <c r="F89" s="58"/>
      <c r="G89" s="58"/>
      <c r="H89" s="58"/>
      <c r="I89" s="58"/>
      <c r="J89" s="58"/>
      <c r="K89" s="58"/>
      <c r="L89" s="58"/>
      <c r="M89" s="58"/>
      <c r="N89" s="58"/>
      <c r="O89" s="58"/>
      <c r="P89" s="58"/>
      <c r="Q89" s="58"/>
      <c r="R89" s="58"/>
      <c r="S89" s="58"/>
      <c r="T89" s="58"/>
      <c r="U89" s="58"/>
      <c r="V89" s="58"/>
      <c r="W89" s="58"/>
      <c r="X89" s="58"/>
      <c r="Y89" s="58"/>
      <c r="Z89" s="58"/>
    </row>
    <row r="90" spans="1:26" ht="22.5" customHeight="1" x14ac:dyDescent="0.35">
      <c r="A90" s="58"/>
      <c r="B90" s="114"/>
      <c r="C90" s="115"/>
      <c r="D90" s="117"/>
      <c r="E90" s="114"/>
      <c r="F90" s="58"/>
      <c r="G90" s="58"/>
      <c r="H90" s="58"/>
      <c r="I90" s="58"/>
      <c r="J90" s="58"/>
      <c r="K90" s="58"/>
      <c r="L90" s="58"/>
      <c r="M90" s="58"/>
      <c r="N90" s="58"/>
      <c r="O90" s="58"/>
      <c r="P90" s="58"/>
      <c r="Q90" s="58"/>
      <c r="R90" s="58"/>
      <c r="S90" s="58"/>
      <c r="T90" s="58"/>
      <c r="U90" s="58"/>
      <c r="V90" s="58"/>
      <c r="W90" s="58"/>
      <c r="X90" s="58"/>
      <c r="Y90" s="58"/>
      <c r="Z90" s="58"/>
    </row>
    <row r="91" spans="1:26" ht="22.5" customHeight="1" x14ac:dyDescent="0.35">
      <c r="A91" s="58"/>
      <c r="B91" s="95"/>
      <c r="C91" s="96"/>
      <c r="D91" s="98"/>
      <c r="E91" s="95"/>
      <c r="F91" s="58"/>
      <c r="G91" s="58"/>
      <c r="H91" s="58"/>
      <c r="I91" s="58"/>
      <c r="J91" s="58"/>
      <c r="K91" s="58"/>
      <c r="L91" s="58"/>
      <c r="M91" s="58"/>
      <c r="N91" s="58"/>
      <c r="O91" s="58"/>
      <c r="P91" s="58"/>
      <c r="Q91" s="58"/>
      <c r="R91" s="58"/>
      <c r="S91" s="58"/>
      <c r="T91" s="58"/>
      <c r="U91" s="58"/>
      <c r="V91" s="58"/>
      <c r="W91" s="58"/>
      <c r="X91" s="58"/>
      <c r="Y91" s="58"/>
      <c r="Z91" s="58"/>
    </row>
    <row r="92" spans="1:26" ht="24.75" customHeight="1" x14ac:dyDescent="0.35">
      <c r="A92" s="92" t="s">
        <v>354</v>
      </c>
      <c r="B92" s="99"/>
      <c r="C92" s="100" t="s">
        <v>363</v>
      </c>
      <c r="D92" s="101">
        <f t="shared" ref="D92:E92" si="23">SUM(D19:D89)</f>
        <v>112166.8</v>
      </c>
      <c r="E92" s="99">
        <f t="shared" si="23"/>
        <v>2157.0538461538463</v>
      </c>
      <c r="F92" s="102"/>
      <c r="G92" s="102"/>
      <c r="H92" s="102"/>
      <c r="I92" s="102"/>
      <c r="J92" s="102"/>
      <c r="K92" s="102"/>
      <c r="L92" s="102"/>
      <c r="M92" s="102"/>
      <c r="N92" s="102"/>
      <c r="O92" s="102"/>
      <c r="P92" s="102"/>
      <c r="Q92" s="102"/>
      <c r="R92" s="102"/>
      <c r="S92" s="102"/>
      <c r="T92" s="102"/>
      <c r="U92" s="102"/>
      <c r="V92" s="102"/>
      <c r="W92" s="102"/>
      <c r="X92" s="102"/>
      <c r="Y92" s="102"/>
      <c r="Z92" s="102"/>
    </row>
    <row r="93" spans="1:26" ht="15.5" x14ac:dyDescent="0.35">
      <c r="A93" s="103"/>
      <c r="B93" s="104"/>
      <c r="C93" s="105"/>
      <c r="D93" s="106"/>
      <c r="E93" s="104"/>
      <c r="F93" s="58"/>
      <c r="G93" s="58"/>
      <c r="H93" s="58"/>
      <c r="I93" s="58"/>
      <c r="J93" s="58"/>
      <c r="K93" s="58"/>
      <c r="L93" s="58"/>
      <c r="M93" s="58"/>
      <c r="N93" s="58"/>
      <c r="O93" s="58"/>
      <c r="P93" s="58"/>
      <c r="Q93" s="58"/>
      <c r="R93" s="58"/>
      <c r="S93" s="58"/>
      <c r="T93" s="58"/>
      <c r="U93" s="58"/>
      <c r="V93" s="58"/>
      <c r="W93" s="58"/>
      <c r="X93" s="58"/>
      <c r="Y93" s="58"/>
      <c r="Z93" s="58"/>
    </row>
    <row r="94" spans="1:26" ht="31.5" customHeight="1" x14ac:dyDescent="0.35">
      <c r="A94" s="118" t="s">
        <v>364</v>
      </c>
      <c r="B94" s="119"/>
      <c r="C94" s="120"/>
      <c r="D94" s="121"/>
      <c r="E94" s="119"/>
      <c r="F94" s="58"/>
      <c r="G94" s="58"/>
      <c r="H94" s="58"/>
      <c r="I94" s="58"/>
      <c r="J94" s="58"/>
      <c r="K94" s="58"/>
      <c r="L94" s="58"/>
      <c r="M94" s="58"/>
      <c r="N94" s="58"/>
      <c r="O94" s="58"/>
      <c r="P94" s="58"/>
      <c r="Q94" s="58"/>
      <c r="R94" s="58"/>
      <c r="S94" s="58"/>
      <c r="T94" s="58"/>
      <c r="U94" s="58"/>
      <c r="V94" s="58"/>
      <c r="W94" s="58"/>
      <c r="X94" s="58"/>
      <c r="Y94" s="58"/>
      <c r="Z94" s="58"/>
    </row>
    <row r="95" spans="1:26" ht="15.5" x14ac:dyDescent="0.35">
      <c r="A95" s="110"/>
      <c r="B95" s="111"/>
      <c r="C95" s="112"/>
      <c r="D95" s="113"/>
      <c r="E95" s="111"/>
      <c r="F95" s="58"/>
      <c r="G95" s="58"/>
      <c r="H95" s="58"/>
      <c r="I95" s="58"/>
      <c r="J95" s="58"/>
      <c r="K95" s="58"/>
      <c r="L95" s="58"/>
      <c r="M95" s="58"/>
      <c r="N95" s="58"/>
      <c r="O95" s="58"/>
      <c r="P95" s="58"/>
      <c r="Q95" s="58"/>
      <c r="R95" s="58"/>
      <c r="S95" s="58"/>
      <c r="T95" s="58"/>
      <c r="U95" s="58"/>
      <c r="V95" s="58"/>
      <c r="W95" s="58"/>
      <c r="X95" s="58"/>
      <c r="Y95" s="58"/>
      <c r="Z95" s="58"/>
    </row>
    <row r="96" spans="1:26" ht="22.5" customHeight="1" x14ac:dyDescent="0.35">
      <c r="A96" s="58" t="s">
        <v>365</v>
      </c>
      <c r="B96" s="114">
        <v>1683</v>
      </c>
      <c r="C96" s="96" t="s">
        <v>97</v>
      </c>
      <c r="D96" s="117">
        <f t="shared" ref="D96:D102" si="24">IF(C96="Weekly",B96*52,IF(C96="Fortnightly",B96*26,IF(C96="Monthly",B96*12,IF(C96="Quarterly",B96*4,IF(C96="Annually",B96,"Error")))))</f>
        <v>20196</v>
      </c>
      <c r="E96" s="95">
        <f t="shared" ref="E96:E102" si="25">D96/52</f>
        <v>388.38461538461536</v>
      </c>
      <c r="F96" s="58"/>
      <c r="G96" s="58"/>
      <c r="H96" s="58"/>
      <c r="I96" s="58"/>
      <c r="J96" s="58"/>
      <c r="K96" s="58"/>
      <c r="L96" s="58"/>
      <c r="M96" s="58"/>
      <c r="N96" s="58"/>
      <c r="O96" s="58"/>
      <c r="P96" s="58"/>
      <c r="Q96" s="58"/>
      <c r="R96" s="58"/>
      <c r="S96" s="58"/>
      <c r="T96" s="58"/>
      <c r="U96" s="58"/>
      <c r="V96" s="58"/>
      <c r="W96" s="58"/>
      <c r="X96" s="58"/>
      <c r="Y96" s="58"/>
      <c r="Z96" s="58"/>
    </row>
    <row r="97" spans="1:26" ht="22.5" customHeight="1" x14ac:dyDescent="0.35">
      <c r="A97" s="58" t="s">
        <v>366</v>
      </c>
      <c r="B97" s="114">
        <v>0</v>
      </c>
      <c r="C97" s="96" t="s">
        <v>97</v>
      </c>
      <c r="D97" s="117">
        <f t="shared" si="24"/>
        <v>0</v>
      </c>
      <c r="E97" s="95">
        <f t="shared" si="25"/>
        <v>0</v>
      </c>
      <c r="F97" s="58"/>
      <c r="G97" s="58"/>
      <c r="H97" s="58"/>
      <c r="I97" s="58"/>
      <c r="J97" s="58"/>
      <c r="K97" s="58"/>
      <c r="L97" s="58"/>
      <c r="M97" s="58"/>
      <c r="N97" s="58"/>
      <c r="O97" s="58"/>
      <c r="P97" s="58"/>
      <c r="Q97" s="58"/>
      <c r="R97" s="58"/>
      <c r="S97" s="58"/>
      <c r="T97" s="58"/>
      <c r="U97" s="58"/>
      <c r="V97" s="58"/>
      <c r="W97" s="58"/>
      <c r="X97" s="58"/>
      <c r="Y97" s="58"/>
      <c r="Z97" s="58"/>
    </row>
    <row r="98" spans="1:26" ht="22.5" customHeight="1" x14ac:dyDescent="0.35">
      <c r="A98" s="58" t="s">
        <v>367</v>
      </c>
      <c r="B98" s="114">
        <v>1000</v>
      </c>
      <c r="C98" s="96" t="s">
        <v>97</v>
      </c>
      <c r="D98" s="117">
        <f t="shared" si="24"/>
        <v>12000</v>
      </c>
      <c r="E98" s="95">
        <f t="shared" si="25"/>
        <v>230.76923076923077</v>
      </c>
      <c r="F98" s="58"/>
      <c r="G98" s="58"/>
      <c r="H98" s="58"/>
      <c r="I98" s="58"/>
      <c r="J98" s="58"/>
      <c r="K98" s="58"/>
      <c r="L98" s="58"/>
      <c r="M98" s="58"/>
      <c r="N98" s="58"/>
      <c r="O98" s="58"/>
      <c r="P98" s="58"/>
      <c r="Q98" s="58"/>
      <c r="R98" s="58"/>
      <c r="S98" s="58"/>
      <c r="T98" s="58"/>
      <c r="U98" s="58"/>
      <c r="V98" s="58"/>
      <c r="W98" s="58"/>
      <c r="X98" s="58"/>
      <c r="Y98" s="58"/>
      <c r="Z98" s="58"/>
    </row>
    <row r="99" spans="1:26" ht="22.5" customHeight="1" x14ac:dyDescent="0.35">
      <c r="A99" s="58" t="s">
        <v>368</v>
      </c>
      <c r="B99" s="114">
        <v>0</v>
      </c>
      <c r="C99" s="96" t="s">
        <v>97</v>
      </c>
      <c r="D99" s="117">
        <f t="shared" si="24"/>
        <v>0</v>
      </c>
      <c r="E99" s="95">
        <f t="shared" si="25"/>
        <v>0</v>
      </c>
      <c r="F99" s="58"/>
      <c r="G99" s="58"/>
      <c r="H99" s="58"/>
      <c r="I99" s="58"/>
      <c r="J99" s="58"/>
      <c r="K99" s="58"/>
      <c r="L99" s="58"/>
      <c r="M99" s="58"/>
      <c r="N99" s="58"/>
      <c r="O99" s="58"/>
      <c r="P99" s="58"/>
      <c r="Q99" s="58"/>
      <c r="R99" s="58"/>
      <c r="S99" s="58"/>
      <c r="T99" s="58"/>
      <c r="U99" s="58"/>
      <c r="V99" s="58"/>
      <c r="W99" s="58"/>
      <c r="X99" s="58"/>
      <c r="Y99" s="58"/>
      <c r="Z99" s="58"/>
    </row>
    <row r="100" spans="1:26" ht="22.5" customHeight="1" x14ac:dyDescent="0.35">
      <c r="A100" s="58" t="s">
        <v>369</v>
      </c>
      <c r="B100" s="114">
        <v>0</v>
      </c>
      <c r="C100" s="96" t="s">
        <v>97</v>
      </c>
      <c r="D100" s="117">
        <f t="shared" si="24"/>
        <v>0</v>
      </c>
      <c r="E100" s="95">
        <f t="shared" si="25"/>
        <v>0</v>
      </c>
      <c r="F100" s="58"/>
      <c r="G100" s="58"/>
      <c r="H100" s="58"/>
      <c r="I100" s="58"/>
      <c r="J100" s="58"/>
      <c r="K100" s="58"/>
      <c r="L100" s="58"/>
      <c r="M100" s="58"/>
      <c r="N100" s="58"/>
      <c r="O100" s="58"/>
      <c r="P100" s="58"/>
      <c r="Q100" s="58"/>
      <c r="R100" s="58"/>
      <c r="S100" s="58"/>
      <c r="T100" s="58"/>
      <c r="U100" s="58"/>
      <c r="V100" s="58"/>
      <c r="W100" s="58"/>
      <c r="X100" s="58"/>
      <c r="Y100" s="58"/>
      <c r="Z100" s="58"/>
    </row>
    <row r="101" spans="1:26" ht="22.5" customHeight="1" x14ac:dyDescent="0.35">
      <c r="A101" s="58" t="s">
        <v>370</v>
      </c>
      <c r="B101" s="114">
        <v>0</v>
      </c>
      <c r="C101" s="96" t="s">
        <v>97</v>
      </c>
      <c r="D101" s="117">
        <f t="shared" si="24"/>
        <v>0</v>
      </c>
      <c r="E101" s="95">
        <f t="shared" si="25"/>
        <v>0</v>
      </c>
      <c r="F101" s="58"/>
      <c r="G101" s="58"/>
      <c r="H101" s="58"/>
      <c r="I101" s="58"/>
      <c r="J101" s="58"/>
      <c r="K101" s="58"/>
      <c r="L101" s="58"/>
      <c r="M101" s="58"/>
      <c r="N101" s="58"/>
      <c r="O101" s="58"/>
      <c r="P101" s="58"/>
      <c r="Q101" s="58"/>
      <c r="R101" s="58"/>
      <c r="S101" s="58"/>
      <c r="T101" s="58"/>
      <c r="U101" s="58"/>
      <c r="V101" s="58"/>
      <c r="W101" s="58"/>
      <c r="X101" s="58"/>
      <c r="Y101" s="58"/>
      <c r="Z101" s="58"/>
    </row>
    <row r="102" spans="1:26" ht="22.5" customHeight="1" x14ac:dyDescent="0.35">
      <c r="A102" s="58" t="s">
        <v>371</v>
      </c>
      <c r="B102" s="114">
        <v>0</v>
      </c>
      <c r="C102" s="96" t="s">
        <v>97</v>
      </c>
      <c r="D102" s="117">
        <f t="shared" si="24"/>
        <v>0</v>
      </c>
      <c r="E102" s="95">
        <f t="shared" si="25"/>
        <v>0</v>
      </c>
      <c r="F102" s="58"/>
      <c r="G102" s="58"/>
      <c r="H102" s="58"/>
      <c r="I102" s="58"/>
      <c r="J102" s="58"/>
      <c r="K102" s="58"/>
      <c r="L102" s="58"/>
      <c r="M102" s="58"/>
      <c r="N102" s="58"/>
      <c r="O102" s="58"/>
      <c r="P102" s="58"/>
      <c r="Q102" s="58"/>
      <c r="R102" s="58"/>
      <c r="S102" s="58"/>
      <c r="T102" s="58"/>
      <c r="U102" s="58"/>
      <c r="V102" s="58"/>
      <c r="W102" s="58"/>
      <c r="X102" s="58"/>
      <c r="Y102" s="58"/>
      <c r="Z102" s="58"/>
    </row>
    <row r="103" spans="1:26" ht="22.5" customHeight="1" x14ac:dyDescent="0.35">
      <c r="A103" s="58"/>
      <c r="B103" s="114"/>
      <c r="C103" s="115"/>
      <c r="D103" s="117"/>
      <c r="E103" s="114"/>
      <c r="F103" s="58"/>
      <c r="G103" s="58"/>
      <c r="H103" s="58"/>
      <c r="I103" s="58"/>
      <c r="J103" s="58"/>
      <c r="K103" s="58"/>
      <c r="L103" s="58"/>
      <c r="M103" s="58"/>
      <c r="N103" s="58"/>
      <c r="O103" s="58"/>
      <c r="P103" s="58"/>
      <c r="Q103" s="58"/>
      <c r="R103" s="58"/>
      <c r="S103" s="58"/>
      <c r="T103" s="58"/>
      <c r="U103" s="58"/>
      <c r="V103" s="58"/>
      <c r="W103" s="58"/>
      <c r="X103" s="58"/>
      <c r="Y103" s="58"/>
      <c r="Z103" s="58"/>
    </row>
    <row r="104" spans="1:26" ht="27.75" customHeight="1" x14ac:dyDescent="0.35">
      <c r="A104" s="92" t="s">
        <v>354</v>
      </c>
      <c r="B104" s="99"/>
      <c r="C104" s="122" t="s">
        <v>372</v>
      </c>
      <c r="D104" s="101">
        <f t="shared" ref="D104:E104" si="26">SUM(D96:D102)</f>
        <v>32196</v>
      </c>
      <c r="E104" s="99">
        <f t="shared" si="26"/>
        <v>619.15384615384619</v>
      </c>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spans="1:26" ht="6" customHeight="1" x14ac:dyDescent="0.35">
      <c r="A105" s="103"/>
      <c r="B105" s="104"/>
      <c r="C105" s="105"/>
      <c r="D105" s="106"/>
      <c r="E105" s="104"/>
      <c r="F105" s="58"/>
      <c r="G105" s="58"/>
      <c r="H105" s="58"/>
      <c r="I105" s="58"/>
      <c r="J105" s="58"/>
      <c r="K105" s="58"/>
      <c r="L105" s="58"/>
      <c r="M105" s="58"/>
      <c r="N105" s="58"/>
      <c r="O105" s="58"/>
      <c r="P105" s="58"/>
      <c r="Q105" s="58"/>
      <c r="R105" s="58"/>
      <c r="S105" s="58"/>
      <c r="T105" s="58"/>
      <c r="U105" s="58"/>
      <c r="V105" s="58"/>
      <c r="W105" s="58"/>
      <c r="X105" s="58"/>
      <c r="Y105" s="58"/>
      <c r="Z105" s="58"/>
    </row>
    <row r="106" spans="1:26" ht="22.5" customHeight="1" x14ac:dyDescent="0.35">
      <c r="A106" s="123" t="s">
        <v>373</v>
      </c>
      <c r="B106" s="124"/>
      <c r="C106" s="125"/>
      <c r="D106" s="126">
        <f t="shared" ref="D106:E106" si="27">D15</f>
        <v>165936</v>
      </c>
      <c r="E106" s="124">
        <f t="shared" si="27"/>
        <v>3191.0769230769229</v>
      </c>
      <c r="F106" s="58"/>
      <c r="G106" s="58"/>
      <c r="H106" s="58"/>
      <c r="I106" s="58"/>
      <c r="J106" s="58"/>
      <c r="K106" s="58"/>
      <c r="L106" s="58"/>
      <c r="M106" s="58"/>
      <c r="N106" s="58"/>
      <c r="O106" s="58"/>
      <c r="P106" s="58"/>
      <c r="Q106" s="58"/>
      <c r="R106" s="58"/>
      <c r="S106" s="58"/>
      <c r="T106" s="58"/>
      <c r="U106" s="58"/>
      <c r="V106" s="58"/>
      <c r="W106" s="58"/>
      <c r="X106" s="58"/>
      <c r="Y106" s="58"/>
      <c r="Z106" s="58"/>
    </row>
    <row r="107" spans="1:26" ht="22.5" customHeight="1" x14ac:dyDescent="0.35">
      <c r="A107" s="123" t="s">
        <v>374</v>
      </c>
      <c r="B107" s="124"/>
      <c r="C107" s="125"/>
      <c r="D107" s="126">
        <f t="shared" ref="D107:E107" si="28">SUM(D104+D92)</f>
        <v>144362.79999999999</v>
      </c>
      <c r="E107" s="124">
        <f t="shared" si="28"/>
        <v>2776.2076923076925</v>
      </c>
      <c r="F107" s="58"/>
      <c r="G107" s="58"/>
      <c r="H107" s="58"/>
      <c r="I107" s="58"/>
      <c r="J107" s="58"/>
      <c r="K107" s="58"/>
      <c r="L107" s="58"/>
      <c r="M107" s="58"/>
      <c r="N107" s="58"/>
      <c r="O107" s="58"/>
      <c r="P107" s="58"/>
      <c r="Q107" s="58"/>
      <c r="R107" s="58"/>
      <c r="S107" s="58"/>
      <c r="T107" s="58"/>
      <c r="U107" s="58"/>
      <c r="V107" s="58"/>
      <c r="W107" s="58"/>
      <c r="X107" s="58"/>
      <c r="Y107" s="58"/>
      <c r="Z107" s="58"/>
    </row>
    <row r="108" spans="1:26" ht="22.5" customHeight="1" x14ac:dyDescent="0.35">
      <c r="A108" s="123" t="s">
        <v>375</v>
      </c>
      <c r="B108" s="124"/>
      <c r="C108" s="125"/>
      <c r="D108" s="126">
        <f t="shared" ref="D108:E108" si="29">D106-D107</f>
        <v>21573.200000000012</v>
      </c>
      <c r="E108" s="124">
        <f t="shared" si="29"/>
        <v>414.8692307692304</v>
      </c>
      <c r="F108" s="58"/>
      <c r="G108" s="58"/>
      <c r="H108" s="58"/>
      <c r="I108" s="58"/>
      <c r="J108" s="58"/>
      <c r="K108" s="58"/>
      <c r="L108" s="58"/>
      <c r="M108" s="58"/>
      <c r="N108" s="58"/>
      <c r="O108" s="58"/>
      <c r="P108" s="58"/>
      <c r="Q108" s="58"/>
      <c r="R108" s="58"/>
      <c r="S108" s="58"/>
      <c r="T108" s="58"/>
      <c r="U108" s="58"/>
      <c r="V108" s="58"/>
      <c r="W108" s="58"/>
      <c r="X108" s="58"/>
      <c r="Y108" s="58"/>
      <c r="Z108" s="58"/>
    </row>
    <row r="109" spans="1:26" ht="15.5" x14ac:dyDescent="0.35">
      <c r="A109" s="58"/>
      <c r="B109" s="95"/>
      <c r="C109" s="96"/>
      <c r="D109" s="98"/>
      <c r="E109" s="95"/>
      <c r="F109" s="58"/>
      <c r="G109" s="58"/>
      <c r="H109" s="58"/>
      <c r="I109" s="58"/>
      <c r="J109" s="58"/>
      <c r="K109" s="58"/>
      <c r="L109" s="58"/>
      <c r="M109" s="58"/>
      <c r="N109" s="58"/>
      <c r="O109" s="58"/>
      <c r="P109" s="58"/>
      <c r="Q109" s="58"/>
      <c r="R109" s="58"/>
      <c r="S109" s="58"/>
      <c r="T109" s="58"/>
      <c r="U109" s="58"/>
      <c r="V109" s="58"/>
      <c r="W109" s="58"/>
      <c r="X109" s="58"/>
      <c r="Y109" s="58"/>
      <c r="Z109" s="58"/>
    </row>
    <row r="110" spans="1:26" ht="15.5" x14ac:dyDescent="0.35">
      <c r="A110" s="58"/>
      <c r="B110" s="95"/>
      <c r="C110" s="96"/>
      <c r="D110" s="98"/>
      <c r="E110" s="95"/>
      <c r="F110" s="58"/>
      <c r="G110" s="58"/>
      <c r="H110" s="58"/>
      <c r="I110" s="58"/>
      <c r="J110" s="58"/>
      <c r="K110" s="58"/>
      <c r="L110" s="58"/>
      <c r="M110" s="58"/>
      <c r="N110" s="58"/>
      <c r="O110" s="58"/>
      <c r="P110" s="58"/>
      <c r="Q110" s="58"/>
      <c r="R110" s="58"/>
      <c r="S110" s="58"/>
      <c r="T110" s="58"/>
      <c r="U110" s="58"/>
      <c r="V110" s="58"/>
      <c r="W110" s="58"/>
      <c r="X110" s="58"/>
      <c r="Y110" s="58"/>
      <c r="Z110" s="58"/>
    </row>
    <row r="111" spans="1:26" ht="31.5" customHeight="1" x14ac:dyDescent="0.35">
      <c r="A111" s="92" t="s">
        <v>376</v>
      </c>
      <c r="B111" s="107"/>
      <c r="C111" s="108"/>
      <c r="D111" s="109"/>
      <c r="E111" s="107"/>
      <c r="F111" s="58"/>
      <c r="G111" s="58"/>
      <c r="H111" s="58"/>
      <c r="I111" s="58"/>
      <c r="J111" s="58"/>
      <c r="K111" s="58"/>
      <c r="L111" s="58"/>
      <c r="M111" s="58"/>
      <c r="N111" s="58"/>
      <c r="O111" s="58"/>
      <c r="P111" s="58"/>
      <c r="Q111" s="58"/>
      <c r="R111" s="58"/>
      <c r="S111" s="58"/>
      <c r="T111" s="58"/>
      <c r="U111" s="58"/>
      <c r="V111" s="58"/>
      <c r="W111" s="58"/>
      <c r="X111" s="58"/>
      <c r="Y111" s="58"/>
      <c r="Z111" s="58"/>
    </row>
    <row r="112" spans="1:26" ht="15.5" x14ac:dyDescent="0.35">
      <c r="A112" s="110"/>
      <c r="B112" s="111"/>
      <c r="C112" s="112"/>
      <c r="D112" s="113"/>
      <c r="E112" s="111"/>
      <c r="F112" s="58"/>
      <c r="G112" s="58"/>
      <c r="H112" s="58"/>
      <c r="I112" s="58"/>
      <c r="J112" s="58"/>
      <c r="K112" s="58"/>
      <c r="L112" s="58"/>
      <c r="M112" s="58"/>
      <c r="N112" s="58"/>
      <c r="O112" s="58"/>
      <c r="P112" s="58"/>
      <c r="Q112" s="58"/>
      <c r="R112" s="58"/>
      <c r="S112" s="58"/>
      <c r="T112" s="58"/>
      <c r="U112" s="58"/>
      <c r="V112" s="58"/>
      <c r="W112" s="58"/>
      <c r="X112" s="58"/>
      <c r="Y112" s="58"/>
      <c r="Z112" s="58"/>
    </row>
    <row r="113" spans="1:26" ht="22.5" customHeight="1" x14ac:dyDescent="0.35">
      <c r="A113" s="58" t="s">
        <v>377</v>
      </c>
      <c r="B113" s="114">
        <v>414</v>
      </c>
      <c r="C113" s="96" t="s">
        <v>106</v>
      </c>
      <c r="D113" s="117">
        <f>B113*52</f>
        <v>21528</v>
      </c>
      <c r="E113" s="95">
        <f t="shared" ref="E113:E115" si="30">D113/52</f>
        <v>414</v>
      </c>
      <c r="F113" s="58"/>
      <c r="G113" s="58"/>
      <c r="H113" s="58"/>
      <c r="I113" s="58"/>
      <c r="J113" s="58"/>
      <c r="K113" s="58"/>
      <c r="L113" s="58"/>
      <c r="M113" s="58"/>
      <c r="N113" s="58"/>
      <c r="O113" s="58"/>
      <c r="P113" s="58"/>
      <c r="Q113" s="58"/>
      <c r="R113" s="58"/>
      <c r="S113" s="58"/>
      <c r="T113" s="58"/>
      <c r="U113" s="58"/>
      <c r="V113" s="58"/>
      <c r="W113" s="58"/>
      <c r="X113" s="58"/>
      <c r="Y113" s="58"/>
      <c r="Z113" s="58"/>
    </row>
    <row r="114" spans="1:26" ht="22.5" customHeight="1" x14ac:dyDescent="0.35">
      <c r="A114" s="58" t="s">
        <v>378</v>
      </c>
      <c r="B114" s="114" t="s">
        <v>379</v>
      </c>
      <c r="C114" s="96" t="s">
        <v>97</v>
      </c>
      <c r="D114" s="117">
        <v>0</v>
      </c>
      <c r="E114" s="95">
        <f t="shared" si="30"/>
        <v>0</v>
      </c>
      <c r="F114" s="58"/>
      <c r="G114" s="58"/>
      <c r="H114" s="58"/>
      <c r="I114" s="58"/>
      <c r="J114" s="58"/>
      <c r="K114" s="58"/>
      <c r="L114" s="58"/>
      <c r="M114" s="58"/>
      <c r="N114" s="58"/>
      <c r="O114" s="58"/>
      <c r="P114" s="58"/>
      <c r="Q114" s="58"/>
      <c r="R114" s="58"/>
      <c r="S114" s="58"/>
      <c r="T114" s="58"/>
      <c r="U114" s="58"/>
      <c r="V114" s="58"/>
      <c r="W114" s="58"/>
      <c r="X114" s="58"/>
      <c r="Y114" s="58"/>
      <c r="Z114" s="58"/>
    </row>
    <row r="115" spans="1:26" ht="22.5" customHeight="1" x14ac:dyDescent="0.35">
      <c r="A115" s="58" t="s">
        <v>380</v>
      </c>
      <c r="B115" s="114" t="s">
        <v>379</v>
      </c>
      <c r="C115" s="96" t="s">
        <v>97</v>
      </c>
      <c r="D115" s="117">
        <v>0</v>
      </c>
      <c r="E115" s="95">
        <f t="shared" si="30"/>
        <v>0</v>
      </c>
      <c r="F115" s="58"/>
      <c r="G115" s="58"/>
      <c r="H115" s="58"/>
      <c r="I115" s="58"/>
      <c r="J115" s="58"/>
      <c r="K115" s="58"/>
      <c r="L115" s="58"/>
      <c r="M115" s="58"/>
      <c r="N115" s="58"/>
      <c r="O115" s="58"/>
      <c r="P115" s="58"/>
      <c r="Q115" s="58"/>
      <c r="R115" s="58"/>
      <c r="S115" s="58"/>
      <c r="T115" s="58"/>
      <c r="U115" s="58"/>
      <c r="V115" s="58"/>
      <c r="W115" s="58"/>
      <c r="X115" s="58"/>
      <c r="Y115" s="58"/>
      <c r="Z115" s="58"/>
    </row>
    <row r="116" spans="1:26" ht="24.75" customHeight="1" x14ac:dyDescent="0.35">
      <c r="A116" s="92" t="s">
        <v>354</v>
      </c>
      <c r="B116" s="100"/>
      <c r="C116" s="100" t="s">
        <v>381</v>
      </c>
      <c r="D116" s="101">
        <f t="shared" ref="D116:E116" si="31">SUM(D113:D115)</f>
        <v>21528</v>
      </c>
      <c r="E116" s="99">
        <f t="shared" si="31"/>
        <v>414</v>
      </c>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spans="1:26" ht="15.5" x14ac:dyDescent="0.35">
      <c r="A117" s="103"/>
      <c r="B117" s="105"/>
      <c r="C117" s="105"/>
      <c r="D117" s="106"/>
      <c r="E117" s="104"/>
      <c r="F117" s="58"/>
      <c r="G117" s="58"/>
      <c r="H117" s="58"/>
      <c r="I117" s="58"/>
      <c r="J117" s="58"/>
      <c r="K117" s="58"/>
      <c r="L117" s="58"/>
      <c r="M117" s="58"/>
      <c r="N117" s="58"/>
      <c r="O117" s="58"/>
      <c r="P117" s="58"/>
      <c r="Q117" s="58"/>
      <c r="R117" s="58"/>
      <c r="S117" s="58"/>
      <c r="T117" s="58"/>
      <c r="U117" s="58"/>
      <c r="V117" s="58"/>
      <c r="W117" s="58"/>
      <c r="X117" s="58"/>
      <c r="Y117" s="58"/>
      <c r="Z117" s="58"/>
    </row>
    <row r="118" spans="1:26" ht="15.5" x14ac:dyDescent="0.35">
      <c r="A118" s="58"/>
      <c r="B118" s="58"/>
      <c r="C118" s="58"/>
      <c r="D118" s="88"/>
      <c r="E118" s="127"/>
      <c r="F118" s="58"/>
      <c r="G118" s="58"/>
      <c r="H118" s="58"/>
      <c r="I118" s="58"/>
      <c r="J118" s="58"/>
      <c r="K118" s="58"/>
      <c r="L118" s="58"/>
      <c r="M118" s="58"/>
      <c r="N118" s="58"/>
      <c r="O118" s="58"/>
      <c r="P118" s="58"/>
      <c r="Q118" s="58"/>
      <c r="R118" s="58"/>
      <c r="S118" s="58"/>
      <c r="T118" s="58"/>
      <c r="U118" s="58"/>
      <c r="V118" s="58"/>
      <c r="W118" s="58"/>
      <c r="X118" s="58"/>
      <c r="Y118" s="58"/>
      <c r="Z118" s="58"/>
    </row>
    <row r="119" spans="1:26" ht="15.5" x14ac:dyDescent="0.35">
      <c r="A119" s="58"/>
      <c r="B119" s="58"/>
      <c r="C119" s="58"/>
      <c r="D119" s="88"/>
      <c r="E119" s="127"/>
      <c r="F119" s="58"/>
      <c r="G119" s="58"/>
      <c r="H119" s="58"/>
      <c r="I119" s="58"/>
      <c r="J119" s="58"/>
      <c r="K119" s="58"/>
      <c r="L119" s="58"/>
      <c r="M119" s="58"/>
      <c r="N119" s="58"/>
      <c r="O119" s="58"/>
      <c r="P119" s="58"/>
      <c r="Q119" s="58"/>
      <c r="R119" s="58"/>
      <c r="S119" s="58"/>
      <c r="T119" s="58"/>
      <c r="U119" s="58"/>
      <c r="V119" s="58"/>
      <c r="W119" s="58"/>
      <c r="X119" s="58"/>
      <c r="Y119" s="58"/>
      <c r="Z119" s="58"/>
    </row>
    <row r="120" spans="1:26" ht="15.5" x14ac:dyDescent="0.35">
      <c r="A120" s="58"/>
      <c r="B120" s="58"/>
      <c r="C120" s="58"/>
      <c r="D120" s="88"/>
      <c r="E120" s="127"/>
      <c r="F120" s="58"/>
      <c r="G120" s="58"/>
      <c r="H120" s="58"/>
      <c r="I120" s="58"/>
      <c r="J120" s="58"/>
      <c r="K120" s="58"/>
      <c r="L120" s="58"/>
      <c r="M120" s="58"/>
      <c r="N120" s="58"/>
      <c r="O120" s="58"/>
      <c r="P120" s="58"/>
      <c r="Q120" s="58"/>
      <c r="R120" s="58"/>
      <c r="S120" s="58"/>
      <c r="T120" s="58"/>
      <c r="U120" s="58"/>
      <c r="V120" s="58"/>
      <c r="W120" s="58"/>
      <c r="X120" s="58"/>
      <c r="Y120" s="58"/>
      <c r="Z120" s="58"/>
    </row>
    <row r="121" spans="1:26" ht="15.5" x14ac:dyDescent="0.35">
      <c r="A121" s="58"/>
      <c r="B121" s="58"/>
      <c r="C121" s="58"/>
      <c r="D121" s="88"/>
      <c r="E121" s="127"/>
      <c r="F121" s="58"/>
      <c r="G121" s="58"/>
      <c r="H121" s="58"/>
      <c r="I121" s="58"/>
      <c r="J121" s="58"/>
      <c r="K121" s="58"/>
      <c r="L121" s="58"/>
      <c r="M121" s="58"/>
      <c r="N121" s="58"/>
      <c r="O121" s="58"/>
      <c r="P121" s="58"/>
      <c r="Q121" s="58"/>
      <c r="R121" s="58"/>
      <c r="S121" s="58"/>
      <c r="T121" s="58"/>
      <c r="U121" s="58"/>
      <c r="V121" s="58"/>
      <c r="W121" s="58"/>
      <c r="X121" s="58"/>
      <c r="Y121" s="58"/>
      <c r="Z121" s="58"/>
    </row>
    <row r="122" spans="1:26" ht="15.5" x14ac:dyDescent="0.35">
      <c r="A122" s="58"/>
      <c r="B122" s="58"/>
      <c r="C122" s="58"/>
      <c r="D122" s="88"/>
      <c r="E122" s="127"/>
      <c r="F122" s="58"/>
      <c r="G122" s="58"/>
      <c r="H122" s="58"/>
      <c r="I122" s="58"/>
      <c r="J122" s="58"/>
      <c r="K122" s="58"/>
      <c r="L122" s="58"/>
      <c r="M122" s="58"/>
      <c r="N122" s="58"/>
      <c r="O122" s="58"/>
      <c r="P122" s="58"/>
      <c r="Q122" s="58"/>
      <c r="R122" s="58"/>
      <c r="S122" s="58"/>
      <c r="T122" s="58"/>
      <c r="U122" s="58"/>
      <c r="V122" s="58"/>
      <c r="W122" s="58"/>
      <c r="X122" s="58"/>
      <c r="Y122" s="58"/>
      <c r="Z122" s="58"/>
    </row>
    <row r="123" spans="1:26" ht="15.5" x14ac:dyDescent="0.35">
      <c r="A123" s="58"/>
      <c r="B123" s="58"/>
      <c r="C123" s="58"/>
      <c r="D123" s="88"/>
      <c r="E123" s="127"/>
      <c r="F123" s="58"/>
      <c r="G123" s="58"/>
      <c r="H123" s="58"/>
      <c r="I123" s="58"/>
      <c r="J123" s="58"/>
      <c r="K123" s="58"/>
      <c r="L123" s="58"/>
      <c r="M123" s="58"/>
      <c r="N123" s="58"/>
      <c r="O123" s="58"/>
      <c r="P123" s="58"/>
      <c r="Q123" s="58"/>
      <c r="R123" s="58"/>
      <c r="S123" s="58"/>
      <c r="T123" s="58"/>
      <c r="U123" s="58"/>
      <c r="V123" s="58"/>
      <c r="W123" s="58"/>
      <c r="X123" s="58"/>
      <c r="Y123" s="58"/>
      <c r="Z123" s="58"/>
    </row>
    <row r="124" spans="1:26" ht="15.5" x14ac:dyDescent="0.35">
      <c r="A124" s="58"/>
      <c r="B124" s="58"/>
      <c r="C124" s="58"/>
      <c r="D124" s="88"/>
      <c r="E124" s="127"/>
      <c r="F124" s="58"/>
      <c r="G124" s="58"/>
      <c r="H124" s="58"/>
      <c r="I124" s="58"/>
      <c r="J124" s="58"/>
      <c r="K124" s="58"/>
      <c r="L124" s="58"/>
      <c r="M124" s="58"/>
      <c r="N124" s="58"/>
      <c r="O124" s="58"/>
      <c r="P124" s="58"/>
      <c r="Q124" s="58"/>
      <c r="R124" s="58"/>
      <c r="S124" s="58"/>
      <c r="T124" s="58"/>
      <c r="U124" s="58"/>
      <c r="V124" s="58"/>
      <c r="W124" s="58"/>
      <c r="X124" s="58"/>
      <c r="Y124" s="58"/>
      <c r="Z124" s="58"/>
    </row>
    <row r="125" spans="1:26" ht="15.5" x14ac:dyDescent="0.35">
      <c r="A125" s="58"/>
      <c r="B125" s="58"/>
      <c r="C125" s="58"/>
      <c r="D125" s="88"/>
      <c r="E125" s="127"/>
      <c r="F125" s="58"/>
      <c r="G125" s="58"/>
      <c r="H125" s="58"/>
      <c r="I125" s="58"/>
      <c r="J125" s="58"/>
      <c r="K125" s="58"/>
      <c r="L125" s="58"/>
      <c r="M125" s="58"/>
      <c r="N125" s="58"/>
      <c r="O125" s="58"/>
      <c r="P125" s="58"/>
      <c r="Q125" s="58"/>
      <c r="R125" s="58"/>
      <c r="S125" s="58"/>
      <c r="T125" s="58"/>
      <c r="U125" s="58"/>
      <c r="V125" s="58"/>
      <c r="W125" s="58"/>
      <c r="X125" s="58"/>
      <c r="Y125" s="58"/>
      <c r="Z125" s="58"/>
    </row>
    <row r="126" spans="1:26" ht="15.5" x14ac:dyDescent="0.35">
      <c r="A126" s="58"/>
      <c r="B126" s="58"/>
      <c r="C126" s="58"/>
      <c r="D126" s="88"/>
      <c r="E126" s="127"/>
      <c r="F126" s="58"/>
      <c r="G126" s="58"/>
      <c r="H126" s="58"/>
      <c r="I126" s="58"/>
      <c r="J126" s="58"/>
      <c r="K126" s="58"/>
      <c r="L126" s="58"/>
      <c r="M126" s="58"/>
      <c r="N126" s="58"/>
      <c r="O126" s="58"/>
      <c r="P126" s="58"/>
      <c r="Q126" s="58"/>
      <c r="R126" s="58"/>
      <c r="S126" s="58"/>
      <c r="T126" s="58"/>
      <c r="U126" s="58"/>
      <c r="V126" s="58"/>
      <c r="W126" s="58"/>
      <c r="X126" s="58"/>
      <c r="Y126" s="58"/>
      <c r="Z126" s="58"/>
    </row>
    <row r="127" spans="1:26" ht="15.5" x14ac:dyDescent="0.35">
      <c r="A127" s="58"/>
      <c r="B127" s="58"/>
      <c r="C127" s="58"/>
      <c r="D127" s="88"/>
      <c r="E127" s="127"/>
      <c r="F127" s="58"/>
      <c r="G127" s="58"/>
      <c r="H127" s="58"/>
      <c r="I127" s="58"/>
      <c r="J127" s="58"/>
      <c r="K127" s="58"/>
      <c r="L127" s="58"/>
      <c r="M127" s="58"/>
      <c r="N127" s="58"/>
      <c r="O127" s="58"/>
      <c r="P127" s="58"/>
      <c r="Q127" s="58"/>
      <c r="R127" s="58"/>
      <c r="S127" s="58"/>
      <c r="T127" s="58"/>
      <c r="U127" s="58"/>
      <c r="V127" s="58"/>
      <c r="W127" s="58"/>
      <c r="X127" s="58"/>
      <c r="Y127" s="58"/>
      <c r="Z127" s="58"/>
    </row>
    <row r="128" spans="1:26" ht="15.5" x14ac:dyDescent="0.35">
      <c r="A128" s="58"/>
      <c r="B128" s="58"/>
      <c r="C128" s="58"/>
      <c r="D128" s="88"/>
      <c r="E128" s="127"/>
      <c r="F128" s="58"/>
      <c r="G128" s="58"/>
      <c r="H128" s="58"/>
      <c r="I128" s="58"/>
      <c r="J128" s="58"/>
      <c r="K128" s="58"/>
      <c r="L128" s="58"/>
      <c r="M128" s="58"/>
      <c r="N128" s="58"/>
      <c r="O128" s="58"/>
      <c r="P128" s="58"/>
      <c r="Q128" s="58"/>
      <c r="R128" s="58"/>
      <c r="S128" s="58"/>
      <c r="T128" s="58"/>
      <c r="U128" s="58"/>
      <c r="V128" s="58"/>
      <c r="W128" s="58"/>
      <c r="X128" s="58"/>
      <c r="Y128" s="58"/>
      <c r="Z128" s="58"/>
    </row>
    <row r="129" spans="1:26" ht="15.5" x14ac:dyDescent="0.35">
      <c r="A129" s="58"/>
      <c r="B129" s="58"/>
      <c r="C129" s="58"/>
      <c r="D129" s="8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ht="15.5" x14ac:dyDescent="0.35">
      <c r="A130" s="58"/>
      <c r="B130" s="58"/>
      <c r="C130" s="58"/>
      <c r="D130" s="8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ht="15.5" x14ac:dyDescent="0.35">
      <c r="A131" s="58"/>
      <c r="B131" s="58"/>
      <c r="C131" s="58"/>
      <c r="D131" s="8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ht="15.5" x14ac:dyDescent="0.35">
      <c r="A132" s="58"/>
      <c r="B132" s="58"/>
      <c r="C132" s="58"/>
      <c r="D132" s="8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ht="15.5" x14ac:dyDescent="0.35">
      <c r="A133" s="58"/>
      <c r="B133" s="58"/>
      <c r="C133" s="58"/>
      <c r="D133" s="8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ht="15.5" x14ac:dyDescent="0.35">
      <c r="A134" s="58"/>
      <c r="B134" s="58"/>
      <c r="C134" s="58"/>
      <c r="D134" s="8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ht="15.5" x14ac:dyDescent="0.35">
      <c r="A135" s="58"/>
      <c r="B135" s="58"/>
      <c r="C135" s="58"/>
      <c r="D135" s="8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ht="15.5" x14ac:dyDescent="0.35">
      <c r="A136" s="58"/>
      <c r="B136" s="58"/>
      <c r="C136" s="58"/>
      <c r="D136" s="8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ht="15.5" x14ac:dyDescent="0.35">
      <c r="A137" s="58"/>
      <c r="B137" s="58"/>
      <c r="C137" s="58"/>
      <c r="D137" s="8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ht="15.5" x14ac:dyDescent="0.35">
      <c r="A138" s="58"/>
      <c r="B138" s="58"/>
      <c r="C138" s="58"/>
      <c r="D138" s="8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ht="15.5" x14ac:dyDescent="0.35">
      <c r="A139" s="58"/>
      <c r="B139" s="58"/>
      <c r="C139" s="58"/>
      <c r="D139" s="8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ht="15.5" x14ac:dyDescent="0.35">
      <c r="A140" s="58"/>
      <c r="B140" s="58"/>
      <c r="C140" s="58"/>
      <c r="D140" s="8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ht="15.5" x14ac:dyDescent="0.35">
      <c r="A141" s="58"/>
      <c r="B141" s="58"/>
      <c r="C141" s="58"/>
      <c r="D141" s="8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ht="15.5" x14ac:dyDescent="0.35">
      <c r="A142" s="58"/>
      <c r="B142" s="58"/>
      <c r="C142" s="58"/>
      <c r="D142" s="8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ht="15.5" x14ac:dyDescent="0.35">
      <c r="A143" s="58"/>
      <c r="B143" s="58"/>
      <c r="C143" s="58"/>
      <c r="D143" s="8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ht="15.5" x14ac:dyDescent="0.35">
      <c r="A144" s="58"/>
      <c r="B144" s="58"/>
      <c r="C144" s="58"/>
      <c r="D144" s="8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ht="15.5" x14ac:dyDescent="0.35">
      <c r="A145" s="58"/>
      <c r="B145" s="58"/>
      <c r="C145" s="58"/>
      <c r="D145" s="8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ht="15.5" x14ac:dyDescent="0.35">
      <c r="A146" s="58"/>
      <c r="B146" s="58"/>
      <c r="C146" s="58"/>
      <c r="D146" s="8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ht="15.5" x14ac:dyDescent="0.35">
      <c r="A147" s="58"/>
      <c r="B147" s="58"/>
      <c r="C147" s="58"/>
      <c r="D147" s="8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ht="15.5" x14ac:dyDescent="0.35">
      <c r="A148" s="58"/>
      <c r="B148" s="58"/>
      <c r="C148" s="58"/>
      <c r="D148" s="8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ht="15.5" x14ac:dyDescent="0.35">
      <c r="A149" s="58"/>
      <c r="B149" s="58"/>
      <c r="C149" s="58"/>
      <c r="D149" s="8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ht="15.5" x14ac:dyDescent="0.35">
      <c r="A150" s="58"/>
      <c r="B150" s="58"/>
      <c r="C150" s="58"/>
      <c r="D150" s="8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ht="15.5" x14ac:dyDescent="0.35">
      <c r="A151" s="58"/>
      <c r="B151" s="58"/>
      <c r="C151" s="58"/>
      <c r="D151" s="8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ht="15.5" x14ac:dyDescent="0.35">
      <c r="A152" s="58"/>
      <c r="B152" s="58"/>
      <c r="C152" s="58"/>
      <c r="D152" s="8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ht="15.5" x14ac:dyDescent="0.35">
      <c r="A153" s="58"/>
      <c r="B153" s="58"/>
      <c r="C153" s="58"/>
      <c r="D153" s="8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ht="15.5" x14ac:dyDescent="0.35">
      <c r="A154" s="58"/>
      <c r="B154" s="58"/>
      <c r="C154" s="58"/>
      <c r="D154" s="8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ht="15.5" x14ac:dyDescent="0.35">
      <c r="A155" s="58"/>
      <c r="B155" s="58"/>
      <c r="C155" s="58"/>
      <c r="D155" s="8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ht="15.5" x14ac:dyDescent="0.35">
      <c r="A156" s="58"/>
      <c r="B156" s="58"/>
      <c r="C156" s="58"/>
      <c r="D156" s="8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ht="15.5" x14ac:dyDescent="0.35">
      <c r="A157" s="58"/>
      <c r="B157" s="58"/>
      <c r="C157" s="58"/>
      <c r="D157" s="8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ht="15.5" x14ac:dyDescent="0.35">
      <c r="A158" s="58"/>
      <c r="B158" s="58"/>
      <c r="C158" s="58"/>
      <c r="D158" s="8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ht="15.5" x14ac:dyDescent="0.35">
      <c r="A159" s="58"/>
      <c r="B159" s="58"/>
      <c r="C159" s="58"/>
      <c r="D159" s="8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ht="15.5" x14ac:dyDescent="0.35">
      <c r="A160" s="58"/>
      <c r="B160" s="58"/>
      <c r="C160" s="58"/>
      <c r="D160" s="8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ht="15.5" x14ac:dyDescent="0.35">
      <c r="A161" s="58"/>
      <c r="B161" s="58"/>
      <c r="C161" s="58"/>
      <c r="D161" s="8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ht="15.5" x14ac:dyDescent="0.35">
      <c r="A162" s="58"/>
      <c r="B162" s="58"/>
      <c r="C162" s="58"/>
      <c r="D162" s="8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ht="15.5" x14ac:dyDescent="0.35">
      <c r="A163" s="58"/>
      <c r="B163" s="58"/>
      <c r="C163" s="58"/>
      <c r="D163" s="8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ht="15.5" x14ac:dyDescent="0.35">
      <c r="A164" s="58"/>
      <c r="B164" s="58"/>
      <c r="C164" s="58"/>
      <c r="D164" s="8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ht="15.5" x14ac:dyDescent="0.35">
      <c r="A165" s="58"/>
      <c r="B165" s="58"/>
      <c r="C165" s="58"/>
      <c r="D165" s="8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ht="15.5" x14ac:dyDescent="0.35">
      <c r="A166" s="58"/>
      <c r="B166" s="58"/>
      <c r="C166" s="58"/>
      <c r="D166" s="8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ht="15.5" x14ac:dyDescent="0.35">
      <c r="A167" s="58"/>
      <c r="B167" s="58"/>
      <c r="C167" s="58"/>
      <c r="D167" s="8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ht="15.5" x14ac:dyDescent="0.35">
      <c r="A168" s="58"/>
      <c r="B168" s="58"/>
      <c r="C168" s="58"/>
      <c r="D168" s="8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ht="15.5" x14ac:dyDescent="0.35">
      <c r="A169" s="58"/>
      <c r="B169" s="58"/>
      <c r="C169" s="58"/>
      <c r="D169" s="8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ht="15.5" x14ac:dyDescent="0.35">
      <c r="A170" s="58"/>
      <c r="B170" s="58"/>
      <c r="C170" s="58"/>
      <c r="D170" s="8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ht="15.5" x14ac:dyDescent="0.35">
      <c r="A171" s="58"/>
      <c r="B171" s="58"/>
      <c r="C171" s="58"/>
      <c r="D171" s="8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ht="15.5" x14ac:dyDescent="0.35">
      <c r="A172" s="58"/>
      <c r="B172" s="58"/>
      <c r="C172" s="58"/>
      <c r="D172" s="8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ht="15.5" x14ac:dyDescent="0.35">
      <c r="A173" s="58"/>
      <c r="B173" s="58"/>
      <c r="C173" s="58"/>
      <c r="D173" s="8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ht="15.5" x14ac:dyDescent="0.35">
      <c r="A174" s="58"/>
      <c r="B174" s="58"/>
      <c r="C174" s="58"/>
      <c r="D174" s="8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ht="15.5" x14ac:dyDescent="0.35">
      <c r="A175" s="58"/>
      <c r="B175" s="58"/>
      <c r="C175" s="58"/>
      <c r="D175" s="8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ht="15.5" x14ac:dyDescent="0.35">
      <c r="A176" s="58"/>
      <c r="B176" s="58"/>
      <c r="C176" s="58"/>
      <c r="D176" s="8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5.5" x14ac:dyDescent="0.35">
      <c r="A177" s="58"/>
      <c r="B177" s="58"/>
      <c r="C177" s="58"/>
      <c r="D177" s="8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5.5" x14ac:dyDescent="0.35">
      <c r="A178" s="58"/>
      <c r="B178" s="58"/>
      <c r="C178" s="58"/>
      <c r="D178" s="8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5.5" x14ac:dyDescent="0.35">
      <c r="A179" s="58"/>
      <c r="B179" s="58"/>
      <c r="C179" s="58"/>
      <c r="D179" s="8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5.5" x14ac:dyDescent="0.35">
      <c r="A180" s="58"/>
      <c r="B180" s="58"/>
      <c r="C180" s="58"/>
      <c r="D180" s="8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5.5" x14ac:dyDescent="0.35">
      <c r="A181" s="58"/>
      <c r="B181" s="58"/>
      <c r="C181" s="58"/>
      <c r="D181" s="8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5.5" x14ac:dyDescent="0.35">
      <c r="A182" s="58"/>
      <c r="B182" s="58"/>
      <c r="C182" s="58"/>
      <c r="D182" s="8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5.5" x14ac:dyDescent="0.35">
      <c r="A183" s="58"/>
      <c r="B183" s="58"/>
      <c r="C183" s="58"/>
      <c r="D183" s="8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5.5" x14ac:dyDescent="0.35">
      <c r="A184" s="58"/>
      <c r="B184" s="58"/>
      <c r="C184" s="58"/>
      <c r="D184" s="8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5.5" x14ac:dyDescent="0.35">
      <c r="A185" s="58"/>
      <c r="B185" s="58"/>
      <c r="C185" s="58"/>
      <c r="D185" s="8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5.5" x14ac:dyDescent="0.35">
      <c r="A186" s="58"/>
      <c r="B186" s="58"/>
      <c r="C186" s="58"/>
      <c r="D186" s="8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5.5" x14ac:dyDescent="0.35">
      <c r="A187" s="58"/>
      <c r="B187" s="58"/>
      <c r="C187" s="58"/>
      <c r="D187" s="8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5.5" x14ac:dyDescent="0.35">
      <c r="A188" s="58"/>
      <c r="B188" s="58"/>
      <c r="C188" s="58"/>
      <c r="D188" s="8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5.5" x14ac:dyDescent="0.35">
      <c r="A189" s="58"/>
      <c r="B189" s="58"/>
      <c r="C189" s="58"/>
      <c r="D189" s="8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5.5" x14ac:dyDescent="0.35">
      <c r="A190" s="58"/>
      <c r="B190" s="58"/>
      <c r="C190" s="58"/>
      <c r="D190" s="8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5.5" x14ac:dyDescent="0.35">
      <c r="A191" s="58"/>
      <c r="B191" s="58"/>
      <c r="C191" s="58"/>
      <c r="D191" s="8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5.5" x14ac:dyDescent="0.35">
      <c r="A192" s="58"/>
      <c r="B192" s="58"/>
      <c r="C192" s="58"/>
      <c r="D192" s="8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5.5" x14ac:dyDescent="0.35">
      <c r="A193" s="58"/>
      <c r="B193" s="58"/>
      <c r="C193" s="58"/>
      <c r="D193" s="8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5.5" x14ac:dyDescent="0.35">
      <c r="A194" s="58"/>
      <c r="B194" s="58"/>
      <c r="C194" s="58"/>
      <c r="D194" s="8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5.5" x14ac:dyDescent="0.35">
      <c r="A195" s="58"/>
      <c r="B195" s="58"/>
      <c r="C195" s="58"/>
      <c r="D195" s="8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5.5" x14ac:dyDescent="0.35">
      <c r="A196" s="58"/>
      <c r="B196" s="58"/>
      <c r="C196" s="58"/>
      <c r="D196" s="8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5.5" x14ac:dyDescent="0.35">
      <c r="A197" s="58"/>
      <c r="B197" s="58"/>
      <c r="C197" s="58"/>
      <c r="D197" s="8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5.5" x14ac:dyDescent="0.35">
      <c r="A198" s="58"/>
      <c r="B198" s="58"/>
      <c r="C198" s="58"/>
      <c r="D198" s="8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5.5" x14ac:dyDescent="0.35">
      <c r="A199" s="58"/>
      <c r="B199" s="58"/>
      <c r="C199" s="58"/>
      <c r="D199" s="8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5.5" x14ac:dyDescent="0.35">
      <c r="A200" s="58"/>
      <c r="B200" s="58"/>
      <c r="C200" s="58"/>
      <c r="D200" s="8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5.5" x14ac:dyDescent="0.35">
      <c r="A201" s="58"/>
      <c r="B201" s="58"/>
      <c r="C201" s="58"/>
      <c r="D201" s="8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5" x14ac:dyDescent="0.35">
      <c r="A202" s="58"/>
      <c r="B202" s="58"/>
      <c r="C202" s="58"/>
      <c r="D202" s="8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5" x14ac:dyDescent="0.35">
      <c r="A203" s="58"/>
      <c r="B203" s="58"/>
      <c r="C203" s="58"/>
      <c r="D203" s="8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5" x14ac:dyDescent="0.35">
      <c r="A204" s="58"/>
      <c r="B204" s="58"/>
      <c r="C204" s="58"/>
      <c r="D204" s="8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5" x14ac:dyDescent="0.35">
      <c r="A205" s="58"/>
      <c r="B205" s="58"/>
      <c r="C205" s="58"/>
      <c r="D205" s="8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5" x14ac:dyDescent="0.35">
      <c r="A206" s="58"/>
      <c r="B206" s="58"/>
      <c r="C206" s="58"/>
      <c r="D206" s="8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5" x14ac:dyDescent="0.35">
      <c r="A207" s="58"/>
      <c r="B207" s="58"/>
      <c r="C207" s="58"/>
      <c r="D207" s="8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5" x14ac:dyDescent="0.35">
      <c r="A208" s="58"/>
      <c r="B208" s="58"/>
      <c r="C208" s="58"/>
      <c r="D208" s="8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5" x14ac:dyDescent="0.35">
      <c r="A209" s="58"/>
      <c r="B209" s="58"/>
      <c r="C209" s="58"/>
      <c r="D209" s="8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5" x14ac:dyDescent="0.35">
      <c r="A210" s="58"/>
      <c r="B210" s="58"/>
      <c r="C210" s="58"/>
      <c r="D210" s="8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5" x14ac:dyDescent="0.35">
      <c r="A211" s="58"/>
      <c r="B211" s="58"/>
      <c r="C211" s="58"/>
      <c r="D211" s="8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5" x14ac:dyDescent="0.35">
      <c r="A212" s="58"/>
      <c r="B212" s="58"/>
      <c r="C212" s="58"/>
      <c r="D212" s="8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5" x14ac:dyDescent="0.35">
      <c r="A213" s="58"/>
      <c r="B213" s="58"/>
      <c r="C213" s="58"/>
      <c r="D213" s="8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5" x14ac:dyDescent="0.35">
      <c r="A214" s="58"/>
      <c r="B214" s="58"/>
      <c r="C214" s="58"/>
      <c r="D214" s="8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5" x14ac:dyDescent="0.35">
      <c r="A215" s="58"/>
      <c r="B215" s="58"/>
      <c r="C215" s="58"/>
      <c r="D215" s="8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5" x14ac:dyDescent="0.35">
      <c r="A216" s="58"/>
      <c r="B216" s="58"/>
      <c r="C216" s="58"/>
      <c r="D216" s="8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5" x14ac:dyDescent="0.35">
      <c r="A217" s="58"/>
      <c r="B217" s="58"/>
      <c r="C217" s="58"/>
      <c r="D217" s="8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5" x14ac:dyDescent="0.35">
      <c r="A218" s="58"/>
      <c r="B218" s="58"/>
      <c r="C218" s="58"/>
      <c r="D218" s="8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5" x14ac:dyDescent="0.35">
      <c r="A219" s="58"/>
      <c r="B219" s="58"/>
      <c r="C219" s="58"/>
      <c r="D219" s="8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5" x14ac:dyDescent="0.35">
      <c r="A220" s="58"/>
      <c r="B220" s="58"/>
      <c r="C220" s="58"/>
      <c r="D220" s="8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5" x14ac:dyDescent="0.35">
      <c r="A221" s="58"/>
      <c r="B221" s="58"/>
      <c r="C221" s="58"/>
      <c r="D221" s="8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5" x14ac:dyDescent="0.35">
      <c r="A222" s="58"/>
      <c r="B222" s="58"/>
      <c r="C222" s="58"/>
      <c r="D222" s="8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5" x14ac:dyDescent="0.35">
      <c r="A223" s="58"/>
      <c r="B223" s="58"/>
      <c r="C223" s="58"/>
      <c r="D223" s="8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5" x14ac:dyDescent="0.35">
      <c r="A224" s="58"/>
      <c r="B224" s="58"/>
      <c r="C224" s="58"/>
      <c r="D224" s="8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5" x14ac:dyDescent="0.35">
      <c r="A225" s="58"/>
      <c r="B225" s="58"/>
      <c r="C225" s="58"/>
      <c r="D225" s="8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5" x14ac:dyDescent="0.35">
      <c r="A226" s="58"/>
      <c r="B226" s="58"/>
      <c r="C226" s="58"/>
      <c r="D226" s="8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5" x14ac:dyDescent="0.35">
      <c r="A227" s="58"/>
      <c r="B227" s="58"/>
      <c r="C227" s="58"/>
      <c r="D227" s="8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5" x14ac:dyDescent="0.35">
      <c r="A228" s="58"/>
      <c r="B228" s="58"/>
      <c r="C228" s="58"/>
      <c r="D228" s="8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5" x14ac:dyDescent="0.35">
      <c r="A229" s="58"/>
      <c r="B229" s="58"/>
      <c r="C229" s="58"/>
      <c r="D229" s="8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5" x14ac:dyDescent="0.35">
      <c r="A230" s="58"/>
      <c r="B230" s="58"/>
      <c r="C230" s="58"/>
      <c r="D230" s="8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5" x14ac:dyDescent="0.35">
      <c r="A231" s="58"/>
      <c r="B231" s="58"/>
      <c r="C231" s="58"/>
      <c r="D231" s="8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5" x14ac:dyDescent="0.35">
      <c r="A232" s="58"/>
      <c r="B232" s="58"/>
      <c r="C232" s="58"/>
      <c r="D232" s="8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5" x14ac:dyDescent="0.35">
      <c r="A233" s="58"/>
      <c r="B233" s="58"/>
      <c r="C233" s="58"/>
      <c r="D233" s="8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5" x14ac:dyDescent="0.35">
      <c r="A234" s="58"/>
      <c r="B234" s="58"/>
      <c r="C234" s="58"/>
      <c r="D234" s="8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5" x14ac:dyDescent="0.35">
      <c r="A235" s="58"/>
      <c r="B235" s="58"/>
      <c r="C235" s="58"/>
      <c r="D235" s="8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5" x14ac:dyDescent="0.35">
      <c r="A236" s="58"/>
      <c r="B236" s="58"/>
      <c r="C236" s="58"/>
      <c r="D236" s="8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5" x14ac:dyDescent="0.35">
      <c r="A237" s="58"/>
      <c r="B237" s="58"/>
      <c r="C237" s="58"/>
      <c r="D237" s="8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5" x14ac:dyDescent="0.35">
      <c r="A238" s="58"/>
      <c r="B238" s="58"/>
      <c r="C238" s="58"/>
      <c r="D238" s="8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5" x14ac:dyDescent="0.35">
      <c r="A239" s="58"/>
      <c r="B239" s="58"/>
      <c r="C239" s="58"/>
      <c r="D239" s="8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5" x14ac:dyDescent="0.35">
      <c r="A240" s="58"/>
      <c r="B240" s="58"/>
      <c r="C240" s="58"/>
      <c r="D240" s="8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5" x14ac:dyDescent="0.35">
      <c r="A241" s="58"/>
      <c r="B241" s="58"/>
      <c r="C241" s="58"/>
      <c r="D241" s="8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5" x14ac:dyDescent="0.35">
      <c r="A242" s="58"/>
      <c r="B242" s="58"/>
      <c r="C242" s="58"/>
      <c r="D242" s="8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5" x14ac:dyDescent="0.35">
      <c r="A243" s="58"/>
      <c r="B243" s="58"/>
      <c r="C243" s="58"/>
      <c r="D243" s="8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5" x14ac:dyDescent="0.35">
      <c r="A244" s="58"/>
      <c r="B244" s="58"/>
      <c r="C244" s="58"/>
      <c r="D244" s="8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5" x14ac:dyDescent="0.35">
      <c r="A245" s="58"/>
      <c r="B245" s="58"/>
      <c r="C245" s="58"/>
      <c r="D245" s="8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5" x14ac:dyDescent="0.35">
      <c r="A246" s="58"/>
      <c r="B246" s="58"/>
      <c r="C246" s="58"/>
      <c r="D246" s="8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5" x14ac:dyDescent="0.35">
      <c r="A247" s="58"/>
      <c r="B247" s="58"/>
      <c r="C247" s="58"/>
      <c r="D247" s="8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5" x14ac:dyDescent="0.35">
      <c r="A248" s="58"/>
      <c r="B248" s="58"/>
      <c r="C248" s="58"/>
      <c r="D248" s="8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5" x14ac:dyDescent="0.35">
      <c r="A249" s="58"/>
      <c r="B249" s="58"/>
      <c r="C249" s="58"/>
      <c r="D249" s="8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5" x14ac:dyDescent="0.35">
      <c r="A250" s="58"/>
      <c r="B250" s="58"/>
      <c r="C250" s="58"/>
      <c r="D250" s="8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5" x14ac:dyDescent="0.35">
      <c r="A251" s="58"/>
      <c r="B251" s="58"/>
      <c r="C251" s="58"/>
      <c r="D251" s="8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5" x14ac:dyDescent="0.35">
      <c r="A252" s="58"/>
      <c r="B252" s="58"/>
      <c r="C252" s="58"/>
      <c r="D252" s="8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5" x14ac:dyDescent="0.35">
      <c r="A253" s="58"/>
      <c r="B253" s="58"/>
      <c r="C253" s="58"/>
      <c r="D253" s="8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5" x14ac:dyDescent="0.35">
      <c r="A254" s="58"/>
      <c r="B254" s="58"/>
      <c r="C254" s="58"/>
      <c r="D254" s="8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5" x14ac:dyDescent="0.35">
      <c r="A255" s="58"/>
      <c r="B255" s="58"/>
      <c r="C255" s="58"/>
      <c r="D255" s="8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5" x14ac:dyDescent="0.35">
      <c r="A256" s="58"/>
      <c r="B256" s="58"/>
      <c r="C256" s="58"/>
      <c r="D256" s="8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5" x14ac:dyDescent="0.35">
      <c r="A257" s="58"/>
      <c r="B257" s="58"/>
      <c r="C257" s="58"/>
      <c r="D257" s="8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5" x14ac:dyDescent="0.35">
      <c r="A258" s="58"/>
      <c r="B258" s="58"/>
      <c r="C258" s="58"/>
      <c r="D258" s="8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5" x14ac:dyDescent="0.35">
      <c r="A259" s="58"/>
      <c r="B259" s="58"/>
      <c r="C259" s="58"/>
      <c r="D259" s="8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5" x14ac:dyDescent="0.35">
      <c r="A260" s="58"/>
      <c r="B260" s="58"/>
      <c r="C260" s="58"/>
      <c r="D260" s="8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5" x14ac:dyDescent="0.35">
      <c r="A261" s="58"/>
      <c r="B261" s="58"/>
      <c r="C261" s="58"/>
      <c r="D261" s="8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5" x14ac:dyDescent="0.35">
      <c r="A262" s="58"/>
      <c r="B262" s="58"/>
      <c r="C262" s="58"/>
      <c r="D262" s="8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5" x14ac:dyDescent="0.35">
      <c r="A263" s="58"/>
      <c r="B263" s="58"/>
      <c r="C263" s="58"/>
      <c r="D263" s="8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5" x14ac:dyDescent="0.35">
      <c r="A264" s="58"/>
      <c r="B264" s="58"/>
      <c r="C264" s="58"/>
      <c r="D264" s="8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5" x14ac:dyDescent="0.35">
      <c r="A265" s="58"/>
      <c r="B265" s="58"/>
      <c r="C265" s="58"/>
      <c r="D265" s="8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5" x14ac:dyDescent="0.35">
      <c r="A266" s="58"/>
      <c r="B266" s="58"/>
      <c r="C266" s="58"/>
      <c r="D266" s="8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5" x14ac:dyDescent="0.35">
      <c r="A267" s="58"/>
      <c r="B267" s="58"/>
      <c r="C267" s="58"/>
      <c r="D267" s="8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5" x14ac:dyDescent="0.35">
      <c r="A268" s="58"/>
      <c r="B268" s="58"/>
      <c r="C268" s="58"/>
      <c r="D268" s="8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5" x14ac:dyDescent="0.35">
      <c r="A269" s="58"/>
      <c r="B269" s="58"/>
      <c r="C269" s="58"/>
      <c r="D269" s="8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5" x14ac:dyDescent="0.35">
      <c r="A270" s="58"/>
      <c r="B270" s="58"/>
      <c r="C270" s="58"/>
      <c r="D270" s="8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5" x14ac:dyDescent="0.35">
      <c r="A271" s="58"/>
      <c r="B271" s="58"/>
      <c r="C271" s="58"/>
      <c r="D271" s="8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5" x14ac:dyDescent="0.35">
      <c r="A272" s="58"/>
      <c r="B272" s="58"/>
      <c r="C272" s="58"/>
      <c r="D272" s="8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5" x14ac:dyDescent="0.35">
      <c r="A273" s="58"/>
      <c r="B273" s="58"/>
      <c r="C273" s="58"/>
      <c r="D273" s="8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5" x14ac:dyDescent="0.35">
      <c r="A274" s="58"/>
      <c r="B274" s="58"/>
      <c r="C274" s="58"/>
      <c r="D274" s="8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5" x14ac:dyDescent="0.35">
      <c r="A275" s="58"/>
      <c r="B275" s="58"/>
      <c r="C275" s="58"/>
      <c r="D275" s="8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5" x14ac:dyDescent="0.35">
      <c r="A276" s="58"/>
      <c r="B276" s="58"/>
      <c r="C276" s="58"/>
      <c r="D276" s="8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5" x14ac:dyDescent="0.35">
      <c r="A277" s="58"/>
      <c r="B277" s="58"/>
      <c r="C277" s="58"/>
      <c r="D277" s="8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5" x14ac:dyDescent="0.35">
      <c r="A278" s="58"/>
      <c r="B278" s="58"/>
      <c r="C278" s="58"/>
      <c r="D278" s="8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5" x14ac:dyDescent="0.35">
      <c r="A279" s="58"/>
      <c r="B279" s="58"/>
      <c r="C279" s="58"/>
      <c r="D279" s="8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5" x14ac:dyDescent="0.35">
      <c r="A280" s="58"/>
      <c r="B280" s="58"/>
      <c r="C280" s="58"/>
      <c r="D280" s="8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5" x14ac:dyDescent="0.35">
      <c r="A281" s="58"/>
      <c r="B281" s="58"/>
      <c r="C281" s="58"/>
      <c r="D281" s="8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5" x14ac:dyDescent="0.35">
      <c r="A282" s="58"/>
      <c r="B282" s="58"/>
      <c r="C282" s="58"/>
      <c r="D282" s="8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5" x14ac:dyDescent="0.35">
      <c r="A283" s="58"/>
      <c r="B283" s="58"/>
      <c r="C283" s="58"/>
      <c r="D283" s="8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5" x14ac:dyDescent="0.35">
      <c r="A284" s="58"/>
      <c r="B284" s="58"/>
      <c r="C284" s="58"/>
      <c r="D284" s="8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5" x14ac:dyDescent="0.35">
      <c r="A285" s="58"/>
      <c r="B285" s="58"/>
      <c r="C285" s="58"/>
      <c r="D285" s="8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5" x14ac:dyDescent="0.35">
      <c r="A286" s="58"/>
      <c r="B286" s="58"/>
      <c r="C286" s="58"/>
      <c r="D286" s="8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5" x14ac:dyDescent="0.35">
      <c r="A287" s="58"/>
      <c r="B287" s="58"/>
      <c r="C287" s="58"/>
      <c r="D287" s="8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5" x14ac:dyDescent="0.35">
      <c r="A288" s="58"/>
      <c r="B288" s="58"/>
      <c r="C288" s="58"/>
      <c r="D288" s="8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5" x14ac:dyDescent="0.35">
      <c r="A289" s="58"/>
      <c r="B289" s="58"/>
      <c r="C289" s="58"/>
      <c r="D289" s="8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5" x14ac:dyDescent="0.35">
      <c r="A290" s="58"/>
      <c r="B290" s="58"/>
      <c r="C290" s="58"/>
      <c r="D290" s="8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5" x14ac:dyDescent="0.35">
      <c r="A291" s="58"/>
      <c r="B291" s="58"/>
      <c r="C291" s="58"/>
      <c r="D291" s="8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5" x14ac:dyDescent="0.35">
      <c r="A292" s="58"/>
      <c r="B292" s="58"/>
      <c r="C292" s="58"/>
      <c r="D292" s="8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5" x14ac:dyDescent="0.35">
      <c r="A293" s="58"/>
      <c r="B293" s="58"/>
      <c r="C293" s="58"/>
      <c r="D293" s="8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5" x14ac:dyDescent="0.35">
      <c r="A294" s="58"/>
      <c r="B294" s="58"/>
      <c r="C294" s="58"/>
      <c r="D294" s="8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5" x14ac:dyDescent="0.35">
      <c r="A295" s="58"/>
      <c r="B295" s="58"/>
      <c r="C295" s="58"/>
      <c r="D295" s="8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5" x14ac:dyDescent="0.35">
      <c r="A296" s="58"/>
      <c r="B296" s="58"/>
      <c r="C296" s="58"/>
      <c r="D296" s="8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5" x14ac:dyDescent="0.35">
      <c r="A297" s="58"/>
      <c r="B297" s="58"/>
      <c r="C297" s="58"/>
      <c r="D297" s="8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5" x14ac:dyDescent="0.35">
      <c r="A298" s="58"/>
      <c r="B298" s="58"/>
      <c r="C298" s="58"/>
      <c r="D298" s="8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5" x14ac:dyDescent="0.35">
      <c r="A299" s="58"/>
      <c r="B299" s="58"/>
      <c r="C299" s="58"/>
      <c r="D299" s="8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5" x14ac:dyDescent="0.35">
      <c r="A300" s="58"/>
      <c r="B300" s="58"/>
      <c r="C300" s="58"/>
      <c r="D300" s="8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5" x14ac:dyDescent="0.35">
      <c r="A301" s="58"/>
      <c r="B301" s="58"/>
      <c r="C301" s="58"/>
      <c r="D301" s="8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5" x14ac:dyDescent="0.35">
      <c r="A302" s="58"/>
      <c r="B302" s="58"/>
      <c r="C302" s="58"/>
      <c r="D302" s="8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5" x14ac:dyDescent="0.35">
      <c r="A303" s="58"/>
      <c r="B303" s="58"/>
      <c r="C303" s="58"/>
      <c r="D303" s="8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5" x14ac:dyDescent="0.35">
      <c r="A304" s="58"/>
      <c r="B304" s="58"/>
      <c r="C304" s="58"/>
      <c r="D304" s="8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5" x14ac:dyDescent="0.35">
      <c r="A305" s="58"/>
      <c r="B305" s="58"/>
      <c r="C305" s="58"/>
      <c r="D305" s="8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5" x14ac:dyDescent="0.35">
      <c r="A306" s="58"/>
      <c r="B306" s="58"/>
      <c r="C306" s="58"/>
      <c r="D306" s="8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5" x14ac:dyDescent="0.35">
      <c r="A307" s="58"/>
      <c r="B307" s="58"/>
      <c r="C307" s="58"/>
      <c r="D307" s="8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5" x14ac:dyDescent="0.35">
      <c r="A308" s="58"/>
      <c r="B308" s="58"/>
      <c r="C308" s="58"/>
      <c r="D308" s="8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5" x14ac:dyDescent="0.35">
      <c r="A309" s="58"/>
      <c r="B309" s="58"/>
      <c r="C309" s="58"/>
      <c r="D309" s="8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5" x14ac:dyDescent="0.35">
      <c r="A310" s="58"/>
      <c r="B310" s="58"/>
      <c r="C310" s="58"/>
      <c r="D310" s="8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5" x14ac:dyDescent="0.35">
      <c r="A311" s="58"/>
      <c r="B311" s="58"/>
      <c r="C311" s="58"/>
      <c r="D311" s="8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5" x14ac:dyDescent="0.35">
      <c r="A312" s="58"/>
      <c r="B312" s="58"/>
      <c r="C312" s="58"/>
      <c r="D312" s="8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5" x14ac:dyDescent="0.35">
      <c r="A313" s="58"/>
      <c r="B313" s="58"/>
      <c r="C313" s="58"/>
      <c r="D313" s="8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5" x14ac:dyDescent="0.35">
      <c r="A314" s="58"/>
      <c r="B314" s="58"/>
      <c r="C314" s="58"/>
      <c r="D314" s="8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5" x14ac:dyDescent="0.35">
      <c r="A315" s="58"/>
      <c r="B315" s="58"/>
      <c r="C315" s="58"/>
      <c r="D315" s="8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5" x14ac:dyDescent="0.35">
      <c r="A316" s="58"/>
      <c r="B316" s="58"/>
      <c r="C316" s="58"/>
      <c r="D316" s="8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5" x14ac:dyDescent="0.35">
      <c r="A317" s="58"/>
      <c r="B317" s="58"/>
      <c r="C317" s="58"/>
      <c r="D317" s="8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5" x14ac:dyDescent="0.35">
      <c r="A318" s="58"/>
      <c r="B318" s="58"/>
      <c r="C318" s="58"/>
      <c r="D318" s="8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5" x14ac:dyDescent="0.35">
      <c r="A319" s="58"/>
      <c r="B319" s="58"/>
      <c r="C319" s="58"/>
      <c r="D319" s="8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5" x14ac:dyDescent="0.35">
      <c r="A320" s="58"/>
      <c r="B320" s="58"/>
      <c r="C320" s="58"/>
      <c r="D320" s="8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5" x14ac:dyDescent="0.35">
      <c r="A321" s="58"/>
      <c r="B321" s="58"/>
      <c r="C321" s="58"/>
      <c r="D321" s="8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5" x14ac:dyDescent="0.35">
      <c r="A322" s="58"/>
      <c r="B322" s="58"/>
      <c r="C322" s="58"/>
      <c r="D322" s="8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5" x14ac:dyDescent="0.35">
      <c r="A323" s="58"/>
      <c r="B323" s="58"/>
      <c r="C323" s="58"/>
      <c r="D323" s="8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5" x14ac:dyDescent="0.35">
      <c r="A324" s="58"/>
      <c r="B324" s="58"/>
      <c r="C324" s="58"/>
      <c r="D324" s="8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5" x14ac:dyDescent="0.35">
      <c r="A325" s="58"/>
      <c r="B325" s="58"/>
      <c r="C325" s="58"/>
      <c r="D325" s="8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5" x14ac:dyDescent="0.35">
      <c r="A326" s="58"/>
      <c r="B326" s="58"/>
      <c r="C326" s="58"/>
      <c r="D326" s="8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5" x14ac:dyDescent="0.35">
      <c r="A327" s="58"/>
      <c r="B327" s="58"/>
      <c r="C327" s="58"/>
      <c r="D327" s="8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5" x14ac:dyDescent="0.35">
      <c r="A328" s="58"/>
      <c r="B328" s="58"/>
      <c r="C328" s="58"/>
      <c r="D328" s="8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5" x14ac:dyDescent="0.35">
      <c r="A329" s="58"/>
      <c r="B329" s="58"/>
      <c r="C329" s="58"/>
      <c r="D329" s="8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5" x14ac:dyDescent="0.35">
      <c r="A330" s="58"/>
      <c r="B330" s="58"/>
      <c r="C330" s="58"/>
      <c r="D330" s="8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5" x14ac:dyDescent="0.35">
      <c r="A331" s="58"/>
      <c r="B331" s="58"/>
      <c r="C331" s="58"/>
      <c r="D331" s="8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5" x14ac:dyDescent="0.35">
      <c r="A332" s="58"/>
      <c r="B332" s="58"/>
      <c r="C332" s="58"/>
      <c r="D332" s="8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5" x14ac:dyDescent="0.35">
      <c r="A333" s="58"/>
      <c r="B333" s="58"/>
      <c r="C333" s="58"/>
      <c r="D333" s="8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5" x14ac:dyDescent="0.35">
      <c r="A334" s="58"/>
      <c r="B334" s="58"/>
      <c r="C334" s="58"/>
      <c r="D334" s="8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5" x14ac:dyDescent="0.35">
      <c r="A335" s="58"/>
      <c r="B335" s="58"/>
      <c r="C335" s="58"/>
      <c r="D335" s="8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5" x14ac:dyDescent="0.35">
      <c r="A336" s="58"/>
      <c r="B336" s="58"/>
      <c r="C336" s="58"/>
      <c r="D336" s="8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5" x14ac:dyDescent="0.35">
      <c r="A337" s="58"/>
      <c r="B337" s="58"/>
      <c r="C337" s="58"/>
      <c r="D337" s="8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5" x14ac:dyDescent="0.35">
      <c r="A338" s="58"/>
      <c r="B338" s="58"/>
      <c r="C338" s="58"/>
      <c r="D338" s="8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5" x14ac:dyDescent="0.35">
      <c r="A339" s="58"/>
      <c r="B339" s="58"/>
      <c r="C339" s="58"/>
      <c r="D339" s="8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5" x14ac:dyDescent="0.35">
      <c r="A340" s="58"/>
      <c r="B340" s="58"/>
      <c r="C340" s="58"/>
      <c r="D340" s="8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5" x14ac:dyDescent="0.35">
      <c r="A341" s="58"/>
      <c r="B341" s="58"/>
      <c r="C341" s="58"/>
      <c r="D341" s="8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5" x14ac:dyDescent="0.35">
      <c r="A342" s="58"/>
      <c r="B342" s="58"/>
      <c r="C342" s="58"/>
      <c r="D342" s="8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5" x14ac:dyDescent="0.35">
      <c r="A343" s="58"/>
      <c r="B343" s="58"/>
      <c r="C343" s="58"/>
      <c r="D343" s="8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5" x14ac:dyDescent="0.35">
      <c r="A344" s="58"/>
      <c r="B344" s="58"/>
      <c r="C344" s="58"/>
      <c r="D344" s="8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5" x14ac:dyDescent="0.35">
      <c r="A345" s="58"/>
      <c r="B345" s="58"/>
      <c r="C345" s="58"/>
      <c r="D345" s="8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5" x14ac:dyDescent="0.35">
      <c r="A346" s="58"/>
      <c r="B346" s="58"/>
      <c r="C346" s="58"/>
      <c r="D346" s="8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5" x14ac:dyDescent="0.35">
      <c r="A347" s="58"/>
      <c r="B347" s="58"/>
      <c r="C347" s="58"/>
      <c r="D347" s="8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5" x14ac:dyDescent="0.35">
      <c r="A348" s="58"/>
      <c r="B348" s="58"/>
      <c r="C348" s="58"/>
      <c r="D348" s="8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5" x14ac:dyDescent="0.35">
      <c r="A349" s="58"/>
      <c r="B349" s="58"/>
      <c r="C349" s="58"/>
      <c r="D349" s="8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5" x14ac:dyDescent="0.35">
      <c r="A350" s="58"/>
      <c r="B350" s="58"/>
      <c r="C350" s="58"/>
      <c r="D350" s="8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5" x14ac:dyDescent="0.35">
      <c r="A351" s="58"/>
      <c r="B351" s="58"/>
      <c r="C351" s="58"/>
      <c r="D351" s="8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5" x14ac:dyDescent="0.35">
      <c r="A352" s="58"/>
      <c r="B352" s="58"/>
      <c r="C352" s="58"/>
      <c r="D352" s="8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5" x14ac:dyDescent="0.35">
      <c r="A353" s="58"/>
      <c r="B353" s="58"/>
      <c r="C353" s="58"/>
      <c r="D353" s="8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5" x14ac:dyDescent="0.35">
      <c r="A354" s="58"/>
      <c r="B354" s="58"/>
      <c r="C354" s="58"/>
      <c r="D354" s="8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5" x14ac:dyDescent="0.35">
      <c r="A355" s="58"/>
      <c r="B355" s="58"/>
      <c r="C355" s="58"/>
      <c r="D355" s="8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5" x14ac:dyDescent="0.35">
      <c r="A356" s="58"/>
      <c r="B356" s="58"/>
      <c r="C356" s="58"/>
      <c r="D356" s="8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5" x14ac:dyDescent="0.35">
      <c r="A357" s="58"/>
      <c r="B357" s="58"/>
      <c r="C357" s="58"/>
      <c r="D357" s="8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5" x14ac:dyDescent="0.35">
      <c r="A358" s="58"/>
      <c r="B358" s="58"/>
      <c r="C358" s="58"/>
      <c r="D358" s="8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5" x14ac:dyDescent="0.35">
      <c r="A359" s="58"/>
      <c r="B359" s="58"/>
      <c r="C359" s="58"/>
      <c r="D359" s="8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5" x14ac:dyDescent="0.35">
      <c r="A360" s="58"/>
      <c r="B360" s="58"/>
      <c r="C360" s="58"/>
      <c r="D360" s="8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5" x14ac:dyDescent="0.35">
      <c r="A361" s="58"/>
      <c r="B361" s="58"/>
      <c r="C361" s="58"/>
      <c r="D361" s="8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5" x14ac:dyDescent="0.35">
      <c r="A362" s="58"/>
      <c r="B362" s="58"/>
      <c r="C362" s="58"/>
      <c r="D362" s="8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5" x14ac:dyDescent="0.35">
      <c r="A363" s="58"/>
      <c r="B363" s="58"/>
      <c r="C363" s="58"/>
      <c r="D363" s="8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5" x14ac:dyDescent="0.35">
      <c r="A364" s="58"/>
      <c r="B364" s="58"/>
      <c r="C364" s="58"/>
      <c r="D364" s="8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5" x14ac:dyDescent="0.35">
      <c r="A365" s="58"/>
      <c r="B365" s="58"/>
      <c r="C365" s="58"/>
      <c r="D365" s="8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5" x14ac:dyDescent="0.35">
      <c r="A366" s="58"/>
      <c r="B366" s="58"/>
      <c r="C366" s="58"/>
      <c r="D366" s="8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5" x14ac:dyDescent="0.35">
      <c r="A367" s="58"/>
      <c r="B367" s="58"/>
      <c r="C367" s="58"/>
      <c r="D367" s="8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5" x14ac:dyDescent="0.35">
      <c r="A368" s="58"/>
      <c r="B368" s="58"/>
      <c r="C368" s="58"/>
      <c r="D368" s="8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5" x14ac:dyDescent="0.35">
      <c r="A369" s="58"/>
      <c r="B369" s="58"/>
      <c r="C369" s="58"/>
      <c r="D369" s="8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5" x14ac:dyDescent="0.35">
      <c r="A370" s="58"/>
      <c r="B370" s="58"/>
      <c r="C370" s="58"/>
      <c r="D370" s="8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5" x14ac:dyDescent="0.35">
      <c r="A371" s="58"/>
      <c r="B371" s="58"/>
      <c r="C371" s="58"/>
      <c r="D371" s="8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5" x14ac:dyDescent="0.35">
      <c r="A372" s="58"/>
      <c r="B372" s="58"/>
      <c r="C372" s="58"/>
      <c r="D372" s="8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5" x14ac:dyDescent="0.35">
      <c r="A373" s="58"/>
      <c r="B373" s="58"/>
      <c r="C373" s="58"/>
      <c r="D373" s="8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5" x14ac:dyDescent="0.35">
      <c r="A374" s="58"/>
      <c r="B374" s="58"/>
      <c r="C374" s="58"/>
      <c r="D374" s="8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5" x14ac:dyDescent="0.35">
      <c r="A375" s="58"/>
      <c r="B375" s="58"/>
      <c r="C375" s="58"/>
      <c r="D375" s="8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5" x14ac:dyDescent="0.35">
      <c r="A376" s="58"/>
      <c r="B376" s="58"/>
      <c r="C376" s="58"/>
      <c r="D376" s="8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5" x14ac:dyDescent="0.35">
      <c r="A377" s="58"/>
      <c r="B377" s="58"/>
      <c r="C377" s="58"/>
      <c r="D377" s="8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5" x14ac:dyDescent="0.35">
      <c r="A378" s="58"/>
      <c r="B378" s="58"/>
      <c r="C378" s="58"/>
      <c r="D378" s="8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5" x14ac:dyDescent="0.35">
      <c r="A379" s="58"/>
      <c r="B379" s="58"/>
      <c r="C379" s="58"/>
      <c r="D379" s="8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5" x14ac:dyDescent="0.35">
      <c r="A380" s="58"/>
      <c r="B380" s="58"/>
      <c r="C380" s="58"/>
      <c r="D380" s="8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5" x14ac:dyDescent="0.35">
      <c r="A381" s="58"/>
      <c r="B381" s="58"/>
      <c r="C381" s="58"/>
      <c r="D381" s="8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5" x14ac:dyDescent="0.35">
      <c r="A382" s="58"/>
      <c r="B382" s="58"/>
      <c r="C382" s="58"/>
      <c r="D382" s="8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5" x14ac:dyDescent="0.35">
      <c r="A383" s="58"/>
      <c r="B383" s="58"/>
      <c r="C383" s="58"/>
      <c r="D383" s="8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5" x14ac:dyDescent="0.35">
      <c r="A384" s="58"/>
      <c r="B384" s="58"/>
      <c r="C384" s="58"/>
      <c r="D384" s="8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5" x14ac:dyDescent="0.35">
      <c r="A385" s="58"/>
      <c r="B385" s="58"/>
      <c r="C385" s="58"/>
      <c r="D385" s="8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5" x14ac:dyDescent="0.35">
      <c r="A386" s="58"/>
      <c r="B386" s="58"/>
      <c r="C386" s="58"/>
      <c r="D386" s="8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5" x14ac:dyDescent="0.35">
      <c r="A387" s="58"/>
      <c r="B387" s="58"/>
      <c r="C387" s="58"/>
      <c r="D387" s="8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5" x14ac:dyDescent="0.35">
      <c r="A388" s="58"/>
      <c r="B388" s="58"/>
      <c r="C388" s="58"/>
      <c r="D388" s="8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5" x14ac:dyDescent="0.35">
      <c r="A389" s="58"/>
      <c r="B389" s="58"/>
      <c r="C389" s="58"/>
      <c r="D389" s="8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5" x14ac:dyDescent="0.35">
      <c r="A390" s="58"/>
      <c r="B390" s="58"/>
      <c r="C390" s="58"/>
      <c r="D390" s="8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5" x14ac:dyDescent="0.35">
      <c r="A391" s="58"/>
      <c r="B391" s="58"/>
      <c r="C391" s="58"/>
      <c r="D391" s="8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5" x14ac:dyDescent="0.35">
      <c r="A392" s="58"/>
      <c r="B392" s="58"/>
      <c r="C392" s="58"/>
      <c r="D392" s="8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5" x14ac:dyDescent="0.35">
      <c r="A393" s="58"/>
      <c r="B393" s="58"/>
      <c r="C393" s="58"/>
      <c r="D393" s="8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5" x14ac:dyDescent="0.35">
      <c r="A394" s="58"/>
      <c r="B394" s="58"/>
      <c r="C394" s="58"/>
      <c r="D394" s="8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5" x14ac:dyDescent="0.35">
      <c r="A395" s="58"/>
      <c r="B395" s="58"/>
      <c r="C395" s="58"/>
      <c r="D395" s="8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5" x14ac:dyDescent="0.35">
      <c r="A396" s="58"/>
      <c r="B396" s="58"/>
      <c r="C396" s="58"/>
      <c r="D396" s="8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5" x14ac:dyDescent="0.35">
      <c r="A397" s="58"/>
      <c r="B397" s="58"/>
      <c r="C397" s="58"/>
      <c r="D397" s="8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5" x14ac:dyDescent="0.35">
      <c r="A398" s="58"/>
      <c r="B398" s="58"/>
      <c r="C398" s="58"/>
      <c r="D398" s="8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5" x14ac:dyDescent="0.35">
      <c r="A399" s="58"/>
      <c r="B399" s="58"/>
      <c r="C399" s="58"/>
      <c r="D399" s="8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5" x14ac:dyDescent="0.35">
      <c r="A400" s="58"/>
      <c r="B400" s="58"/>
      <c r="C400" s="58"/>
      <c r="D400" s="8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5" x14ac:dyDescent="0.35">
      <c r="A401" s="58"/>
      <c r="B401" s="58"/>
      <c r="C401" s="58"/>
      <c r="D401" s="8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5" x14ac:dyDescent="0.35">
      <c r="A402" s="58"/>
      <c r="B402" s="58"/>
      <c r="C402" s="58"/>
      <c r="D402" s="8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5" x14ac:dyDescent="0.35">
      <c r="A403" s="58"/>
      <c r="B403" s="58"/>
      <c r="C403" s="58"/>
      <c r="D403" s="8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5" x14ac:dyDescent="0.35">
      <c r="A404" s="58"/>
      <c r="B404" s="58"/>
      <c r="C404" s="58"/>
      <c r="D404" s="8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5" x14ac:dyDescent="0.35">
      <c r="A405" s="58"/>
      <c r="B405" s="58"/>
      <c r="C405" s="58"/>
      <c r="D405" s="8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5" x14ac:dyDescent="0.35">
      <c r="A406" s="58"/>
      <c r="B406" s="58"/>
      <c r="C406" s="58"/>
      <c r="D406" s="8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5" x14ac:dyDescent="0.35">
      <c r="A407" s="58"/>
      <c r="B407" s="58"/>
      <c r="C407" s="58"/>
      <c r="D407" s="8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5" x14ac:dyDescent="0.35">
      <c r="A408" s="58"/>
      <c r="B408" s="58"/>
      <c r="C408" s="58"/>
      <c r="D408" s="8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5" x14ac:dyDescent="0.35">
      <c r="A409" s="58"/>
      <c r="B409" s="58"/>
      <c r="C409" s="58"/>
      <c r="D409" s="8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5" x14ac:dyDescent="0.35">
      <c r="A410" s="58"/>
      <c r="B410" s="58"/>
      <c r="C410" s="58"/>
      <c r="D410" s="8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5" x14ac:dyDescent="0.35">
      <c r="A411" s="58"/>
      <c r="B411" s="58"/>
      <c r="C411" s="58"/>
      <c r="D411" s="8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5" x14ac:dyDescent="0.35">
      <c r="A412" s="58"/>
      <c r="B412" s="58"/>
      <c r="C412" s="58"/>
      <c r="D412" s="8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5" x14ac:dyDescent="0.35">
      <c r="A413" s="58"/>
      <c r="B413" s="58"/>
      <c r="C413" s="58"/>
      <c r="D413" s="8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5" x14ac:dyDescent="0.35">
      <c r="A414" s="58"/>
      <c r="B414" s="58"/>
      <c r="C414" s="58"/>
      <c r="D414" s="8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5" x14ac:dyDescent="0.35">
      <c r="A415" s="58"/>
      <c r="B415" s="58"/>
      <c r="C415" s="58"/>
      <c r="D415" s="8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5" x14ac:dyDescent="0.35">
      <c r="A416" s="58"/>
      <c r="B416" s="58"/>
      <c r="C416" s="58"/>
      <c r="D416" s="8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5" x14ac:dyDescent="0.35">
      <c r="A417" s="58"/>
      <c r="B417" s="58"/>
      <c r="C417" s="58"/>
      <c r="D417" s="8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5" x14ac:dyDescent="0.35">
      <c r="A418" s="58"/>
      <c r="B418" s="58"/>
      <c r="C418" s="58"/>
      <c r="D418" s="8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5" x14ac:dyDescent="0.35">
      <c r="A419" s="58"/>
      <c r="B419" s="58"/>
      <c r="C419" s="58"/>
      <c r="D419" s="8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5" x14ac:dyDescent="0.35">
      <c r="A420" s="58"/>
      <c r="B420" s="58"/>
      <c r="C420" s="58"/>
      <c r="D420" s="8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5" x14ac:dyDescent="0.35">
      <c r="A421" s="58"/>
      <c r="B421" s="58"/>
      <c r="C421" s="58"/>
      <c r="D421" s="8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5" x14ac:dyDescent="0.35">
      <c r="A422" s="58"/>
      <c r="B422" s="58"/>
      <c r="C422" s="58"/>
      <c r="D422" s="8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5" x14ac:dyDescent="0.35">
      <c r="A423" s="58"/>
      <c r="B423" s="58"/>
      <c r="C423" s="58"/>
      <c r="D423" s="8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5" x14ac:dyDescent="0.35">
      <c r="A424" s="58"/>
      <c r="B424" s="58"/>
      <c r="C424" s="58"/>
      <c r="D424" s="8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5" x14ac:dyDescent="0.35">
      <c r="A425" s="58"/>
      <c r="B425" s="58"/>
      <c r="C425" s="58"/>
      <c r="D425" s="8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5" x14ac:dyDescent="0.35">
      <c r="A426" s="58"/>
      <c r="B426" s="58"/>
      <c r="C426" s="58"/>
      <c r="D426" s="8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5" x14ac:dyDescent="0.35">
      <c r="A427" s="58"/>
      <c r="B427" s="58"/>
      <c r="C427" s="58"/>
      <c r="D427" s="8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5" x14ac:dyDescent="0.35">
      <c r="A428" s="58"/>
      <c r="B428" s="58"/>
      <c r="C428" s="58"/>
      <c r="D428" s="8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5" x14ac:dyDescent="0.35">
      <c r="A429" s="58"/>
      <c r="B429" s="58"/>
      <c r="C429" s="58"/>
      <c r="D429" s="8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5" x14ac:dyDescent="0.35">
      <c r="A430" s="58"/>
      <c r="B430" s="58"/>
      <c r="C430" s="58"/>
      <c r="D430" s="8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5" x14ac:dyDescent="0.35">
      <c r="A431" s="58"/>
      <c r="B431" s="58"/>
      <c r="C431" s="58"/>
      <c r="D431" s="8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5" x14ac:dyDescent="0.35">
      <c r="A432" s="58"/>
      <c r="B432" s="58"/>
      <c r="C432" s="58"/>
      <c r="D432" s="8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5" x14ac:dyDescent="0.35">
      <c r="A433" s="58"/>
      <c r="B433" s="58"/>
      <c r="C433" s="58"/>
      <c r="D433" s="8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5" x14ac:dyDescent="0.35">
      <c r="A434" s="58"/>
      <c r="B434" s="58"/>
      <c r="C434" s="58"/>
      <c r="D434" s="8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5" x14ac:dyDescent="0.35">
      <c r="A435" s="58"/>
      <c r="B435" s="58"/>
      <c r="C435" s="58"/>
      <c r="D435" s="8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5" x14ac:dyDescent="0.35">
      <c r="A436" s="58"/>
      <c r="B436" s="58"/>
      <c r="C436" s="58"/>
      <c r="D436" s="8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5" x14ac:dyDescent="0.35">
      <c r="A437" s="58"/>
      <c r="B437" s="58"/>
      <c r="C437" s="58"/>
      <c r="D437" s="8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5" x14ac:dyDescent="0.35">
      <c r="A438" s="58"/>
      <c r="B438" s="58"/>
      <c r="C438" s="58"/>
      <c r="D438" s="8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5" x14ac:dyDescent="0.35">
      <c r="A439" s="58"/>
      <c r="B439" s="58"/>
      <c r="C439" s="58"/>
      <c r="D439" s="8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5" x14ac:dyDescent="0.35">
      <c r="A440" s="58"/>
      <c r="B440" s="58"/>
      <c r="C440" s="58"/>
      <c r="D440" s="8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5" x14ac:dyDescent="0.35">
      <c r="A441" s="58"/>
      <c r="B441" s="58"/>
      <c r="C441" s="58"/>
      <c r="D441" s="8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5" x14ac:dyDescent="0.35">
      <c r="A442" s="58"/>
      <c r="B442" s="58"/>
      <c r="C442" s="58"/>
      <c r="D442" s="8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5" x14ac:dyDescent="0.35">
      <c r="A443" s="58"/>
      <c r="B443" s="58"/>
      <c r="C443" s="58"/>
      <c r="D443" s="8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5" x14ac:dyDescent="0.35">
      <c r="A444" s="58"/>
      <c r="B444" s="58"/>
      <c r="C444" s="58"/>
      <c r="D444" s="8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5" x14ac:dyDescent="0.35">
      <c r="A445" s="58"/>
      <c r="B445" s="58"/>
      <c r="C445" s="58"/>
      <c r="D445" s="8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5" x14ac:dyDescent="0.35">
      <c r="A446" s="58"/>
      <c r="B446" s="58"/>
      <c r="C446" s="58"/>
      <c r="D446" s="8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5" x14ac:dyDescent="0.35">
      <c r="A447" s="58"/>
      <c r="B447" s="58"/>
      <c r="C447" s="58"/>
      <c r="D447" s="8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5" x14ac:dyDescent="0.35">
      <c r="A448" s="58"/>
      <c r="B448" s="58"/>
      <c r="C448" s="58"/>
      <c r="D448" s="8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5" x14ac:dyDescent="0.35">
      <c r="A449" s="58"/>
      <c r="B449" s="58"/>
      <c r="C449" s="58"/>
      <c r="D449" s="8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5" x14ac:dyDescent="0.35">
      <c r="A450" s="58"/>
      <c r="B450" s="58"/>
      <c r="C450" s="58"/>
      <c r="D450" s="8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5" x14ac:dyDescent="0.35">
      <c r="A451" s="58"/>
      <c r="B451" s="58"/>
      <c r="C451" s="58"/>
      <c r="D451" s="8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5" x14ac:dyDescent="0.35">
      <c r="A452" s="58"/>
      <c r="B452" s="58"/>
      <c r="C452" s="58"/>
      <c r="D452" s="8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5" x14ac:dyDescent="0.35">
      <c r="A453" s="58"/>
      <c r="B453" s="58"/>
      <c r="C453" s="58"/>
      <c r="D453" s="8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5" x14ac:dyDescent="0.35">
      <c r="A454" s="58"/>
      <c r="B454" s="58"/>
      <c r="C454" s="58"/>
      <c r="D454" s="8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5" x14ac:dyDescent="0.35">
      <c r="A455" s="58"/>
      <c r="B455" s="58"/>
      <c r="C455" s="58"/>
      <c r="D455" s="8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5" x14ac:dyDescent="0.35">
      <c r="A456" s="58"/>
      <c r="B456" s="58"/>
      <c r="C456" s="58"/>
      <c r="D456" s="8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5" x14ac:dyDescent="0.35">
      <c r="A457" s="58"/>
      <c r="B457" s="58"/>
      <c r="C457" s="58"/>
      <c r="D457" s="8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5" x14ac:dyDescent="0.35">
      <c r="A458" s="58"/>
      <c r="B458" s="58"/>
      <c r="C458" s="58"/>
      <c r="D458" s="8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5" x14ac:dyDescent="0.35">
      <c r="A459" s="58"/>
      <c r="B459" s="58"/>
      <c r="C459" s="58"/>
      <c r="D459" s="8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5" x14ac:dyDescent="0.35">
      <c r="A460" s="58"/>
      <c r="B460" s="58"/>
      <c r="C460" s="58"/>
      <c r="D460" s="8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5" x14ac:dyDescent="0.35">
      <c r="A461" s="58"/>
      <c r="B461" s="58"/>
      <c r="C461" s="58"/>
      <c r="D461" s="8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5" x14ac:dyDescent="0.35">
      <c r="A462" s="58"/>
      <c r="B462" s="58"/>
      <c r="C462" s="58"/>
      <c r="D462" s="8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5" x14ac:dyDescent="0.35">
      <c r="A463" s="58"/>
      <c r="B463" s="58"/>
      <c r="C463" s="58"/>
      <c r="D463" s="8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5" x14ac:dyDescent="0.35">
      <c r="A464" s="58"/>
      <c r="B464" s="58"/>
      <c r="C464" s="58"/>
      <c r="D464" s="8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5" x14ac:dyDescent="0.35">
      <c r="A465" s="58"/>
      <c r="B465" s="58"/>
      <c r="C465" s="58"/>
      <c r="D465" s="8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5" x14ac:dyDescent="0.35">
      <c r="A466" s="58"/>
      <c r="B466" s="58"/>
      <c r="C466" s="58"/>
      <c r="D466" s="8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5" x14ac:dyDescent="0.35">
      <c r="A467" s="58"/>
      <c r="B467" s="58"/>
      <c r="C467" s="58"/>
      <c r="D467" s="8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5" x14ac:dyDescent="0.35">
      <c r="A468" s="58"/>
      <c r="B468" s="58"/>
      <c r="C468" s="58"/>
      <c r="D468" s="8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5" x14ac:dyDescent="0.35">
      <c r="A469" s="58"/>
      <c r="B469" s="58"/>
      <c r="C469" s="58"/>
      <c r="D469" s="8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5" x14ac:dyDescent="0.35">
      <c r="A470" s="58"/>
      <c r="B470" s="58"/>
      <c r="C470" s="58"/>
      <c r="D470" s="8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5" x14ac:dyDescent="0.35">
      <c r="A471" s="58"/>
      <c r="B471" s="58"/>
      <c r="C471" s="58"/>
      <c r="D471" s="8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5" x14ac:dyDescent="0.35">
      <c r="A472" s="58"/>
      <c r="B472" s="58"/>
      <c r="C472" s="58"/>
      <c r="D472" s="8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5" x14ac:dyDescent="0.35">
      <c r="A473" s="58"/>
      <c r="B473" s="58"/>
      <c r="C473" s="58"/>
      <c r="D473" s="8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5" x14ac:dyDescent="0.35">
      <c r="A474" s="58"/>
      <c r="B474" s="58"/>
      <c r="C474" s="58"/>
      <c r="D474" s="8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5" x14ac:dyDescent="0.35">
      <c r="A475" s="58"/>
      <c r="B475" s="58"/>
      <c r="C475" s="58"/>
      <c r="D475" s="8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5" x14ac:dyDescent="0.35">
      <c r="A476" s="58"/>
      <c r="B476" s="58"/>
      <c r="C476" s="58"/>
      <c r="D476" s="8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5" x14ac:dyDescent="0.35">
      <c r="A477" s="58"/>
      <c r="B477" s="58"/>
      <c r="C477" s="58"/>
      <c r="D477" s="8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5" x14ac:dyDescent="0.35">
      <c r="A478" s="58"/>
      <c r="B478" s="58"/>
      <c r="C478" s="58"/>
      <c r="D478" s="8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5" x14ac:dyDescent="0.35">
      <c r="A479" s="58"/>
      <c r="B479" s="58"/>
      <c r="C479" s="58"/>
      <c r="D479" s="8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5" x14ac:dyDescent="0.35">
      <c r="A480" s="58"/>
      <c r="B480" s="58"/>
      <c r="C480" s="58"/>
      <c r="D480" s="8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5" x14ac:dyDescent="0.35">
      <c r="A481" s="58"/>
      <c r="B481" s="58"/>
      <c r="C481" s="58"/>
      <c r="D481" s="8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5" x14ac:dyDescent="0.35">
      <c r="A482" s="58"/>
      <c r="B482" s="58"/>
      <c r="C482" s="58"/>
      <c r="D482" s="8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5" x14ac:dyDescent="0.35">
      <c r="A483" s="58"/>
      <c r="B483" s="58"/>
      <c r="C483" s="58"/>
      <c r="D483" s="8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5" x14ac:dyDescent="0.35">
      <c r="A484" s="58"/>
      <c r="B484" s="58"/>
      <c r="C484" s="58"/>
      <c r="D484" s="8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5" x14ac:dyDescent="0.35">
      <c r="A485" s="58"/>
      <c r="B485" s="58"/>
      <c r="C485" s="58"/>
      <c r="D485" s="8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5" x14ac:dyDescent="0.35">
      <c r="A486" s="58"/>
      <c r="B486" s="58"/>
      <c r="C486" s="58"/>
      <c r="D486" s="8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5" x14ac:dyDescent="0.35">
      <c r="A487" s="58"/>
      <c r="B487" s="58"/>
      <c r="C487" s="58"/>
      <c r="D487" s="8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5" x14ac:dyDescent="0.35">
      <c r="A488" s="58"/>
      <c r="B488" s="58"/>
      <c r="C488" s="58"/>
      <c r="D488" s="8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5" x14ac:dyDescent="0.35">
      <c r="A489" s="58"/>
      <c r="B489" s="58"/>
      <c r="C489" s="58"/>
      <c r="D489" s="8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5" x14ac:dyDescent="0.35">
      <c r="A490" s="58"/>
      <c r="B490" s="58"/>
      <c r="C490" s="58"/>
      <c r="D490" s="8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5" x14ac:dyDescent="0.35">
      <c r="A491" s="58"/>
      <c r="B491" s="58"/>
      <c r="C491" s="58"/>
      <c r="D491" s="8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5" x14ac:dyDescent="0.35">
      <c r="A492" s="58"/>
      <c r="B492" s="58"/>
      <c r="C492" s="58"/>
      <c r="D492" s="8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5" x14ac:dyDescent="0.35">
      <c r="A493" s="58"/>
      <c r="B493" s="58"/>
      <c r="C493" s="58"/>
      <c r="D493" s="8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5" x14ac:dyDescent="0.35">
      <c r="A494" s="58"/>
      <c r="B494" s="58"/>
      <c r="C494" s="58"/>
      <c r="D494" s="8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5" x14ac:dyDescent="0.35">
      <c r="A495" s="58"/>
      <c r="B495" s="58"/>
      <c r="C495" s="58"/>
      <c r="D495" s="8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5" x14ac:dyDescent="0.35">
      <c r="A496" s="58"/>
      <c r="B496" s="58"/>
      <c r="C496" s="58"/>
      <c r="D496" s="8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5" x14ac:dyDescent="0.35">
      <c r="A497" s="58"/>
      <c r="B497" s="58"/>
      <c r="C497" s="58"/>
      <c r="D497" s="8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5" x14ac:dyDescent="0.35">
      <c r="A498" s="58"/>
      <c r="B498" s="58"/>
      <c r="C498" s="58"/>
      <c r="D498" s="8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5" x14ac:dyDescent="0.35">
      <c r="A499" s="58"/>
      <c r="B499" s="58"/>
      <c r="C499" s="58"/>
      <c r="D499" s="8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5" x14ac:dyDescent="0.35">
      <c r="A500" s="58"/>
      <c r="B500" s="58"/>
      <c r="C500" s="58"/>
      <c r="D500" s="8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5" x14ac:dyDescent="0.35">
      <c r="A501" s="58"/>
      <c r="B501" s="58"/>
      <c r="C501" s="58"/>
      <c r="D501" s="8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5" x14ac:dyDescent="0.35">
      <c r="A502" s="58"/>
      <c r="B502" s="58"/>
      <c r="C502" s="58"/>
      <c r="D502" s="8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5" x14ac:dyDescent="0.35">
      <c r="A503" s="58"/>
      <c r="B503" s="58"/>
      <c r="C503" s="58"/>
      <c r="D503" s="8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5" x14ac:dyDescent="0.35">
      <c r="A504" s="58"/>
      <c r="B504" s="58"/>
      <c r="C504" s="58"/>
      <c r="D504" s="8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5" x14ac:dyDescent="0.35">
      <c r="A505" s="58"/>
      <c r="B505" s="58"/>
      <c r="C505" s="58"/>
      <c r="D505" s="8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5" x14ac:dyDescent="0.35">
      <c r="A506" s="58"/>
      <c r="B506" s="58"/>
      <c r="C506" s="58"/>
      <c r="D506" s="8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5" x14ac:dyDescent="0.35">
      <c r="A507" s="58"/>
      <c r="B507" s="58"/>
      <c r="C507" s="58"/>
      <c r="D507" s="8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5" x14ac:dyDescent="0.35">
      <c r="A508" s="58"/>
      <c r="B508" s="58"/>
      <c r="C508" s="58"/>
      <c r="D508" s="8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5" x14ac:dyDescent="0.35">
      <c r="A509" s="58"/>
      <c r="B509" s="58"/>
      <c r="C509" s="58"/>
      <c r="D509" s="8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5" x14ac:dyDescent="0.35">
      <c r="A510" s="58"/>
      <c r="B510" s="58"/>
      <c r="C510" s="58"/>
      <c r="D510" s="8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5" x14ac:dyDescent="0.35">
      <c r="A511" s="58"/>
      <c r="B511" s="58"/>
      <c r="C511" s="58"/>
      <c r="D511" s="8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5" x14ac:dyDescent="0.35">
      <c r="A512" s="58"/>
      <c r="B512" s="58"/>
      <c r="C512" s="58"/>
      <c r="D512" s="8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5" x14ac:dyDescent="0.35">
      <c r="A513" s="58"/>
      <c r="B513" s="58"/>
      <c r="C513" s="58"/>
      <c r="D513" s="8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5" x14ac:dyDescent="0.35">
      <c r="A514" s="58"/>
      <c r="B514" s="58"/>
      <c r="C514" s="58"/>
      <c r="D514" s="8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5" x14ac:dyDescent="0.35">
      <c r="A515" s="58"/>
      <c r="B515" s="58"/>
      <c r="C515" s="58"/>
      <c r="D515" s="8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5" x14ac:dyDescent="0.35">
      <c r="A516" s="58"/>
      <c r="B516" s="58"/>
      <c r="C516" s="58"/>
      <c r="D516" s="8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5" x14ac:dyDescent="0.35">
      <c r="A517" s="58"/>
      <c r="B517" s="58"/>
      <c r="C517" s="58"/>
      <c r="D517" s="8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5" x14ac:dyDescent="0.35">
      <c r="A518" s="58"/>
      <c r="B518" s="58"/>
      <c r="C518" s="58"/>
      <c r="D518" s="8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5" x14ac:dyDescent="0.35">
      <c r="A519" s="58"/>
      <c r="B519" s="58"/>
      <c r="C519" s="58"/>
      <c r="D519" s="8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5" x14ac:dyDescent="0.35">
      <c r="A520" s="58"/>
      <c r="B520" s="58"/>
      <c r="C520" s="58"/>
      <c r="D520" s="8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5" x14ac:dyDescent="0.35">
      <c r="A521" s="58"/>
      <c r="B521" s="58"/>
      <c r="C521" s="58"/>
      <c r="D521" s="8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5" x14ac:dyDescent="0.35">
      <c r="A522" s="58"/>
      <c r="B522" s="58"/>
      <c r="C522" s="58"/>
      <c r="D522" s="8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5" x14ac:dyDescent="0.35">
      <c r="A523" s="58"/>
      <c r="B523" s="58"/>
      <c r="C523" s="58"/>
      <c r="D523" s="8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5" x14ac:dyDescent="0.35">
      <c r="A524" s="58"/>
      <c r="B524" s="58"/>
      <c r="C524" s="58"/>
      <c r="D524" s="8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5" x14ac:dyDescent="0.35">
      <c r="A525" s="58"/>
      <c r="B525" s="58"/>
      <c r="C525" s="58"/>
      <c r="D525" s="8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5" x14ac:dyDescent="0.35">
      <c r="A526" s="58"/>
      <c r="B526" s="58"/>
      <c r="C526" s="58"/>
      <c r="D526" s="8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5" x14ac:dyDescent="0.35">
      <c r="A527" s="58"/>
      <c r="B527" s="58"/>
      <c r="C527" s="58"/>
      <c r="D527" s="8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5" x14ac:dyDescent="0.35">
      <c r="A528" s="58"/>
      <c r="B528" s="58"/>
      <c r="C528" s="58"/>
      <c r="D528" s="8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5" x14ac:dyDescent="0.35">
      <c r="A529" s="58"/>
      <c r="B529" s="58"/>
      <c r="C529" s="58"/>
      <c r="D529" s="8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5" x14ac:dyDescent="0.35">
      <c r="A530" s="58"/>
      <c r="B530" s="58"/>
      <c r="C530" s="58"/>
      <c r="D530" s="8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5" x14ac:dyDescent="0.35">
      <c r="A531" s="58"/>
      <c r="B531" s="58"/>
      <c r="C531" s="58"/>
      <c r="D531" s="8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5" x14ac:dyDescent="0.35">
      <c r="A532" s="58"/>
      <c r="B532" s="58"/>
      <c r="C532" s="58"/>
      <c r="D532" s="8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5" x14ac:dyDescent="0.35">
      <c r="A533" s="58"/>
      <c r="B533" s="58"/>
      <c r="C533" s="58"/>
      <c r="D533" s="8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5" x14ac:dyDescent="0.35">
      <c r="A534" s="58"/>
      <c r="B534" s="58"/>
      <c r="C534" s="58"/>
      <c r="D534" s="8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5" x14ac:dyDescent="0.35">
      <c r="A535" s="58"/>
      <c r="B535" s="58"/>
      <c r="C535" s="58"/>
      <c r="D535" s="8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5" x14ac:dyDescent="0.35">
      <c r="A536" s="58"/>
      <c r="B536" s="58"/>
      <c r="C536" s="58"/>
      <c r="D536" s="8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5" x14ac:dyDescent="0.35">
      <c r="A537" s="58"/>
      <c r="B537" s="58"/>
      <c r="C537" s="58"/>
      <c r="D537" s="8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5" x14ac:dyDescent="0.35">
      <c r="A538" s="58"/>
      <c r="B538" s="58"/>
      <c r="C538" s="58"/>
      <c r="D538" s="8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5" x14ac:dyDescent="0.35">
      <c r="A539" s="58"/>
      <c r="B539" s="58"/>
      <c r="C539" s="58"/>
      <c r="D539" s="8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5" x14ac:dyDescent="0.35">
      <c r="A540" s="58"/>
      <c r="B540" s="58"/>
      <c r="C540" s="58"/>
      <c r="D540" s="8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5" x14ac:dyDescent="0.35">
      <c r="A541" s="58"/>
      <c r="B541" s="58"/>
      <c r="C541" s="58"/>
      <c r="D541" s="8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5" x14ac:dyDescent="0.35">
      <c r="A542" s="58"/>
      <c r="B542" s="58"/>
      <c r="C542" s="58"/>
      <c r="D542" s="8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5" x14ac:dyDescent="0.35">
      <c r="A543" s="58"/>
      <c r="B543" s="58"/>
      <c r="C543" s="58"/>
      <c r="D543" s="8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5" x14ac:dyDescent="0.35">
      <c r="A544" s="58"/>
      <c r="B544" s="58"/>
      <c r="C544" s="58"/>
      <c r="D544" s="8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5" x14ac:dyDescent="0.35">
      <c r="A545" s="58"/>
      <c r="B545" s="58"/>
      <c r="C545" s="58"/>
      <c r="D545" s="8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5" x14ac:dyDescent="0.35">
      <c r="A546" s="58"/>
      <c r="B546" s="58"/>
      <c r="C546" s="58"/>
      <c r="D546" s="8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5" x14ac:dyDescent="0.35">
      <c r="A547" s="58"/>
      <c r="B547" s="58"/>
      <c r="C547" s="58"/>
      <c r="D547" s="8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5" x14ac:dyDescent="0.35">
      <c r="A548" s="58"/>
      <c r="B548" s="58"/>
      <c r="C548" s="58"/>
      <c r="D548" s="8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5" x14ac:dyDescent="0.35">
      <c r="A549" s="58"/>
      <c r="B549" s="58"/>
      <c r="C549" s="58"/>
      <c r="D549" s="8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5" x14ac:dyDescent="0.35">
      <c r="A550" s="58"/>
      <c r="B550" s="58"/>
      <c r="C550" s="58"/>
      <c r="D550" s="8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5" x14ac:dyDescent="0.35">
      <c r="A551" s="58"/>
      <c r="B551" s="58"/>
      <c r="C551" s="58"/>
      <c r="D551" s="8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5" x14ac:dyDescent="0.35">
      <c r="A552" s="58"/>
      <c r="B552" s="58"/>
      <c r="C552" s="58"/>
      <c r="D552" s="8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5" x14ac:dyDescent="0.35">
      <c r="A553" s="58"/>
      <c r="B553" s="58"/>
      <c r="C553" s="58"/>
      <c r="D553" s="8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5" x14ac:dyDescent="0.35">
      <c r="A554" s="58"/>
      <c r="B554" s="58"/>
      <c r="C554" s="58"/>
      <c r="D554" s="8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5" x14ac:dyDescent="0.35">
      <c r="A555" s="58"/>
      <c r="B555" s="58"/>
      <c r="C555" s="58"/>
      <c r="D555" s="8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5" x14ac:dyDescent="0.35">
      <c r="A556" s="58"/>
      <c r="B556" s="58"/>
      <c r="C556" s="58"/>
      <c r="D556" s="8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5" x14ac:dyDescent="0.35">
      <c r="A557" s="58"/>
      <c r="B557" s="58"/>
      <c r="C557" s="58"/>
      <c r="D557" s="8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5" x14ac:dyDescent="0.35">
      <c r="A558" s="58"/>
      <c r="B558" s="58"/>
      <c r="C558" s="58"/>
      <c r="D558" s="8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5" x14ac:dyDescent="0.35">
      <c r="A559" s="58"/>
      <c r="B559" s="58"/>
      <c r="C559" s="58"/>
      <c r="D559" s="8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5" x14ac:dyDescent="0.35">
      <c r="A560" s="58"/>
      <c r="B560" s="58"/>
      <c r="C560" s="58"/>
      <c r="D560" s="8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5" x14ac:dyDescent="0.35">
      <c r="A561" s="58"/>
      <c r="B561" s="58"/>
      <c r="C561" s="58"/>
      <c r="D561" s="8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5" x14ac:dyDescent="0.35">
      <c r="A562" s="58"/>
      <c r="B562" s="58"/>
      <c r="C562" s="58"/>
      <c r="D562" s="8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5" x14ac:dyDescent="0.35">
      <c r="A563" s="58"/>
      <c r="B563" s="58"/>
      <c r="C563" s="58"/>
      <c r="D563" s="8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5" x14ac:dyDescent="0.35">
      <c r="A564" s="58"/>
      <c r="B564" s="58"/>
      <c r="C564" s="58"/>
      <c r="D564" s="8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5" x14ac:dyDescent="0.35">
      <c r="A565" s="58"/>
      <c r="B565" s="58"/>
      <c r="C565" s="58"/>
      <c r="D565" s="8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5" x14ac:dyDescent="0.35">
      <c r="A566" s="58"/>
      <c r="B566" s="58"/>
      <c r="C566" s="58"/>
      <c r="D566" s="8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5" x14ac:dyDescent="0.35">
      <c r="A567" s="58"/>
      <c r="B567" s="58"/>
      <c r="C567" s="58"/>
      <c r="D567" s="8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5" x14ac:dyDescent="0.35">
      <c r="A568" s="58"/>
      <c r="B568" s="58"/>
      <c r="C568" s="58"/>
      <c r="D568" s="8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5" x14ac:dyDescent="0.35">
      <c r="A569" s="58"/>
      <c r="B569" s="58"/>
      <c r="C569" s="58"/>
      <c r="D569" s="8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5" x14ac:dyDescent="0.35">
      <c r="A570" s="58"/>
      <c r="B570" s="58"/>
      <c r="C570" s="58"/>
      <c r="D570" s="8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5" x14ac:dyDescent="0.35">
      <c r="A571" s="58"/>
      <c r="B571" s="58"/>
      <c r="C571" s="58"/>
      <c r="D571" s="8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5" x14ac:dyDescent="0.35">
      <c r="A572" s="58"/>
      <c r="B572" s="58"/>
      <c r="C572" s="58"/>
      <c r="D572" s="8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5" x14ac:dyDescent="0.35">
      <c r="A573" s="58"/>
      <c r="B573" s="58"/>
      <c r="C573" s="58"/>
      <c r="D573" s="8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5" x14ac:dyDescent="0.35">
      <c r="A574" s="58"/>
      <c r="B574" s="58"/>
      <c r="C574" s="58"/>
      <c r="D574" s="8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5" x14ac:dyDescent="0.35">
      <c r="A575" s="58"/>
      <c r="B575" s="58"/>
      <c r="C575" s="58"/>
      <c r="D575" s="8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5" x14ac:dyDescent="0.35">
      <c r="A576" s="58"/>
      <c r="B576" s="58"/>
      <c r="C576" s="58"/>
      <c r="D576" s="8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5" x14ac:dyDescent="0.35">
      <c r="A577" s="58"/>
      <c r="B577" s="58"/>
      <c r="C577" s="58"/>
      <c r="D577" s="8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5" x14ac:dyDescent="0.35">
      <c r="A578" s="58"/>
      <c r="B578" s="58"/>
      <c r="C578" s="58"/>
      <c r="D578" s="8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5" x14ac:dyDescent="0.35">
      <c r="A579" s="58"/>
      <c r="B579" s="58"/>
      <c r="C579" s="58"/>
      <c r="D579" s="8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5" x14ac:dyDescent="0.35">
      <c r="A580" s="58"/>
      <c r="B580" s="58"/>
      <c r="C580" s="58"/>
      <c r="D580" s="8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5" x14ac:dyDescent="0.35">
      <c r="A581" s="58"/>
      <c r="B581" s="58"/>
      <c r="C581" s="58"/>
      <c r="D581" s="8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5" x14ac:dyDescent="0.35">
      <c r="A582" s="58"/>
      <c r="B582" s="58"/>
      <c r="C582" s="58"/>
      <c r="D582" s="8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5" x14ac:dyDescent="0.35">
      <c r="A583" s="58"/>
      <c r="B583" s="58"/>
      <c r="C583" s="58"/>
      <c r="D583" s="8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5" x14ac:dyDescent="0.35">
      <c r="A584" s="58"/>
      <c r="B584" s="58"/>
      <c r="C584" s="58"/>
      <c r="D584" s="8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5" x14ac:dyDescent="0.35">
      <c r="A585" s="58"/>
      <c r="B585" s="58"/>
      <c r="C585" s="58"/>
      <c r="D585" s="8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5" x14ac:dyDescent="0.35">
      <c r="A586" s="58"/>
      <c r="B586" s="58"/>
      <c r="C586" s="58"/>
      <c r="D586" s="8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5" x14ac:dyDescent="0.35">
      <c r="A587" s="58"/>
      <c r="B587" s="58"/>
      <c r="C587" s="58"/>
      <c r="D587" s="8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5" x14ac:dyDescent="0.35">
      <c r="A588" s="58"/>
      <c r="B588" s="58"/>
      <c r="C588" s="58"/>
      <c r="D588" s="8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5" x14ac:dyDescent="0.35">
      <c r="A589" s="58"/>
      <c r="B589" s="58"/>
      <c r="C589" s="58"/>
      <c r="D589" s="8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5" x14ac:dyDescent="0.35">
      <c r="A590" s="58"/>
      <c r="B590" s="58"/>
      <c r="C590" s="58"/>
      <c r="D590" s="8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5" x14ac:dyDescent="0.35">
      <c r="A591" s="58"/>
      <c r="B591" s="58"/>
      <c r="C591" s="58"/>
      <c r="D591" s="8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5" x14ac:dyDescent="0.35">
      <c r="A592" s="58"/>
      <c r="B592" s="58"/>
      <c r="C592" s="58"/>
      <c r="D592" s="8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5" x14ac:dyDescent="0.35">
      <c r="A593" s="58"/>
      <c r="B593" s="58"/>
      <c r="C593" s="58"/>
      <c r="D593" s="8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5" x14ac:dyDescent="0.35">
      <c r="A594" s="58"/>
      <c r="B594" s="58"/>
      <c r="C594" s="58"/>
      <c r="D594" s="8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5" x14ac:dyDescent="0.35">
      <c r="A595" s="58"/>
      <c r="B595" s="58"/>
      <c r="C595" s="58"/>
      <c r="D595" s="8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5" x14ac:dyDescent="0.35">
      <c r="A596" s="58"/>
      <c r="B596" s="58"/>
      <c r="C596" s="58"/>
      <c r="D596" s="8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5" x14ac:dyDescent="0.35">
      <c r="A597" s="58"/>
      <c r="B597" s="58"/>
      <c r="C597" s="58"/>
      <c r="D597" s="8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5" x14ac:dyDescent="0.35">
      <c r="A598" s="58"/>
      <c r="B598" s="58"/>
      <c r="C598" s="58"/>
      <c r="D598" s="8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5" x14ac:dyDescent="0.35">
      <c r="A599" s="58"/>
      <c r="B599" s="58"/>
      <c r="C599" s="58"/>
      <c r="D599" s="8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5" x14ac:dyDescent="0.35">
      <c r="A600" s="58"/>
      <c r="B600" s="58"/>
      <c r="C600" s="58"/>
      <c r="D600" s="8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5" x14ac:dyDescent="0.35">
      <c r="A601" s="58"/>
      <c r="B601" s="58"/>
      <c r="C601" s="58"/>
      <c r="D601" s="8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5" x14ac:dyDescent="0.35">
      <c r="A602" s="58"/>
      <c r="B602" s="58"/>
      <c r="C602" s="58"/>
      <c r="D602" s="8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5" x14ac:dyDescent="0.35">
      <c r="A603" s="58"/>
      <c r="B603" s="58"/>
      <c r="C603" s="58"/>
      <c r="D603" s="8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5" x14ac:dyDescent="0.35">
      <c r="A604" s="58"/>
      <c r="B604" s="58"/>
      <c r="C604" s="58"/>
      <c r="D604" s="8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5" x14ac:dyDescent="0.35">
      <c r="A605" s="58"/>
      <c r="B605" s="58"/>
      <c r="C605" s="58"/>
      <c r="D605" s="8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5" x14ac:dyDescent="0.35">
      <c r="A606" s="58"/>
      <c r="B606" s="58"/>
      <c r="C606" s="58"/>
      <c r="D606" s="8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5" x14ac:dyDescent="0.35">
      <c r="A607" s="58"/>
      <c r="B607" s="58"/>
      <c r="C607" s="58"/>
      <c r="D607" s="8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5" x14ac:dyDescent="0.35">
      <c r="A608" s="58"/>
      <c r="B608" s="58"/>
      <c r="C608" s="58"/>
      <c r="D608" s="8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5" x14ac:dyDescent="0.35">
      <c r="A609" s="58"/>
      <c r="B609" s="58"/>
      <c r="C609" s="58"/>
      <c r="D609" s="8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5" x14ac:dyDescent="0.35">
      <c r="A610" s="58"/>
      <c r="B610" s="58"/>
      <c r="C610" s="58"/>
      <c r="D610" s="8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5" x14ac:dyDescent="0.35">
      <c r="A611" s="58"/>
      <c r="B611" s="58"/>
      <c r="C611" s="58"/>
      <c r="D611" s="8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5" x14ac:dyDescent="0.35">
      <c r="A612" s="58"/>
      <c r="B612" s="58"/>
      <c r="C612" s="58"/>
      <c r="D612" s="8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5" x14ac:dyDescent="0.35">
      <c r="A613" s="58"/>
      <c r="B613" s="58"/>
      <c r="C613" s="58"/>
      <c r="D613" s="8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5" x14ac:dyDescent="0.35">
      <c r="A614" s="58"/>
      <c r="B614" s="58"/>
      <c r="C614" s="58"/>
      <c r="D614" s="8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5" x14ac:dyDescent="0.35">
      <c r="A615" s="58"/>
      <c r="B615" s="58"/>
      <c r="C615" s="58"/>
      <c r="D615" s="8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5" x14ac:dyDescent="0.35">
      <c r="A616" s="58"/>
      <c r="B616" s="58"/>
      <c r="C616" s="58"/>
      <c r="D616" s="8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5" x14ac:dyDescent="0.35">
      <c r="A617" s="58"/>
      <c r="B617" s="58"/>
      <c r="C617" s="58"/>
      <c r="D617" s="8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5" x14ac:dyDescent="0.35">
      <c r="A618" s="58"/>
      <c r="B618" s="58"/>
      <c r="C618" s="58"/>
      <c r="D618" s="8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5" x14ac:dyDescent="0.35">
      <c r="A619" s="58"/>
      <c r="B619" s="58"/>
      <c r="C619" s="58"/>
      <c r="D619" s="8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5" x14ac:dyDescent="0.35">
      <c r="A620" s="58"/>
      <c r="B620" s="58"/>
      <c r="C620" s="58"/>
      <c r="D620" s="8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5" x14ac:dyDescent="0.35">
      <c r="A621" s="58"/>
      <c r="B621" s="58"/>
      <c r="C621" s="58"/>
      <c r="D621" s="8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5" x14ac:dyDescent="0.35">
      <c r="A622" s="58"/>
      <c r="B622" s="58"/>
      <c r="C622" s="58"/>
      <c r="D622" s="8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5" x14ac:dyDescent="0.35">
      <c r="A623" s="58"/>
      <c r="B623" s="58"/>
      <c r="C623" s="58"/>
      <c r="D623" s="8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5" x14ac:dyDescent="0.35">
      <c r="A624" s="58"/>
      <c r="B624" s="58"/>
      <c r="C624" s="58"/>
      <c r="D624" s="8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5" x14ac:dyDescent="0.35">
      <c r="A625" s="58"/>
      <c r="B625" s="58"/>
      <c r="C625" s="58"/>
      <c r="D625" s="8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5" x14ac:dyDescent="0.35">
      <c r="A626" s="58"/>
      <c r="B626" s="58"/>
      <c r="C626" s="58"/>
      <c r="D626" s="8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5" x14ac:dyDescent="0.35">
      <c r="A627" s="58"/>
      <c r="B627" s="58"/>
      <c r="C627" s="58"/>
      <c r="D627" s="8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5" x14ac:dyDescent="0.35">
      <c r="A628" s="58"/>
      <c r="B628" s="58"/>
      <c r="C628" s="58"/>
      <c r="D628" s="8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5" x14ac:dyDescent="0.35">
      <c r="A629" s="58"/>
      <c r="B629" s="58"/>
      <c r="C629" s="58"/>
      <c r="D629" s="8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5" x14ac:dyDescent="0.35">
      <c r="A630" s="58"/>
      <c r="B630" s="58"/>
      <c r="C630" s="58"/>
      <c r="D630" s="8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5" x14ac:dyDescent="0.35">
      <c r="A631" s="58"/>
      <c r="B631" s="58"/>
      <c r="C631" s="58"/>
      <c r="D631" s="8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5" x14ac:dyDescent="0.35">
      <c r="A632" s="58"/>
      <c r="B632" s="58"/>
      <c r="C632" s="58"/>
      <c r="D632" s="8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5" x14ac:dyDescent="0.35">
      <c r="A633" s="58"/>
      <c r="B633" s="58"/>
      <c r="C633" s="58"/>
      <c r="D633" s="8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5" x14ac:dyDescent="0.35">
      <c r="A634" s="58"/>
      <c r="B634" s="58"/>
      <c r="C634" s="58"/>
      <c r="D634" s="8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5" x14ac:dyDescent="0.35">
      <c r="A635" s="58"/>
      <c r="B635" s="58"/>
      <c r="C635" s="58"/>
      <c r="D635" s="8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5" x14ac:dyDescent="0.35">
      <c r="A636" s="58"/>
      <c r="B636" s="58"/>
      <c r="C636" s="58"/>
      <c r="D636" s="8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5" x14ac:dyDescent="0.35">
      <c r="A637" s="58"/>
      <c r="B637" s="58"/>
      <c r="C637" s="58"/>
      <c r="D637" s="8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5" x14ac:dyDescent="0.35">
      <c r="A638" s="58"/>
      <c r="B638" s="58"/>
      <c r="C638" s="58"/>
      <c r="D638" s="8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5" x14ac:dyDescent="0.35">
      <c r="A639" s="58"/>
      <c r="B639" s="58"/>
      <c r="C639" s="58"/>
      <c r="D639" s="8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5" x14ac:dyDescent="0.35">
      <c r="A640" s="58"/>
      <c r="B640" s="58"/>
      <c r="C640" s="58"/>
      <c r="D640" s="8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5" x14ac:dyDescent="0.35">
      <c r="A641" s="58"/>
      <c r="B641" s="58"/>
      <c r="C641" s="58"/>
      <c r="D641" s="8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5" x14ac:dyDescent="0.35">
      <c r="A642" s="58"/>
      <c r="B642" s="58"/>
      <c r="C642" s="58"/>
      <c r="D642" s="8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5" x14ac:dyDescent="0.35">
      <c r="A643" s="58"/>
      <c r="B643" s="58"/>
      <c r="C643" s="58"/>
      <c r="D643" s="8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5" x14ac:dyDescent="0.35">
      <c r="A644" s="58"/>
      <c r="B644" s="58"/>
      <c r="C644" s="58"/>
      <c r="D644" s="8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5" x14ac:dyDescent="0.35">
      <c r="A645" s="58"/>
      <c r="B645" s="58"/>
      <c r="C645" s="58"/>
      <c r="D645" s="8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5" x14ac:dyDescent="0.35">
      <c r="A646" s="58"/>
      <c r="B646" s="58"/>
      <c r="C646" s="58"/>
      <c r="D646" s="8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5" x14ac:dyDescent="0.35">
      <c r="A647" s="58"/>
      <c r="B647" s="58"/>
      <c r="C647" s="58"/>
      <c r="D647" s="8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5" x14ac:dyDescent="0.35">
      <c r="A648" s="58"/>
      <c r="B648" s="58"/>
      <c r="C648" s="58"/>
      <c r="D648" s="8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5" x14ac:dyDescent="0.35">
      <c r="A649" s="58"/>
      <c r="B649" s="58"/>
      <c r="C649" s="58"/>
      <c r="D649" s="8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5" x14ac:dyDescent="0.35">
      <c r="A650" s="58"/>
      <c r="B650" s="58"/>
      <c r="C650" s="58"/>
      <c r="D650" s="8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5" x14ac:dyDescent="0.35">
      <c r="A651" s="58"/>
      <c r="B651" s="58"/>
      <c r="C651" s="58"/>
      <c r="D651" s="8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5" x14ac:dyDescent="0.35">
      <c r="A652" s="58"/>
      <c r="B652" s="58"/>
      <c r="C652" s="58"/>
      <c r="D652" s="8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5" x14ac:dyDescent="0.35">
      <c r="A653" s="58"/>
      <c r="B653" s="58"/>
      <c r="C653" s="58"/>
      <c r="D653" s="8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5" x14ac:dyDescent="0.35">
      <c r="A654" s="58"/>
      <c r="B654" s="58"/>
      <c r="C654" s="58"/>
      <c r="D654" s="8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5" x14ac:dyDescent="0.35">
      <c r="A655" s="58"/>
      <c r="B655" s="58"/>
      <c r="C655" s="58"/>
      <c r="D655" s="8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5" x14ac:dyDescent="0.35">
      <c r="A656" s="58"/>
      <c r="B656" s="58"/>
      <c r="C656" s="58"/>
      <c r="D656" s="8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5" x14ac:dyDescent="0.35">
      <c r="A657" s="58"/>
      <c r="B657" s="58"/>
      <c r="C657" s="58"/>
      <c r="D657" s="8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5" x14ac:dyDescent="0.35">
      <c r="A658" s="58"/>
      <c r="B658" s="58"/>
      <c r="C658" s="58"/>
      <c r="D658" s="8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5" x14ac:dyDescent="0.35">
      <c r="A659" s="58"/>
      <c r="B659" s="58"/>
      <c r="C659" s="58"/>
      <c r="D659" s="8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5" x14ac:dyDescent="0.35">
      <c r="A660" s="58"/>
      <c r="B660" s="58"/>
      <c r="C660" s="58"/>
      <c r="D660" s="8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5" x14ac:dyDescent="0.35">
      <c r="A661" s="58"/>
      <c r="B661" s="58"/>
      <c r="C661" s="58"/>
      <c r="D661" s="8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5" x14ac:dyDescent="0.35">
      <c r="A662" s="58"/>
      <c r="B662" s="58"/>
      <c r="C662" s="58"/>
      <c r="D662" s="8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5" x14ac:dyDescent="0.35">
      <c r="A663" s="58"/>
      <c r="B663" s="58"/>
      <c r="C663" s="58"/>
      <c r="D663" s="8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5" x14ac:dyDescent="0.35">
      <c r="A664" s="58"/>
      <c r="B664" s="58"/>
      <c r="C664" s="58"/>
      <c r="D664" s="8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5" x14ac:dyDescent="0.35">
      <c r="A665" s="58"/>
      <c r="B665" s="58"/>
      <c r="C665" s="58"/>
      <c r="D665" s="8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5" x14ac:dyDescent="0.35">
      <c r="A666" s="58"/>
      <c r="B666" s="58"/>
      <c r="C666" s="58"/>
      <c r="D666" s="8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5" x14ac:dyDescent="0.35">
      <c r="A667" s="58"/>
      <c r="B667" s="58"/>
      <c r="C667" s="58"/>
      <c r="D667" s="8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5" x14ac:dyDescent="0.35">
      <c r="A668" s="58"/>
      <c r="B668" s="58"/>
      <c r="C668" s="58"/>
      <c r="D668" s="8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5" x14ac:dyDescent="0.35">
      <c r="A669" s="58"/>
      <c r="B669" s="58"/>
      <c r="C669" s="58"/>
      <c r="D669" s="8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5" x14ac:dyDescent="0.35">
      <c r="A670" s="58"/>
      <c r="B670" s="58"/>
      <c r="C670" s="58"/>
      <c r="D670" s="8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5" x14ac:dyDescent="0.35">
      <c r="A671" s="58"/>
      <c r="B671" s="58"/>
      <c r="C671" s="58"/>
      <c r="D671" s="8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5" x14ac:dyDescent="0.35">
      <c r="A672" s="58"/>
      <c r="B672" s="58"/>
      <c r="C672" s="58"/>
      <c r="D672" s="8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5" x14ac:dyDescent="0.35">
      <c r="A673" s="58"/>
      <c r="B673" s="58"/>
      <c r="C673" s="58"/>
      <c r="D673" s="8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5" x14ac:dyDescent="0.35">
      <c r="A674" s="58"/>
      <c r="B674" s="58"/>
      <c r="C674" s="58"/>
      <c r="D674" s="8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5" x14ac:dyDescent="0.35">
      <c r="A675" s="58"/>
      <c r="B675" s="58"/>
      <c r="C675" s="58"/>
      <c r="D675" s="8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5" x14ac:dyDescent="0.35">
      <c r="A676" s="58"/>
      <c r="B676" s="58"/>
      <c r="C676" s="58"/>
      <c r="D676" s="8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5" x14ac:dyDescent="0.35">
      <c r="A677" s="58"/>
      <c r="B677" s="58"/>
      <c r="C677" s="58"/>
      <c r="D677" s="8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5" x14ac:dyDescent="0.35">
      <c r="A678" s="58"/>
      <c r="B678" s="58"/>
      <c r="C678" s="58"/>
      <c r="D678" s="8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5" x14ac:dyDescent="0.35">
      <c r="A679" s="58"/>
      <c r="B679" s="58"/>
      <c r="C679" s="58"/>
      <c r="D679" s="8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5" x14ac:dyDescent="0.35">
      <c r="A680" s="58"/>
      <c r="B680" s="58"/>
      <c r="C680" s="58"/>
      <c r="D680" s="8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5" x14ac:dyDescent="0.35">
      <c r="A681" s="58"/>
      <c r="B681" s="58"/>
      <c r="C681" s="58"/>
      <c r="D681" s="8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5" x14ac:dyDescent="0.35">
      <c r="A682" s="58"/>
      <c r="B682" s="58"/>
      <c r="C682" s="58"/>
      <c r="D682" s="8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5" x14ac:dyDescent="0.35">
      <c r="A683" s="58"/>
      <c r="B683" s="58"/>
      <c r="C683" s="58"/>
      <c r="D683" s="8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5" x14ac:dyDescent="0.35">
      <c r="A684" s="58"/>
      <c r="B684" s="58"/>
      <c r="C684" s="58"/>
      <c r="D684" s="8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5" x14ac:dyDescent="0.35">
      <c r="A685" s="58"/>
      <c r="B685" s="58"/>
      <c r="C685" s="58"/>
      <c r="D685" s="8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5" x14ac:dyDescent="0.35">
      <c r="A686" s="58"/>
      <c r="B686" s="58"/>
      <c r="C686" s="58"/>
      <c r="D686" s="8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5" x14ac:dyDescent="0.35">
      <c r="A687" s="58"/>
      <c r="B687" s="58"/>
      <c r="C687" s="58"/>
      <c r="D687" s="8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5" x14ac:dyDescent="0.35">
      <c r="A688" s="58"/>
      <c r="B688" s="58"/>
      <c r="C688" s="58"/>
      <c r="D688" s="8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5" x14ac:dyDescent="0.35">
      <c r="A689" s="58"/>
      <c r="B689" s="58"/>
      <c r="C689" s="58"/>
      <c r="D689" s="8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5" x14ac:dyDescent="0.35">
      <c r="A690" s="58"/>
      <c r="B690" s="58"/>
      <c r="C690" s="58"/>
      <c r="D690" s="8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5" x14ac:dyDescent="0.35">
      <c r="A691" s="58"/>
      <c r="B691" s="58"/>
      <c r="C691" s="58"/>
      <c r="D691" s="8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5" x14ac:dyDescent="0.35">
      <c r="A692" s="58"/>
      <c r="B692" s="58"/>
      <c r="C692" s="58"/>
      <c r="D692" s="8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5" x14ac:dyDescent="0.35">
      <c r="A693" s="58"/>
      <c r="B693" s="58"/>
      <c r="C693" s="58"/>
      <c r="D693" s="8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5" x14ac:dyDescent="0.35">
      <c r="A694" s="58"/>
      <c r="B694" s="58"/>
      <c r="C694" s="58"/>
      <c r="D694" s="8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5" x14ac:dyDescent="0.35">
      <c r="A695" s="58"/>
      <c r="B695" s="58"/>
      <c r="C695" s="58"/>
      <c r="D695" s="8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5" x14ac:dyDescent="0.35">
      <c r="A696" s="58"/>
      <c r="B696" s="58"/>
      <c r="C696" s="58"/>
      <c r="D696" s="8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5" x14ac:dyDescent="0.35">
      <c r="A697" s="58"/>
      <c r="B697" s="58"/>
      <c r="C697" s="58"/>
      <c r="D697" s="8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5" x14ac:dyDescent="0.35">
      <c r="A698" s="58"/>
      <c r="B698" s="58"/>
      <c r="C698" s="58"/>
      <c r="D698" s="8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5" x14ac:dyDescent="0.35">
      <c r="A699" s="58"/>
      <c r="B699" s="58"/>
      <c r="C699" s="58"/>
      <c r="D699" s="8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5" x14ac:dyDescent="0.35">
      <c r="A700" s="58"/>
      <c r="B700" s="58"/>
      <c r="C700" s="58"/>
      <c r="D700" s="8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5" x14ac:dyDescent="0.35">
      <c r="A701" s="58"/>
      <c r="B701" s="58"/>
      <c r="C701" s="58"/>
      <c r="D701" s="8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5" x14ac:dyDescent="0.35">
      <c r="A702" s="58"/>
      <c r="B702" s="58"/>
      <c r="C702" s="58"/>
      <c r="D702" s="8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5" x14ac:dyDescent="0.35">
      <c r="A703" s="58"/>
      <c r="B703" s="58"/>
      <c r="C703" s="58"/>
      <c r="D703" s="8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5" x14ac:dyDescent="0.35">
      <c r="A704" s="58"/>
      <c r="B704" s="58"/>
      <c r="C704" s="58"/>
      <c r="D704" s="8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5" x14ac:dyDescent="0.35">
      <c r="A705" s="58"/>
      <c r="B705" s="58"/>
      <c r="C705" s="58"/>
      <c r="D705" s="8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5" x14ac:dyDescent="0.35">
      <c r="A706" s="58"/>
      <c r="B706" s="58"/>
      <c r="C706" s="58"/>
      <c r="D706" s="8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5" x14ac:dyDescent="0.35">
      <c r="A707" s="58"/>
      <c r="B707" s="58"/>
      <c r="C707" s="58"/>
      <c r="D707" s="8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5" x14ac:dyDescent="0.35">
      <c r="A708" s="58"/>
      <c r="B708" s="58"/>
      <c r="C708" s="58"/>
      <c r="D708" s="8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5" x14ac:dyDescent="0.35">
      <c r="A709" s="58"/>
      <c r="B709" s="58"/>
      <c r="C709" s="58"/>
      <c r="D709" s="8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5" x14ac:dyDescent="0.35">
      <c r="A710" s="58"/>
      <c r="B710" s="58"/>
      <c r="C710" s="58"/>
      <c r="D710" s="8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5" x14ac:dyDescent="0.35">
      <c r="A711" s="58"/>
      <c r="B711" s="58"/>
      <c r="C711" s="58"/>
      <c r="D711" s="8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5" x14ac:dyDescent="0.35">
      <c r="A712" s="58"/>
      <c r="B712" s="58"/>
      <c r="C712" s="58"/>
      <c r="D712" s="8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5" x14ac:dyDescent="0.35">
      <c r="A713" s="58"/>
      <c r="B713" s="58"/>
      <c r="C713" s="58"/>
      <c r="D713" s="8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5" x14ac:dyDescent="0.35">
      <c r="A714" s="58"/>
      <c r="B714" s="58"/>
      <c r="C714" s="58"/>
      <c r="D714" s="8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5" x14ac:dyDescent="0.35">
      <c r="A715" s="58"/>
      <c r="B715" s="58"/>
      <c r="C715" s="58"/>
      <c r="D715" s="8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5" x14ac:dyDescent="0.35">
      <c r="A716" s="58"/>
      <c r="B716" s="58"/>
      <c r="C716" s="58"/>
      <c r="D716" s="8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5" x14ac:dyDescent="0.35">
      <c r="A717" s="58"/>
      <c r="B717" s="58"/>
      <c r="C717" s="58"/>
      <c r="D717" s="8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5" x14ac:dyDescent="0.35">
      <c r="A718" s="58"/>
      <c r="B718" s="58"/>
      <c r="C718" s="58"/>
      <c r="D718" s="8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5" x14ac:dyDescent="0.35">
      <c r="A719" s="58"/>
      <c r="B719" s="58"/>
      <c r="C719" s="58"/>
      <c r="D719" s="8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5" x14ac:dyDescent="0.35">
      <c r="A720" s="58"/>
      <c r="B720" s="58"/>
      <c r="C720" s="58"/>
      <c r="D720" s="8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5" x14ac:dyDescent="0.35">
      <c r="A721" s="58"/>
      <c r="B721" s="58"/>
      <c r="C721" s="58"/>
      <c r="D721" s="8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5" x14ac:dyDescent="0.35">
      <c r="A722" s="58"/>
      <c r="B722" s="58"/>
      <c r="C722" s="58"/>
      <c r="D722" s="8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5" x14ac:dyDescent="0.35">
      <c r="A723" s="58"/>
      <c r="B723" s="58"/>
      <c r="C723" s="58"/>
      <c r="D723" s="8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5" x14ac:dyDescent="0.35">
      <c r="A724" s="58"/>
      <c r="B724" s="58"/>
      <c r="C724" s="58"/>
      <c r="D724" s="8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5" x14ac:dyDescent="0.35">
      <c r="A725" s="58"/>
      <c r="B725" s="58"/>
      <c r="C725" s="58"/>
      <c r="D725" s="8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5" x14ac:dyDescent="0.35">
      <c r="A726" s="58"/>
      <c r="B726" s="58"/>
      <c r="C726" s="58"/>
      <c r="D726" s="8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5" x14ac:dyDescent="0.35">
      <c r="A727" s="58"/>
      <c r="B727" s="58"/>
      <c r="C727" s="58"/>
      <c r="D727" s="8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5" x14ac:dyDescent="0.35">
      <c r="A728" s="58"/>
      <c r="B728" s="58"/>
      <c r="C728" s="58"/>
      <c r="D728" s="8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5" x14ac:dyDescent="0.35">
      <c r="A729" s="58"/>
      <c r="B729" s="58"/>
      <c r="C729" s="58"/>
      <c r="D729" s="8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5" x14ac:dyDescent="0.35">
      <c r="A730" s="58"/>
      <c r="B730" s="58"/>
      <c r="C730" s="58"/>
      <c r="D730" s="8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5" x14ac:dyDescent="0.35">
      <c r="A731" s="58"/>
      <c r="B731" s="58"/>
      <c r="C731" s="58"/>
      <c r="D731" s="8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5" x14ac:dyDescent="0.35">
      <c r="A732" s="58"/>
      <c r="B732" s="58"/>
      <c r="C732" s="58"/>
      <c r="D732" s="8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5" x14ac:dyDescent="0.35">
      <c r="A733" s="58"/>
      <c r="B733" s="58"/>
      <c r="C733" s="58"/>
      <c r="D733" s="8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5" x14ac:dyDescent="0.35">
      <c r="A734" s="58"/>
      <c r="B734" s="58"/>
      <c r="C734" s="58"/>
      <c r="D734" s="8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5" x14ac:dyDescent="0.35">
      <c r="A735" s="58"/>
      <c r="B735" s="58"/>
      <c r="C735" s="58"/>
      <c r="D735" s="8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5" x14ac:dyDescent="0.35">
      <c r="A736" s="58"/>
      <c r="B736" s="58"/>
      <c r="C736" s="58"/>
      <c r="D736" s="8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5" x14ac:dyDescent="0.35">
      <c r="A737" s="58"/>
      <c r="B737" s="58"/>
      <c r="C737" s="58"/>
      <c r="D737" s="8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5" x14ac:dyDescent="0.35">
      <c r="A738" s="58"/>
      <c r="B738" s="58"/>
      <c r="C738" s="58"/>
      <c r="D738" s="8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5" x14ac:dyDescent="0.35">
      <c r="A739" s="58"/>
      <c r="B739" s="58"/>
      <c r="C739" s="58"/>
      <c r="D739" s="8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5" x14ac:dyDescent="0.35">
      <c r="A740" s="58"/>
      <c r="B740" s="58"/>
      <c r="C740" s="58"/>
      <c r="D740" s="8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5" x14ac:dyDescent="0.35">
      <c r="A741" s="58"/>
      <c r="B741" s="58"/>
      <c r="C741" s="58"/>
      <c r="D741" s="8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5" x14ac:dyDescent="0.35">
      <c r="A742" s="58"/>
      <c r="B742" s="58"/>
      <c r="C742" s="58"/>
      <c r="D742" s="8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5" x14ac:dyDescent="0.35">
      <c r="A743" s="58"/>
      <c r="B743" s="58"/>
      <c r="C743" s="58"/>
      <c r="D743" s="8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5" x14ac:dyDescent="0.35">
      <c r="A744" s="58"/>
      <c r="B744" s="58"/>
      <c r="C744" s="58"/>
      <c r="D744" s="8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5" x14ac:dyDescent="0.35">
      <c r="A745" s="58"/>
      <c r="B745" s="58"/>
      <c r="C745" s="58"/>
      <c r="D745" s="8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5" x14ac:dyDescent="0.35">
      <c r="A746" s="58"/>
      <c r="B746" s="58"/>
      <c r="C746" s="58"/>
      <c r="D746" s="8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5" x14ac:dyDescent="0.35">
      <c r="A747" s="58"/>
      <c r="B747" s="58"/>
      <c r="C747" s="58"/>
      <c r="D747" s="8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5" x14ac:dyDescent="0.35">
      <c r="A748" s="58"/>
      <c r="B748" s="58"/>
      <c r="C748" s="58"/>
      <c r="D748" s="8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5" x14ac:dyDescent="0.35">
      <c r="A749" s="58"/>
      <c r="B749" s="58"/>
      <c r="C749" s="58"/>
      <c r="D749" s="8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5" x14ac:dyDescent="0.35">
      <c r="A750" s="58"/>
      <c r="B750" s="58"/>
      <c r="C750" s="58"/>
      <c r="D750" s="8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5" x14ac:dyDescent="0.35">
      <c r="A751" s="58"/>
      <c r="B751" s="58"/>
      <c r="C751" s="58"/>
      <c r="D751" s="8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5" x14ac:dyDescent="0.35">
      <c r="A752" s="58"/>
      <c r="B752" s="58"/>
      <c r="C752" s="58"/>
      <c r="D752" s="8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5" x14ac:dyDescent="0.35">
      <c r="A753" s="58"/>
      <c r="B753" s="58"/>
      <c r="C753" s="58"/>
      <c r="D753" s="8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5" x14ac:dyDescent="0.35">
      <c r="A754" s="58"/>
      <c r="B754" s="58"/>
      <c r="C754" s="58"/>
      <c r="D754" s="8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5" x14ac:dyDescent="0.35">
      <c r="A755" s="58"/>
      <c r="B755" s="58"/>
      <c r="C755" s="58"/>
      <c r="D755" s="8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5" x14ac:dyDescent="0.35">
      <c r="A756" s="58"/>
      <c r="B756" s="58"/>
      <c r="C756" s="58"/>
      <c r="D756" s="8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5" x14ac:dyDescent="0.35">
      <c r="A757" s="58"/>
      <c r="B757" s="58"/>
      <c r="C757" s="58"/>
      <c r="D757" s="8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5" x14ac:dyDescent="0.35">
      <c r="A758" s="58"/>
      <c r="B758" s="58"/>
      <c r="C758" s="58"/>
      <c r="D758" s="8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5" x14ac:dyDescent="0.35">
      <c r="A759" s="58"/>
      <c r="B759" s="58"/>
      <c r="C759" s="58"/>
      <c r="D759" s="8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5" x14ac:dyDescent="0.35">
      <c r="A760" s="58"/>
      <c r="B760" s="58"/>
      <c r="C760" s="58"/>
      <c r="D760" s="8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5" x14ac:dyDescent="0.35">
      <c r="A761" s="58"/>
      <c r="B761" s="58"/>
      <c r="C761" s="58"/>
      <c r="D761" s="8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5" x14ac:dyDescent="0.35">
      <c r="A762" s="58"/>
      <c r="B762" s="58"/>
      <c r="C762" s="58"/>
      <c r="D762" s="8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5" x14ac:dyDescent="0.35">
      <c r="A763" s="58"/>
      <c r="B763" s="58"/>
      <c r="C763" s="58"/>
      <c r="D763" s="8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5" x14ac:dyDescent="0.35">
      <c r="A764" s="58"/>
      <c r="B764" s="58"/>
      <c r="C764" s="58"/>
      <c r="D764" s="8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5" x14ac:dyDescent="0.35">
      <c r="A765" s="58"/>
      <c r="B765" s="58"/>
      <c r="C765" s="58"/>
      <c r="D765" s="8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5" x14ac:dyDescent="0.35">
      <c r="A766" s="58"/>
      <c r="B766" s="58"/>
      <c r="C766" s="58"/>
      <c r="D766" s="8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5" x14ac:dyDescent="0.35">
      <c r="A767" s="58"/>
      <c r="B767" s="58"/>
      <c r="C767" s="58"/>
      <c r="D767" s="8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5" x14ac:dyDescent="0.35">
      <c r="A768" s="58"/>
      <c r="B768" s="58"/>
      <c r="C768" s="58"/>
      <c r="D768" s="8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5" x14ac:dyDescent="0.35">
      <c r="A769" s="58"/>
      <c r="B769" s="58"/>
      <c r="C769" s="58"/>
      <c r="D769" s="8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5" x14ac:dyDescent="0.35">
      <c r="A770" s="58"/>
      <c r="B770" s="58"/>
      <c r="C770" s="58"/>
      <c r="D770" s="8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5" x14ac:dyDescent="0.35">
      <c r="A771" s="58"/>
      <c r="B771" s="58"/>
      <c r="C771" s="58"/>
      <c r="D771" s="8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5" x14ac:dyDescent="0.35">
      <c r="A772" s="58"/>
      <c r="B772" s="58"/>
      <c r="C772" s="58"/>
      <c r="D772" s="8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5" x14ac:dyDescent="0.35">
      <c r="A773" s="58"/>
      <c r="B773" s="58"/>
      <c r="C773" s="58"/>
      <c r="D773" s="8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5" x14ac:dyDescent="0.35">
      <c r="A774" s="58"/>
      <c r="B774" s="58"/>
      <c r="C774" s="58"/>
      <c r="D774" s="8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5" x14ac:dyDescent="0.35">
      <c r="A775" s="58"/>
      <c r="B775" s="58"/>
      <c r="C775" s="58"/>
      <c r="D775" s="8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5" x14ac:dyDescent="0.35">
      <c r="A776" s="58"/>
      <c r="B776" s="58"/>
      <c r="C776" s="58"/>
      <c r="D776" s="8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5" x14ac:dyDescent="0.35">
      <c r="A777" s="58"/>
      <c r="B777" s="58"/>
      <c r="C777" s="58"/>
      <c r="D777" s="8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5" x14ac:dyDescent="0.35">
      <c r="A778" s="58"/>
      <c r="B778" s="58"/>
      <c r="C778" s="58"/>
      <c r="D778" s="8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5" x14ac:dyDescent="0.35">
      <c r="A779" s="58"/>
      <c r="B779" s="58"/>
      <c r="C779" s="58"/>
      <c r="D779" s="8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5" x14ac:dyDescent="0.35">
      <c r="A780" s="58"/>
      <c r="B780" s="58"/>
      <c r="C780" s="58"/>
      <c r="D780" s="8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5" x14ac:dyDescent="0.35">
      <c r="A781" s="58"/>
      <c r="B781" s="58"/>
      <c r="C781" s="58"/>
      <c r="D781" s="8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5" x14ac:dyDescent="0.35">
      <c r="A782" s="58"/>
      <c r="B782" s="58"/>
      <c r="C782" s="58"/>
      <c r="D782" s="8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5" x14ac:dyDescent="0.35">
      <c r="A783" s="58"/>
      <c r="B783" s="58"/>
      <c r="C783" s="58"/>
      <c r="D783" s="8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5" x14ac:dyDescent="0.35">
      <c r="A784" s="58"/>
      <c r="B784" s="58"/>
      <c r="C784" s="58"/>
      <c r="D784" s="8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5" x14ac:dyDescent="0.35">
      <c r="A785" s="58"/>
      <c r="B785" s="58"/>
      <c r="C785" s="58"/>
      <c r="D785" s="8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5" x14ac:dyDescent="0.35">
      <c r="A786" s="58"/>
      <c r="B786" s="58"/>
      <c r="C786" s="58"/>
      <c r="D786" s="8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5" x14ac:dyDescent="0.35">
      <c r="A787" s="58"/>
      <c r="B787" s="58"/>
      <c r="C787" s="58"/>
      <c r="D787" s="8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5" x14ac:dyDescent="0.35">
      <c r="A788" s="58"/>
      <c r="B788" s="58"/>
      <c r="C788" s="58"/>
      <c r="D788" s="8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5" x14ac:dyDescent="0.35">
      <c r="A789" s="58"/>
      <c r="B789" s="58"/>
      <c r="C789" s="58"/>
      <c r="D789" s="8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5" x14ac:dyDescent="0.35">
      <c r="A790" s="58"/>
      <c r="B790" s="58"/>
      <c r="C790" s="58"/>
      <c r="D790" s="8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5" x14ac:dyDescent="0.35">
      <c r="A791" s="58"/>
      <c r="B791" s="58"/>
      <c r="C791" s="58"/>
      <c r="D791" s="8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5" x14ac:dyDescent="0.35">
      <c r="A792" s="58"/>
      <c r="B792" s="58"/>
      <c r="C792" s="58"/>
      <c r="D792" s="8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5" x14ac:dyDescent="0.35">
      <c r="A793" s="58"/>
      <c r="B793" s="58"/>
      <c r="C793" s="58"/>
      <c r="D793" s="8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5" x14ac:dyDescent="0.35">
      <c r="A794" s="58"/>
      <c r="B794" s="58"/>
      <c r="C794" s="58"/>
      <c r="D794" s="8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5" x14ac:dyDescent="0.35">
      <c r="A795" s="58"/>
      <c r="B795" s="58"/>
      <c r="C795" s="58"/>
      <c r="D795" s="8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5" x14ac:dyDescent="0.35">
      <c r="A796" s="58"/>
      <c r="B796" s="58"/>
      <c r="C796" s="58"/>
      <c r="D796" s="8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5" x14ac:dyDescent="0.35">
      <c r="A797" s="58"/>
      <c r="B797" s="58"/>
      <c r="C797" s="58"/>
      <c r="D797" s="8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5" x14ac:dyDescent="0.35">
      <c r="A798" s="58"/>
      <c r="B798" s="58"/>
      <c r="C798" s="58"/>
      <c r="D798" s="8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5" x14ac:dyDescent="0.35">
      <c r="A799" s="58"/>
      <c r="B799" s="58"/>
      <c r="C799" s="58"/>
      <c r="D799" s="8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5" x14ac:dyDescent="0.35">
      <c r="A800" s="58"/>
      <c r="B800" s="58"/>
      <c r="C800" s="58"/>
      <c r="D800" s="8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5" x14ac:dyDescent="0.35">
      <c r="A801" s="58"/>
      <c r="B801" s="58"/>
      <c r="C801" s="58"/>
      <c r="D801" s="8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5" x14ac:dyDescent="0.35">
      <c r="A802" s="58"/>
      <c r="B802" s="58"/>
      <c r="C802" s="58"/>
      <c r="D802" s="8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5" x14ac:dyDescent="0.35">
      <c r="A803" s="58"/>
      <c r="B803" s="58"/>
      <c r="C803" s="58"/>
      <c r="D803" s="8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5" x14ac:dyDescent="0.35">
      <c r="A804" s="58"/>
      <c r="B804" s="58"/>
      <c r="C804" s="58"/>
      <c r="D804" s="8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5" x14ac:dyDescent="0.35">
      <c r="A805" s="58"/>
      <c r="B805" s="58"/>
      <c r="C805" s="58"/>
      <c r="D805" s="8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5" x14ac:dyDescent="0.35">
      <c r="A806" s="58"/>
      <c r="B806" s="58"/>
      <c r="C806" s="58"/>
      <c r="D806" s="8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5" x14ac:dyDescent="0.35">
      <c r="A807" s="58"/>
      <c r="B807" s="58"/>
      <c r="C807" s="58"/>
      <c r="D807" s="8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5" x14ac:dyDescent="0.35">
      <c r="A808" s="58"/>
      <c r="B808" s="58"/>
      <c r="C808" s="58"/>
      <c r="D808" s="8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5" x14ac:dyDescent="0.35">
      <c r="A809" s="58"/>
      <c r="B809" s="58"/>
      <c r="C809" s="58"/>
      <c r="D809" s="8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5" x14ac:dyDescent="0.35">
      <c r="A810" s="58"/>
      <c r="B810" s="58"/>
      <c r="C810" s="58"/>
      <c r="D810" s="8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5" x14ac:dyDescent="0.35">
      <c r="A811" s="58"/>
      <c r="B811" s="58"/>
      <c r="C811" s="58"/>
      <c r="D811" s="8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5" x14ac:dyDescent="0.35">
      <c r="A812" s="58"/>
      <c r="B812" s="58"/>
      <c r="C812" s="58"/>
      <c r="D812" s="8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5" x14ac:dyDescent="0.35">
      <c r="A813" s="58"/>
      <c r="B813" s="58"/>
      <c r="C813" s="58"/>
      <c r="D813" s="8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5" x14ac:dyDescent="0.35">
      <c r="A814" s="58"/>
      <c r="B814" s="58"/>
      <c r="C814" s="58"/>
      <c r="D814" s="8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5" x14ac:dyDescent="0.35">
      <c r="A815" s="58"/>
      <c r="B815" s="58"/>
      <c r="C815" s="58"/>
      <c r="D815" s="8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5" x14ac:dyDescent="0.35">
      <c r="A816" s="58"/>
      <c r="B816" s="58"/>
      <c r="C816" s="58"/>
      <c r="D816" s="8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5" x14ac:dyDescent="0.35">
      <c r="A817" s="58"/>
      <c r="B817" s="58"/>
      <c r="C817" s="58"/>
      <c r="D817" s="8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5" x14ac:dyDescent="0.35">
      <c r="A818" s="58"/>
      <c r="B818" s="58"/>
      <c r="C818" s="58"/>
      <c r="D818" s="8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5" x14ac:dyDescent="0.35">
      <c r="A819" s="58"/>
      <c r="B819" s="58"/>
      <c r="C819" s="58"/>
      <c r="D819" s="8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5" x14ac:dyDescent="0.35">
      <c r="A820" s="58"/>
      <c r="B820" s="58"/>
      <c r="C820" s="58"/>
      <c r="D820" s="8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5" x14ac:dyDescent="0.35">
      <c r="A821" s="58"/>
      <c r="B821" s="58"/>
      <c r="C821" s="58"/>
      <c r="D821" s="8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5" x14ac:dyDescent="0.35">
      <c r="A822" s="58"/>
      <c r="B822" s="58"/>
      <c r="C822" s="58"/>
      <c r="D822" s="8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5" x14ac:dyDescent="0.35">
      <c r="A823" s="58"/>
      <c r="B823" s="58"/>
      <c r="C823" s="58"/>
      <c r="D823" s="8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5" x14ac:dyDescent="0.35">
      <c r="A824" s="58"/>
      <c r="B824" s="58"/>
      <c r="C824" s="58"/>
      <c r="D824" s="8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5" x14ac:dyDescent="0.35">
      <c r="A825" s="58"/>
      <c r="B825" s="58"/>
      <c r="C825" s="58"/>
      <c r="D825" s="8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5" x14ac:dyDescent="0.35">
      <c r="A826" s="58"/>
      <c r="B826" s="58"/>
      <c r="C826" s="58"/>
      <c r="D826" s="8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5" x14ac:dyDescent="0.35">
      <c r="A827" s="58"/>
      <c r="B827" s="58"/>
      <c r="C827" s="58"/>
      <c r="D827" s="8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5" x14ac:dyDescent="0.35">
      <c r="A828" s="58"/>
      <c r="B828" s="58"/>
      <c r="C828" s="58"/>
      <c r="D828" s="8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5" x14ac:dyDescent="0.35">
      <c r="A829" s="58"/>
      <c r="B829" s="58"/>
      <c r="C829" s="58"/>
      <c r="D829" s="8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5" x14ac:dyDescent="0.35">
      <c r="A830" s="58"/>
      <c r="B830" s="58"/>
      <c r="C830" s="58"/>
      <c r="D830" s="8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5" x14ac:dyDescent="0.35">
      <c r="A831" s="58"/>
      <c r="B831" s="58"/>
      <c r="C831" s="58"/>
      <c r="D831" s="8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5" x14ac:dyDescent="0.35">
      <c r="A832" s="58"/>
      <c r="B832" s="58"/>
      <c r="C832" s="58"/>
      <c r="D832" s="8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5" x14ac:dyDescent="0.35">
      <c r="A833" s="58"/>
      <c r="B833" s="58"/>
      <c r="C833" s="58"/>
      <c r="D833" s="8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5" x14ac:dyDescent="0.35">
      <c r="A834" s="58"/>
      <c r="B834" s="58"/>
      <c r="C834" s="58"/>
      <c r="D834" s="8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5" x14ac:dyDescent="0.35">
      <c r="A835" s="58"/>
      <c r="B835" s="58"/>
      <c r="C835" s="58"/>
      <c r="D835" s="8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5" x14ac:dyDescent="0.35">
      <c r="A836" s="58"/>
      <c r="B836" s="58"/>
      <c r="C836" s="58"/>
      <c r="D836" s="8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5" x14ac:dyDescent="0.35">
      <c r="A837" s="58"/>
      <c r="B837" s="58"/>
      <c r="C837" s="58"/>
      <c r="D837" s="8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5" x14ac:dyDescent="0.35">
      <c r="A838" s="58"/>
      <c r="B838" s="58"/>
      <c r="C838" s="58"/>
      <c r="D838" s="8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5" x14ac:dyDescent="0.35">
      <c r="A839" s="58"/>
      <c r="B839" s="58"/>
      <c r="C839" s="58"/>
      <c r="D839" s="8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5" x14ac:dyDescent="0.35">
      <c r="A840" s="58"/>
      <c r="B840" s="58"/>
      <c r="C840" s="58"/>
      <c r="D840" s="8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5" x14ac:dyDescent="0.35">
      <c r="A841" s="58"/>
      <c r="B841" s="58"/>
      <c r="C841" s="58"/>
      <c r="D841" s="8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5" x14ac:dyDescent="0.35">
      <c r="A842" s="58"/>
      <c r="B842" s="58"/>
      <c r="C842" s="58"/>
      <c r="D842" s="8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5" x14ac:dyDescent="0.35">
      <c r="A843" s="58"/>
      <c r="B843" s="58"/>
      <c r="C843" s="58"/>
      <c r="D843" s="8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5" x14ac:dyDescent="0.35">
      <c r="A844" s="58"/>
      <c r="B844" s="58"/>
      <c r="C844" s="58"/>
      <c r="D844" s="8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5" x14ac:dyDescent="0.35">
      <c r="A845" s="58"/>
      <c r="B845" s="58"/>
      <c r="C845" s="58"/>
      <c r="D845" s="8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5" x14ac:dyDescent="0.35">
      <c r="A846" s="58"/>
      <c r="B846" s="58"/>
      <c r="C846" s="58"/>
      <c r="D846" s="8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5" x14ac:dyDescent="0.35">
      <c r="A847" s="58"/>
      <c r="B847" s="58"/>
      <c r="C847" s="58"/>
      <c r="D847" s="8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5" x14ac:dyDescent="0.35">
      <c r="A848" s="58"/>
      <c r="B848" s="58"/>
      <c r="C848" s="58"/>
      <c r="D848" s="8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5" x14ac:dyDescent="0.35">
      <c r="A849" s="58"/>
      <c r="B849" s="58"/>
      <c r="C849" s="58"/>
      <c r="D849" s="8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5" x14ac:dyDescent="0.35">
      <c r="A850" s="58"/>
      <c r="B850" s="58"/>
      <c r="C850" s="58"/>
      <c r="D850" s="8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5" x14ac:dyDescent="0.35">
      <c r="A851" s="58"/>
      <c r="B851" s="58"/>
      <c r="C851" s="58"/>
      <c r="D851" s="8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5" x14ac:dyDescent="0.35">
      <c r="A852" s="58"/>
      <c r="B852" s="58"/>
      <c r="C852" s="58"/>
      <c r="D852" s="8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5" x14ac:dyDescent="0.35">
      <c r="A853" s="58"/>
      <c r="B853" s="58"/>
      <c r="C853" s="58"/>
      <c r="D853" s="8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5" x14ac:dyDescent="0.35">
      <c r="A854" s="58"/>
      <c r="B854" s="58"/>
      <c r="C854" s="58"/>
      <c r="D854" s="8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5" x14ac:dyDescent="0.35">
      <c r="A855" s="58"/>
      <c r="B855" s="58"/>
      <c r="C855" s="58"/>
      <c r="D855" s="8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5" x14ac:dyDescent="0.35">
      <c r="A856" s="58"/>
      <c r="B856" s="58"/>
      <c r="C856" s="58"/>
      <c r="D856" s="8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5" x14ac:dyDescent="0.35">
      <c r="A857" s="58"/>
      <c r="B857" s="58"/>
      <c r="C857" s="58"/>
      <c r="D857" s="8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5" x14ac:dyDescent="0.35">
      <c r="A858" s="58"/>
      <c r="B858" s="58"/>
      <c r="C858" s="58"/>
      <c r="D858" s="8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5" x14ac:dyDescent="0.35">
      <c r="A859" s="58"/>
      <c r="B859" s="58"/>
      <c r="C859" s="58"/>
      <c r="D859" s="8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5" x14ac:dyDescent="0.35">
      <c r="A860" s="58"/>
      <c r="B860" s="58"/>
      <c r="C860" s="58"/>
      <c r="D860" s="8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5" x14ac:dyDescent="0.35">
      <c r="A861" s="58"/>
      <c r="B861" s="58"/>
      <c r="C861" s="58"/>
      <c r="D861" s="8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5" x14ac:dyDescent="0.35">
      <c r="A862" s="58"/>
      <c r="B862" s="58"/>
      <c r="C862" s="58"/>
      <c r="D862" s="8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5" x14ac:dyDescent="0.35">
      <c r="A863" s="58"/>
      <c r="B863" s="58"/>
      <c r="C863" s="58"/>
      <c r="D863" s="8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5" x14ac:dyDescent="0.35">
      <c r="A864" s="58"/>
      <c r="B864" s="58"/>
      <c r="C864" s="58"/>
      <c r="D864" s="8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5" x14ac:dyDescent="0.35">
      <c r="A865" s="58"/>
      <c r="B865" s="58"/>
      <c r="C865" s="58"/>
      <c r="D865" s="8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5" x14ac:dyDescent="0.35">
      <c r="A866" s="58"/>
      <c r="B866" s="58"/>
      <c r="C866" s="58"/>
      <c r="D866" s="8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5" x14ac:dyDescent="0.35">
      <c r="A867" s="58"/>
      <c r="B867" s="58"/>
      <c r="C867" s="58"/>
      <c r="D867" s="8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5" x14ac:dyDescent="0.35">
      <c r="A868" s="58"/>
      <c r="B868" s="58"/>
      <c r="C868" s="58"/>
      <c r="D868" s="8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5" x14ac:dyDescent="0.35">
      <c r="A869" s="58"/>
      <c r="B869" s="58"/>
      <c r="C869" s="58"/>
      <c r="D869" s="8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5" x14ac:dyDescent="0.35">
      <c r="A870" s="58"/>
      <c r="B870" s="58"/>
      <c r="C870" s="58"/>
      <c r="D870" s="8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5" x14ac:dyDescent="0.35">
      <c r="A871" s="58"/>
      <c r="B871" s="58"/>
      <c r="C871" s="58"/>
      <c r="D871" s="8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5" x14ac:dyDescent="0.35">
      <c r="A872" s="58"/>
      <c r="B872" s="58"/>
      <c r="C872" s="58"/>
      <c r="D872" s="8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5" x14ac:dyDescent="0.35">
      <c r="A873" s="58"/>
      <c r="B873" s="58"/>
      <c r="C873" s="58"/>
      <c r="D873" s="8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5" x14ac:dyDescent="0.35">
      <c r="A874" s="58"/>
      <c r="B874" s="58"/>
      <c r="C874" s="58"/>
      <c r="D874" s="8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5" x14ac:dyDescent="0.35">
      <c r="A875" s="58"/>
      <c r="B875" s="58"/>
      <c r="C875" s="58"/>
      <c r="D875" s="8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5" x14ac:dyDescent="0.35">
      <c r="A876" s="58"/>
      <c r="B876" s="58"/>
      <c r="C876" s="58"/>
      <c r="D876" s="8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5" x14ac:dyDescent="0.35">
      <c r="A877" s="58"/>
      <c r="B877" s="58"/>
      <c r="C877" s="58"/>
      <c r="D877" s="8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5" x14ac:dyDescent="0.35">
      <c r="A878" s="58"/>
      <c r="B878" s="58"/>
      <c r="C878" s="58"/>
      <c r="D878" s="8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5" x14ac:dyDescent="0.35">
      <c r="A879" s="58"/>
      <c r="B879" s="58"/>
      <c r="C879" s="58"/>
      <c r="D879" s="8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5" x14ac:dyDescent="0.35">
      <c r="A880" s="58"/>
      <c r="B880" s="58"/>
      <c r="C880" s="58"/>
      <c r="D880" s="8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5" x14ac:dyDescent="0.35">
      <c r="A881" s="58"/>
      <c r="B881" s="58"/>
      <c r="C881" s="58"/>
      <c r="D881" s="8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5" x14ac:dyDescent="0.35">
      <c r="A882" s="58"/>
      <c r="B882" s="58"/>
      <c r="C882" s="58"/>
      <c r="D882" s="8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5" x14ac:dyDescent="0.35">
      <c r="A883" s="58"/>
      <c r="B883" s="58"/>
      <c r="C883" s="58"/>
      <c r="D883" s="8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5" x14ac:dyDescent="0.35">
      <c r="A884" s="58"/>
      <c r="B884" s="58"/>
      <c r="C884" s="58"/>
      <c r="D884" s="8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5" x14ac:dyDescent="0.35">
      <c r="A885" s="58"/>
      <c r="B885" s="58"/>
      <c r="C885" s="58"/>
      <c r="D885" s="8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5" x14ac:dyDescent="0.35">
      <c r="A886" s="58"/>
      <c r="B886" s="58"/>
      <c r="C886" s="58"/>
      <c r="D886" s="8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5" x14ac:dyDescent="0.35">
      <c r="A887" s="58"/>
      <c r="B887" s="58"/>
      <c r="C887" s="58"/>
      <c r="D887" s="8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5" x14ac:dyDescent="0.35">
      <c r="A888" s="58"/>
      <c r="B888" s="58"/>
      <c r="C888" s="58"/>
      <c r="D888" s="8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5" x14ac:dyDescent="0.35">
      <c r="A889" s="58"/>
      <c r="B889" s="58"/>
      <c r="C889" s="58"/>
      <c r="D889" s="8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5" x14ac:dyDescent="0.35">
      <c r="A890" s="58"/>
      <c r="B890" s="58"/>
      <c r="C890" s="58"/>
      <c r="D890" s="8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5" x14ac:dyDescent="0.35">
      <c r="A891" s="58"/>
      <c r="B891" s="58"/>
      <c r="C891" s="58"/>
      <c r="D891" s="8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5" x14ac:dyDescent="0.35">
      <c r="A892" s="58"/>
      <c r="B892" s="58"/>
      <c r="C892" s="58"/>
      <c r="D892" s="8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5" x14ac:dyDescent="0.35">
      <c r="A893" s="58"/>
      <c r="B893" s="58"/>
      <c r="C893" s="58"/>
      <c r="D893" s="8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5" x14ac:dyDescent="0.35">
      <c r="A894" s="58"/>
      <c r="B894" s="58"/>
      <c r="C894" s="58"/>
      <c r="D894" s="8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5" x14ac:dyDescent="0.35">
      <c r="A895" s="58"/>
      <c r="B895" s="58"/>
      <c r="C895" s="58"/>
      <c r="D895" s="8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5" x14ac:dyDescent="0.35">
      <c r="A896" s="58"/>
      <c r="B896" s="58"/>
      <c r="C896" s="58"/>
      <c r="D896" s="8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5" x14ac:dyDescent="0.35">
      <c r="A897" s="58"/>
      <c r="B897" s="58"/>
      <c r="C897" s="58"/>
      <c r="D897" s="8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5" x14ac:dyDescent="0.35">
      <c r="A898" s="58"/>
      <c r="B898" s="58"/>
      <c r="C898" s="58"/>
      <c r="D898" s="8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5" x14ac:dyDescent="0.35">
      <c r="A899" s="58"/>
      <c r="B899" s="58"/>
      <c r="C899" s="58"/>
      <c r="D899" s="8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5" x14ac:dyDescent="0.35">
      <c r="A900" s="58"/>
      <c r="B900" s="58"/>
      <c r="C900" s="58"/>
      <c r="D900" s="8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5" x14ac:dyDescent="0.35">
      <c r="A901" s="58"/>
      <c r="B901" s="58"/>
      <c r="C901" s="58"/>
      <c r="D901" s="8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5" x14ac:dyDescent="0.35">
      <c r="A902" s="58"/>
      <c r="B902" s="58"/>
      <c r="C902" s="58"/>
      <c r="D902" s="8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5" x14ac:dyDescent="0.35">
      <c r="A903" s="58"/>
      <c r="B903" s="58"/>
      <c r="C903" s="58"/>
      <c r="D903" s="8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5" x14ac:dyDescent="0.35">
      <c r="A904" s="58"/>
      <c r="B904" s="58"/>
      <c r="C904" s="58"/>
      <c r="D904" s="8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5" x14ac:dyDescent="0.35">
      <c r="A905" s="58"/>
      <c r="B905" s="58"/>
      <c r="C905" s="58"/>
      <c r="D905" s="8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5" x14ac:dyDescent="0.35">
      <c r="A906" s="58"/>
      <c r="B906" s="58"/>
      <c r="C906" s="58"/>
      <c r="D906" s="8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5" x14ac:dyDescent="0.35">
      <c r="A907" s="58"/>
      <c r="B907" s="58"/>
      <c r="C907" s="58"/>
      <c r="D907" s="8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5" x14ac:dyDescent="0.35">
      <c r="A908" s="58"/>
      <c r="B908" s="58"/>
      <c r="C908" s="58"/>
      <c r="D908" s="8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5" x14ac:dyDescent="0.35">
      <c r="A909" s="58"/>
      <c r="B909" s="58"/>
      <c r="C909" s="58"/>
      <c r="D909" s="8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5" x14ac:dyDescent="0.35">
      <c r="A910" s="58"/>
      <c r="B910" s="58"/>
      <c r="C910" s="58"/>
      <c r="D910" s="8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5" x14ac:dyDescent="0.35">
      <c r="A911" s="58"/>
      <c r="B911" s="58"/>
      <c r="C911" s="58"/>
      <c r="D911" s="8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5" x14ac:dyDescent="0.35">
      <c r="A912" s="58"/>
      <c r="B912" s="58"/>
      <c r="C912" s="58"/>
      <c r="D912" s="8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5" x14ac:dyDescent="0.35">
      <c r="A913" s="58"/>
      <c r="B913" s="58"/>
      <c r="C913" s="58"/>
      <c r="D913" s="8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5" x14ac:dyDescent="0.35">
      <c r="A914" s="58"/>
      <c r="B914" s="58"/>
      <c r="C914" s="58"/>
      <c r="D914" s="8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5" x14ac:dyDescent="0.35">
      <c r="A915" s="58"/>
      <c r="B915" s="58"/>
      <c r="C915" s="58"/>
      <c r="D915" s="8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5" x14ac:dyDescent="0.35">
      <c r="A916" s="58"/>
      <c r="B916" s="58"/>
      <c r="C916" s="58"/>
      <c r="D916" s="8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5" x14ac:dyDescent="0.35">
      <c r="A917" s="58"/>
      <c r="B917" s="58"/>
      <c r="C917" s="58"/>
      <c r="D917" s="8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5" x14ac:dyDescent="0.35">
      <c r="A918" s="58"/>
      <c r="B918" s="58"/>
      <c r="C918" s="58"/>
      <c r="D918" s="8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5" x14ac:dyDescent="0.35">
      <c r="A919" s="58"/>
      <c r="B919" s="58"/>
      <c r="C919" s="58"/>
      <c r="D919" s="8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5" x14ac:dyDescent="0.35">
      <c r="A920" s="58"/>
      <c r="B920" s="58"/>
      <c r="C920" s="58"/>
      <c r="D920" s="8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5" x14ac:dyDescent="0.35">
      <c r="A921" s="58"/>
      <c r="B921" s="58"/>
      <c r="C921" s="58"/>
      <c r="D921" s="8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5" x14ac:dyDescent="0.35">
      <c r="A922" s="58"/>
      <c r="B922" s="58"/>
      <c r="C922" s="58"/>
      <c r="D922" s="8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5" x14ac:dyDescent="0.35">
      <c r="A923" s="58"/>
      <c r="B923" s="58"/>
      <c r="C923" s="58"/>
      <c r="D923" s="8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5" x14ac:dyDescent="0.35">
      <c r="A924" s="58"/>
      <c r="B924" s="58"/>
      <c r="C924" s="58"/>
      <c r="D924" s="8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5" x14ac:dyDescent="0.35">
      <c r="A925" s="58"/>
      <c r="B925" s="58"/>
      <c r="C925" s="58"/>
      <c r="D925" s="8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5" x14ac:dyDescent="0.35">
      <c r="A926" s="58"/>
      <c r="B926" s="58"/>
      <c r="C926" s="58"/>
      <c r="D926" s="8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5" x14ac:dyDescent="0.35">
      <c r="A927" s="58"/>
      <c r="B927" s="58"/>
      <c r="C927" s="58"/>
      <c r="D927" s="8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5" x14ac:dyDescent="0.35">
      <c r="A928" s="58"/>
      <c r="B928" s="58"/>
      <c r="C928" s="58"/>
      <c r="D928" s="8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5" x14ac:dyDescent="0.35">
      <c r="A929" s="58"/>
      <c r="B929" s="58"/>
      <c r="C929" s="58"/>
      <c r="D929" s="8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5" x14ac:dyDescent="0.35">
      <c r="A930" s="58"/>
      <c r="B930" s="58"/>
      <c r="C930" s="58"/>
      <c r="D930" s="8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5" x14ac:dyDescent="0.35">
      <c r="A931" s="58"/>
      <c r="B931" s="58"/>
      <c r="C931" s="58"/>
      <c r="D931" s="8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5" x14ac:dyDescent="0.35">
      <c r="A932" s="58"/>
      <c r="B932" s="58"/>
      <c r="C932" s="58"/>
      <c r="D932" s="8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5" x14ac:dyDescent="0.35">
      <c r="A933" s="58"/>
      <c r="B933" s="58"/>
      <c r="C933" s="58"/>
      <c r="D933" s="8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5" x14ac:dyDescent="0.35">
      <c r="A934" s="58"/>
      <c r="B934" s="58"/>
      <c r="C934" s="58"/>
      <c r="D934" s="8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5" x14ac:dyDescent="0.35">
      <c r="A935" s="58"/>
      <c r="B935" s="58"/>
      <c r="C935" s="58"/>
      <c r="D935" s="8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5" x14ac:dyDescent="0.35">
      <c r="A936" s="58"/>
      <c r="B936" s="58"/>
      <c r="C936" s="58"/>
      <c r="D936" s="8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5" x14ac:dyDescent="0.35">
      <c r="A937" s="58"/>
      <c r="B937" s="58"/>
      <c r="C937" s="58"/>
      <c r="D937" s="8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5" x14ac:dyDescent="0.35">
      <c r="A938" s="58"/>
      <c r="B938" s="58"/>
      <c r="C938" s="58"/>
      <c r="D938" s="8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5" x14ac:dyDescent="0.35">
      <c r="A939" s="58"/>
      <c r="B939" s="58"/>
      <c r="C939" s="58"/>
      <c r="D939" s="8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5" x14ac:dyDescent="0.35">
      <c r="A940" s="58"/>
      <c r="B940" s="58"/>
      <c r="C940" s="58"/>
      <c r="D940" s="8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5" x14ac:dyDescent="0.35">
      <c r="A941" s="58"/>
      <c r="B941" s="58"/>
      <c r="C941" s="58"/>
      <c r="D941" s="8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5" x14ac:dyDescent="0.35">
      <c r="A942" s="58"/>
      <c r="B942" s="58"/>
      <c r="C942" s="58"/>
      <c r="D942" s="8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5" x14ac:dyDescent="0.35">
      <c r="A943" s="58"/>
      <c r="B943" s="58"/>
      <c r="C943" s="58"/>
      <c r="D943" s="8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5" x14ac:dyDescent="0.35">
      <c r="A944" s="58"/>
      <c r="B944" s="58"/>
      <c r="C944" s="58"/>
      <c r="D944" s="8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5" x14ac:dyDescent="0.35">
      <c r="A945" s="58"/>
      <c r="B945" s="58"/>
      <c r="C945" s="58"/>
      <c r="D945" s="8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5" x14ac:dyDescent="0.35">
      <c r="A946" s="58"/>
      <c r="B946" s="58"/>
      <c r="C946" s="58"/>
      <c r="D946" s="8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5" x14ac:dyDescent="0.35">
      <c r="A947" s="58"/>
      <c r="B947" s="58"/>
      <c r="C947" s="58"/>
      <c r="D947" s="8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5" x14ac:dyDescent="0.35">
      <c r="A948" s="58"/>
      <c r="B948" s="58"/>
      <c r="C948" s="58"/>
      <c r="D948" s="8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5" x14ac:dyDescent="0.35">
      <c r="A949" s="58"/>
      <c r="B949" s="58"/>
      <c r="C949" s="58"/>
      <c r="D949" s="8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5" x14ac:dyDescent="0.35">
      <c r="A950" s="58"/>
      <c r="B950" s="58"/>
      <c r="C950" s="58"/>
      <c r="D950" s="8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5" x14ac:dyDescent="0.35">
      <c r="A951" s="58"/>
      <c r="B951" s="58"/>
      <c r="C951" s="58"/>
      <c r="D951" s="8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5" x14ac:dyDescent="0.35">
      <c r="A952" s="58"/>
      <c r="B952" s="58"/>
      <c r="C952" s="58"/>
      <c r="D952" s="8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5" x14ac:dyDescent="0.35">
      <c r="A953" s="58"/>
      <c r="B953" s="58"/>
      <c r="C953" s="58"/>
      <c r="D953" s="8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5" x14ac:dyDescent="0.35">
      <c r="A954" s="58"/>
      <c r="B954" s="58"/>
      <c r="C954" s="58"/>
      <c r="D954" s="8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5" x14ac:dyDescent="0.35">
      <c r="A955" s="58"/>
      <c r="B955" s="58"/>
      <c r="C955" s="58"/>
      <c r="D955" s="8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5" x14ac:dyDescent="0.35">
      <c r="A956" s="58"/>
      <c r="B956" s="58"/>
      <c r="C956" s="58"/>
      <c r="D956" s="8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5" x14ac:dyDescent="0.35">
      <c r="A957" s="58"/>
      <c r="B957" s="58"/>
      <c r="C957" s="58"/>
      <c r="D957" s="8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5" x14ac:dyDescent="0.35">
      <c r="A958" s="58"/>
      <c r="B958" s="58"/>
      <c r="C958" s="58"/>
      <c r="D958" s="8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5" x14ac:dyDescent="0.35">
      <c r="A959" s="58"/>
      <c r="B959" s="58"/>
      <c r="C959" s="58"/>
      <c r="D959" s="8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5" x14ac:dyDescent="0.35">
      <c r="A960" s="58"/>
      <c r="B960" s="58"/>
      <c r="C960" s="58"/>
      <c r="D960" s="8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5" x14ac:dyDescent="0.35">
      <c r="A961" s="58"/>
      <c r="B961" s="58"/>
      <c r="C961" s="58"/>
      <c r="D961" s="8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5" x14ac:dyDescent="0.35">
      <c r="A962" s="58"/>
      <c r="B962" s="58"/>
      <c r="C962" s="58"/>
      <c r="D962" s="8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5" x14ac:dyDescent="0.35">
      <c r="A963" s="58"/>
      <c r="B963" s="58"/>
      <c r="C963" s="58"/>
      <c r="D963" s="8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5" x14ac:dyDescent="0.35">
      <c r="A964" s="58"/>
      <c r="B964" s="58"/>
      <c r="C964" s="58"/>
      <c r="D964" s="8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5" x14ac:dyDescent="0.35">
      <c r="A965" s="58"/>
      <c r="B965" s="58"/>
      <c r="C965" s="58"/>
      <c r="D965" s="8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5" x14ac:dyDescent="0.35">
      <c r="A966" s="58"/>
      <c r="B966" s="58"/>
      <c r="C966" s="58"/>
      <c r="D966" s="8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5" x14ac:dyDescent="0.35">
      <c r="A967" s="58"/>
      <c r="B967" s="58"/>
      <c r="C967" s="58"/>
      <c r="D967" s="8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5" x14ac:dyDescent="0.35">
      <c r="A968" s="58"/>
      <c r="B968" s="58"/>
      <c r="C968" s="58"/>
      <c r="D968" s="8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5" x14ac:dyDescent="0.35">
      <c r="A969" s="58"/>
      <c r="B969" s="58"/>
      <c r="C969" s="58"/>
      <c r="D969" s="8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5" x14ac:dyDescent="0.35">
      <c r="A970" s="58"/>
      <c r="B970" s="58"/>
      <c r="C970" s="58"/>
      <c r="D970" s="8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5" x14ac:dyDescent="0.35">
      <c r="A971" s="58"/>
      <c r="B971" s="58"/>
      <c r="C971" s="58"/>
      <c r="D971" s="8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5" x14ac:dyDescent="0.35">
      <c r="A972" s="58"/>
      <c r="B972" s="58"/>
      <c r="C972" s="58"/>
      <c r="D972" s="8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5" x14ac:dyDescent="0.35">
      <c r="A973" s="58"/>
      <c r="B973" s="58"/>
      <c r="C973" s="58"/>
      <c r="D973" s="8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5" x14ac:dyDescent="0.35">
      <c r="A974" s="58"/>
      <c r="B974" s="58"/>
      <c r="C974" s="58"/>
      <c r="D974" s="8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5" x14ac:dyDescent="0.35">
      <c r="A975" s="58"/>
      <c r="B975" s="58"/>
      <c r="C975" s="58"/>
      <c r="D975" s="8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5" x14ac:dyDescent="0.35">
      <c r="A976" s="58"/>
      <c r="B976" s="58"/>
      <c r="C976" s="58"/>
      <c r="D976" s="8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5" x14ac:dyDescent="0.35">
      <c r="A977" s="58"/>
      <c r="B977" s="58"/>
      <c r="C977" s="58"/>
      <c r="D977" s="8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5" x14ac:dyDescent="0.35">
      <c r="A978" s="58"/>
      <c r="B978" s="58"/>
      <c r="C978" s="58"/>
      <c r="D978" s="8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5" x14ac:dyDescent="0.35">
      <c r="A979" s="58"/>
      <c r="B979" s="58"/>
      <c r="C979" s="58"/>
      <c r="D979" s="8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5" x14ac:dyDescent="0.35">
      <c r="A980" s="58"/>
      <c r="B980" s="58"/>
      <c r="C980" s="58"/>
      <c r="D980" s="8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5" x14ac:dyDescent="0.35">
      <c r="A981" s="58"/>
      <c r="B981" s="58"/>
      <c r="C981" s="58"/>
      <c r="D981" s="8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5" x14ac:dyDescent="0.35">
      <c r="A982" s="58"/>
      <c r="B982" s="58"/>
      <c r="C982" s="58"/>
      <c r="D982" s="8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5" x14ac:dyDescent="0.35">
      <c r="A983" s="58"/>
      <c r="B983" s="58"/>
      <c r="C983" s="58"/>
      <c r="D983" s="8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5" x14ac:dyDescent="0.35">
      <c r="A984" s="58"/>
      <c r="B984" s="58"/>
      <c r="C984" s="58"/>
      <c r="D984" s="8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5" x14ac:dyDescent="0.35">
      <c r="A985" s="58"/>
      <c r="B985" s="58"/>
      <c r="C985" s="58"/>
      <c r="D985" s="8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5" x14ac:dyDescent="0.35">
      <c r="A986" s="58"/>
      <c r="B986" s="58"/>
      <c r="C986" s="58"/>
      <c r="D986" s="8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5" x14ac:dyDescent="0.35">
      <c r="A987" s="58"/>
      <c r="B987" s="58"/>
      <c r="C987" s="58"/>
      <c r="D987" s="8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5" x14ac:dyDescent="0.35">
      <c r="A988" s="58"/>
      <c r="B988" s="58"/>
      <c r="C988" s="58"/>
      <c r="D988" s="8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5" x14ac:dyDescent="0.35">
      <c r="A989" s="58"/>
      <c r="B989" s="58"/>
      <c r="C989" s="58"/>
      <c r="D989" s="8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5" x14ac:dyDescent="0.35">
      <c r="A990" s="58"/>
      <c r="B990" s="58"/>
      <c r="C990" s="58"/>
      <c r="D990" s="8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5" x14ac:dyDescent="0.35">
      <c r="A991" s="58"/>
      <c r="B991" s="58"/>
      <c r="C991" s="58"/>
      <c r="D991" s="8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5" x14ac:dyDescent="0.35">
      <c r="A992" s="58"/>
      <c r="B992" s="58"/>
      <c r="C992" s="58"/>
      <c r="D992" s="8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5" x14ac:dyDescent="0.35">
      <c r="A993" s="58"/>
      <c r="B993" s="58"/>
      <c r="C993" s="58"/>
      <c r="D993" s="8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5" x14ac:dyDescent="0.35">
      <c r="A994" s="58"/>
      <c r="B994" s="58"/>
      <c r="C994" s="58"/>
      <c r="D994" s="8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5" x14ac:dyDescent="0.35">
      <c r="A995" s="58"/>
      <c r="B995" s="58"/>
      <c r="C995" s="58"/>
      <c r="D995" s="8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5" x14ac:dyDescent="0.35">
      <c r="A996" s="58"/>
      <c r="B996" s="58"/>
      <c r="C996" s="58"/>
      <c r="D996" s="8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5" x14ac:dyDescent="0.35">
      <c r="A997" s="58"/>
      <c r="B997" s="58"/>
      <c r="C997" s="58"/>
      <c r="D997" s="8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5" x14ac:dyDescent="0.35">
      <c r="A998" s="58"/>
      <c r="B998" s="58"/>
      <c r="C998" s="58"/>
      <c r="D998" s="8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5" x14ac:dyDescent="0.35">
      <c r="A999" s="58"/>
      <c r="B999" s="58"/>
      <c r="C999" s="58"/>
      <c r="D999" s="8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spans="1:26" ht="15.5" x14ac:dyDescent="0.35">
      <c r="A1000" s="58"/>
      <c r="B1000" s="58"/>
      <c r="C1000" s="58"/>
      <c r="D1000" s="8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2">
    <mergeCell ref="B1:E1"/>
    <mergeCell ref="A2:E2"/>
  </mergeCells>
  <pageMargins left="0.7" right="0.7" top="0.75" bottom="0.75" header="0" footer="0"/>
  <pageSetup orientation="landscape"/>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defaultColWidth="11.25" defaultRowHeight="15" customHeight="1" x14ac:dyDescent="0.35"/>
  <cols>
    <col min="1" max="1" width="73.4140625" customWidth="1"/>
    <col min="2" max="2" width="13.75" customWidth="1"/>
    <col min="3" max="3" width="25.33203125" customWidth="1"/>
    <col min="4" max="4" width="28.33203125" customWidth="1"/>
    <col min="5" max="5" width="30.33203125" customWidth="1"/>
    <col min="6" max="26" width="10.75" customWidth="1"/>
  </cols>
  <sheetData>
    <row r="1" spans="1:26" ht="153" customHeight="1" x14ac:dyDescent="0.35">
      <c r="A1" s="58"/>
      <c r="B1" s="225" t="s">
        <v>382</v>
      </c>
      <c r="C1" s="204"/>
      <c r="D1" s="204"/>
      <c r="E1" s="204"/>
      <c r="F1" s="58"/>
      <c r="G1" s="58"/>
      <c r="H1" s="58"/>
      <c r="I1" s="58"/>
      <c r="J1" s="58"/>
      <c r="K1" s="58"/>
      <c r="L1" s="58"/>
      <c r="M1" s="58"/>
      <c r="N1" s="58"/>
      <c r="O1" s="58"/>
      <c r="P1" s="58"/>
      <c r="Q1" s="58"/>
      <c r="R1" s="58"/>
      <c r="S1" s="58"/>
      <c r="T1" s="58"/>
      <c r="U1" s="58"/>
      <c r="V1" s="58"/>
      <c r="W1" s="58"/>
      <c r="X1" s="58"/>
      <c r="Y1" s="58"/>
      <c r="Z1" s="58"/>
    </row>
    <row r="2" spans="1:26" ht="58.5" customHeight="1" x14ac:dyDescent="0.35">
      <c r="A2" s="227" t="s">
        <v>334</v>
      </c>
      <c r="B2" s="204"/>
      <c r="C2" s="204"/>
      <c r="D2" s="204"/>
      <c r="E2" s="204"/>
      <c r="F2" s="58"/>
      <c r="G2" s="58"/>
      <c r="H2" s="58"/>
      <c r="I2" s="58"/>
      <c r="J2" s="58"/>
      <c r="K2" s="58"/>
      <c r="L2" s="58"/>
      <c r="M2" s="58"/>
      <c r="N2" s="58"/>
      <c r="O2" s="58"/>
      <c r="P2" s="58"/>
      <c r="Q2" s="58"/>
      <c r="R2" s="58"/>
      <c r="S2" s="58"/>
      <c r="T2" s="58"/>
      <c r="U2" s="58"/>
      <c r="V2" s="58"/>
      <c r="W2" s="58"/>
      <c r="X2" s="58"/>
      <c r="Y2" s="58"/>
      <c r="Z2" s="58"/>
    </row>
    <row r="3" spans="1:26" ht="15.5" x14ac:dyDescent="0.35">
      <c r="A3" s="58"/>
      <c r="B3" s="88"/>
      <c r="C3" s="58"/>
      <c r="D3" s="88"/>
      <c r="E3" s="88"/>
      <c r="F3" s="58"/>
      <c r="G3" s="58"/>
      <c r="H3" s="58"/>
      <c r="I3" s="58"/>
      <c r="J3" s="58"/>
      <c r="K3" s="58"/>
      <c r="L3" s="58"/>
      <c r="M3" s="58"/>
      <c r="N3" s="58"/>
      <c r="O3" s="58"/>
      <c r="P3" s="58"/>
      <c r="Q3" s="58"/>
      <c r="R3" s="58"/>
      <c r="S3" s="58"/>
      <c r="T3" s="58"/>
      <c r="U3" s="58"/>
      <c r="V3" s="58"/>
      <c r="W3" s="58"/>
      <c r="X3" s="58"/>
      <c r="Y3" s="58"/>
      <c r="Z3" s="58"/>
    </row>
    <row r="4" spans="1:26" ht="16.5" customHeight="1" x14ac:dyDescent="0.35">
      <c r="A4" s="89"/>
      <c r="B4" s="91" t="s">
        <v>335</v>
      </c>
      <c r="C4" s="90" t="s">
        <v>336</v>
      </c>
      <c r="D4" s="91" t="s">
        <v>337</v>
      </c>
      <c r="E4" s="91" t="s">
        <v>338</v>
      </c>
      <c r="F4" s="58"/>
      <c r="G4" s="58"/>
      <c r="H4" s="58"/>
      <c r="I4" s="58"/>
      <c r="J4" s="58"/>
      <c r="K4" s="58"/>
      <c r="L4" s="58"/>
      <c r="M4" s="58"/>
      <c r="N4" s="58"/>
      <c r="O4" s="58"/>
      <c r="P4" s="58"/>
      <c r="Q4" s="58"/>
      <c r="R4" s="58"/>
      <c r="S4" s="58"/>
      <c r="T4" s="58"/>
      <c r="U4" s="58"/>
      <c r="V4" s="58"/>
      <c r="W4" s="58"/>
      <c r="X4" s="58"/>
      <c r="Y4" s="58"/>
      <c r="Z4" s="58"/>
    </row>
    <row r="5" spans="1:26" ht="15.5" x14ac:dyDescent="0.35">
      <c r="A5" s="128"/>
      <c r="B5" s="109"/>
      <c r="C5" s="108"/>
      <c r="D5" s="109"/>
      <c r="E5" s="109"/>
      <c r="F5" s="58"/>
      <c r="G5" s="58"/>
      <c r="H5" s="58"/>
      <c r="I5" s="58"/>
      <c r="J5" s="58"/>
      <c r="K5" s="58"/>
      <c r="L5" s="58"/>
      <c r="M5" s="58"/>
      <c r="N5" s="58"/>
      <c r="O5" s="58"/>
      <c r="P5" s="58"/>
      <c r="Q5" s="58"/>
      <c r="R5" s="58"/>
      <c r="S5" s="58"/>
      <c r="T5" s="58"/>
      <c r="U5" s="58"/>
      <c r="V5" s="58"/>
      <c r="W5" s="58"/>
      <c r="X5" s="58"/>
      <c r="Y5" s="58"/>
      <c r="Z5" s="58"/>
    </row>
    <row r="6" spans="1:26" ht="24.75" customHeight="1" x14ac:dyDescent="0.35">
      <c r="A6" s="92" t="s">
        <v>339</v>
      </c>
      <c r="B6" s="94"/>
      <c r="C6" s="93"/>
      <c r="D6" s="94"/>
      <c r="E6" s="94"/>
      <c r="F6" s="58"/>
      <c r="G6" s="58"/>
      <c r="H6" s="58"/>
      <c r="I6" s="58"/>
      <c r="J6" s="58"/>
      <c r="K6" s="58"/>
      <c r="L6" s="58"/>
      <c r="M6" s="58"/>
      <c r="N6" s="58"/>
      <c r="O6" s="58"/>
      <c r="P6" s="58"/>
      <c r="Q6" s="58"/>
      <c r="R6" s="58"/>
      <c r="S6" s="58"/>
      <c r="T6" s="58"/>
      <c r="U6" s="58"/>
      <c r="V6" s="58"/>
      <c r="W6" s="58"/>
      <c r="X6" s="58"/>
      <c r="Y6" s="58"/>
      <c r="Z6" s="58"/>
    </row>
    <row r="7" spans="1:26" ht="22.5" customHeight="1" x14ac:dyDescent="0.35">
      <c r="A7" s="58" t="s">
        <v>383</v>
      </c>
      <c r="B7" s="98">
        <v>25000</v>
      </c>
      <c r="C7" s="96" t="s">
        <v>101</v>
      </c>
      <c r="D7" s="97">
        <f t="shared" ref="D7:D14" si="0">IF(C7="Weekly",B7*52,IF(C7="Fortnightly",B7*26,IF(C7="Monthly",B7*12,IF(C7="Quarterly",B7*4,IF(C7="Annually",B7,"Error")))))</f>
        <v>25000</v>
      </c>
      <c r="E7" s="98">
        <f t="shared" ref="E7:E14" si="1">D7/52</f>
        <v>480.76923076923077</v>
      </c>
      <c r="F7" s="58"/>
      <c r="G7" s="58"/>
      <c r="H7" s="58"/>
      <c r="I7" s="58"/>
      <c r="J7" s="58"/>
      <c r="K7" s="58"/>
      <c r="L7" s="58"/>
      <c r="M7" s="58"/>
      <c r="N7" s="58"/>
      <c r="O7" s="58"/>
      <c r="P7" s="58"/>
      <c r="Q7" s="58"/>
      <c r="R7" s="58"/>
      <c r="S7" s="58"/>
      <c r="T7" s="58"/>
      <c r="U7" s="58"/>
      <c r="V7" s="58"/>
      <c r="W7" s="58"/>
      <c r="X7" s="58"/>
      <c r="Y7" s="58"/>
      <c r="Z7" s="58"/>
    </row>
    <row r="8" spans="1:26" ht="22.5" customHeight="1" x14ac:dyDescent="0.35">
      <c r="A8" s="116" t="s">
        <v>384</v>
      </c>
      <c r="B8" s="98">
        <v>0</v>
      </c>
      <c r="C8" s="96" t="s">
        <v>97</v>
      </c>
      <c r="D8" s="97">
        <f t="shared" si="0"/>
        <v>0</v>
      </c>
      <c r="E8" s="98">
        <f t="shared" si="1"/>
        <v>0</v>
      </c>
      <c r="F8" s="58"/>
      <c r="G8" s="58"/>
      <c r="H8" s="58"/>
      <c r="I8" s="58"/>
      <c r="J8" s="58"/>
      <c r="K8" s="58"/>
      <c r="L8" s="58"/>
      <c r="M8" s="58"/>
      <c r="N8" s="58"/>
      <c r="O8" s="58"/>
      <c r="P8" s="58"/>
      <c r="Q8" s="58"/>
      <c r="R8" s="58"/>
      <c r="S8" s="58"/>
      <c r="T8" s="58"/>
      <c r="U8" s="58"/>
      <c r="V8" s="58"/>
      <c r="W8" s="58"/>
      <c r="X8" s="58"/>
      <c r="Y8" s="58"/>
      <c r="Z8" s="58"/>
    </row>
    <row r="9" spans="1:26" ht="22.5" customHeight="1" x14ac:dyDescent="0.35">
      <c r="A9" s="58" t="s">
        <v>385</v>
      </c>
      <c r="B9" s="98">
        <v>0</v>
      </c>
      <c r="C9" s="96" t="s">
        <v>97</v>
      </c>
      <c r="D9" s="97">
        <f t="shared" si="0"/>
        <v>0</v>
      </c>
      <c r="E9" s="98">
        <f t="shared" si="1"/>
        <v>0</v>
      </c>
      <c r="F9" s="58"/>
      <c r="G9" s="58"/>
      <c r="H9" s="58"/>
      <c r="I9" s="58"/>
      <c r="J9" s="58"/>
      <c r="K9" s="58"/>
      <c r="L9" s="58"/>
      <c r="M9" s="58"/>
      <c r="N9" s="58"/>
      <c r="O9" s="58"/>
      <c r="P9" s="58"/>
      <c r="Q9" s="58"/>
      <c r="R9" s="58"/>
      <c r="S9" s="58"/>
      <c r="T9" s="58"/>
      <c r="U9" s="58"/>
      <c r="V9" s="58"/>
      <c r="W9" s="58"/>
      <c r="X9" s="58"/>
      <c r="Y9" s="58"/>
      <c r="Z9" s="58"/>
    </row>
    <row r="10" spans="1:26" ht="22.5" customHeight="1" x14ac:dyDescent="0.35">
      <c r="A10" s="58" t="s">
        <v>343</v>
      </c>
      <c r="B10" s="98">
        <v>16453</v>
      </c>
      <c r="C10" s="96" t="s">
        <v>101</v>
      </c>
      <c r="D10" s="97">
        <f t="shared" si="0"/>
        <v>16453</v>
      </c>
      <c r="E10" s="98">
        <f t="shared" si="1"/>
        <v>316.40384615384613</v>
      </c>
      <c r="F10" s="58"/>
      <c r="G10" s="58"/>
      <c r="H10" s="58"/>
      <c r="I10" s="58"/>
      <c r="J10" s="58"/>
      <c r="K10" s="58"/>
      <c r="L10" s="58"/>
      <c r="M10" s="58"/>
      <c r="N10" s="58"/>
      <c r="O10" s="58"/>
      <c r="P10" s="58"/>
      <c r="Q10" s="58"/>
      <c r="R10" s="58"/>
      <c r="S10" s="58"/>
      <c r="T10" s="58"/>
      <c r="U10" s="58"/>
      <c r="V10" s="58"/>
      <c r="W10" s="58"/>
      <c r="X10" s="58"/>
      <c r="Y10" s="58"/>
      <c r="Z10" s="58"/>
    </row>
    <row r="11" spans="1:26" ht="22.5" customHeight="1" x14ac:dyDescent="0.35">
      <c r="A11" s="58" t="s">
        <v>344</v>
      </c>
      <c r="B11" s="98">
        <v>0</v>
      </c>
      <c r="C11" s="96" t="s">
        <v>97</v>
      </c>
      <c r="D11" s="97">
        <f t="shared" si="0"/>
        <v>0</v>
      </c>
      <c r="E11" s="98">
        <f t="shared" si="1"/>
        <v>0</v>
      </c>
      <c r="F11" s="58"/>
      <c r="G11" s="58"/>
      <c r="H11" s="58"/>
      <c r="I11" s="58"/>
      <c r="J11" s="58"/>
      <c r="K11" s="58"/>
      <c r="L11" s="58"/>
      <c r="M11" s="58"/>
      <c r="N11" s="58"/>
      <c r="O11" s="58"/>
      <c r="P11" s="58"/>
      <c r="Q11" s="58"/>
      <c r="R11" s="58"/>
      <c r="S11" s="58"/>
      <c r="T11" s="58"/>
      <c r="U11" s="58"/>
      <c r="V11" s="58"/>
      <c r="W11" s="58"/>
      <c r="X11" s="58"/>
      <c r="Y11" s="58"/>
      <c r="Z11" s="58"/>
    </row>
    <row r="12" spans="1:26" ht="22.5" customHeight="1" x14ac:dyDescent="0.35">
      <c r="A12" s="58" t="s">
        <v>345</v>
      </c>
      <c r="B12" s="98">
        <v>923</v>
      </c>
      <c r="C12" s="96" t="s">
        <v>101</v>
      </c>
      <c r="D12" s="97">
        <f t="shared" si="0"/>
        <v>923</v>
      </c>
      <c r="E12" s="98">
        <f t="shared" si="1"/>
        <v>17.75</v>
      </c>
      <c r="F12" s="58"/>
      <c r="G12" s="58"/>
      <c r="H12" s="58"/>
      <c r="I12" s="58"/>
      <c r="J12" s="58"/>
      <c r="K12" s="58"/>
      <c r="L12" s="58"/>
      <c r="M12" s="58"/>
      <c r="N12" s="58"/>
      <c r="O12" s="58"/>
      <c r="P12" s="58"/>
      <c r="Q12" s="58"/>
      <c r="R12" s="58"/>
      <c r="S12" s="58"/>
      <c r="T12" s="58"/>
      <c r="U12" s="58"/>
      <c r="V12" s="58"/>
      <c r="W12" s="58"/>
      <c r="X12" s="58"/>
      <c r="Y12" s="58"/>
      <c r="Z12" s="58"/>
    </row>
    <row r="13" spans="1:26" ht="22.5" customHeight="1" x14ac:dyDescent="0.35">
      <c r="A13" s="58" t="s">
        <v>386</v>
      </c>
      <c r="B13" s="98">
        <v>35000</v>
      </c>
      <c r="C13" s="96" t="s">
        <v>101</v>
      </c>
      <c r="D13" s="97">
        <f t="shared" si="0"/>
        <v>35000</v>
      </c>
      <c r="E13" s="98">
        <f t="shared" si="1"/>
        <v>673.07692307692309</v>
      </c>
      <c r="F13" s="58"/>
      <c r="G13" s="58"/>
      <c r="H13" s="58"/>
      <c r="I13" s="58"/>
      <c r="J13" s="58"/>
      <c r="K13" s="58"/>
      <c r="L13" s="58"/>
      <c r="M13" s="58"/>
      <c r="N13" s="58"/>
      <c r="O13" s="58"/>
      <c r="P13" s="58"/>
      <c r="Q13" s="58"/>
      <c r="R13" s="58"/>
      <c r="S13" s="58"/>
      <c r="T13" s="58"/>
      <c r="U13" s="58"/>
      <c r="V13" s="58"/>
      <c r="W13" s="58"/>
      <c r="X13" s="58"/>
      <c r="Y13" s="58"/>
      <c r="Z13" s="58"/>
    </row>
    <row r="14" spans="1:26" ht="22.5" customHeight="1" x14ac:dyDescent="0.35">
      <c r="A14" s="58" t="s">
        <v>347</v>
      </c>
      <c r="B14" s="98">
        <v>0</v>
      </c>
      <c r="C14" s="96" t="s">
        <v>97</v>
      </c>
      <c r="D14" s="97">
        <f t="shared" si="0"/>
        <v>0</v>
      </c>
      <c r="E14" s="98">
        <f t="shared" si="1"/>
        <v>0</v>
      </c>
      <c r="F14" s="58"/>
      <c r="G14" s="58"/>
      <c r="H14" s="58"/>
      <c r="I14" s="58"/>
      <c r="J14" s="58"/>
      <c r="K14" s="58"/>
      <c r="L14" s="58"/>
      <c r="M14" s="58"/>
      <c r="N14" s="58"/>
      <c r="O14" s="58"/>
      <c r="P14" s="58"/>
      <c r="Q14" s="58"/>
      <c r="R14" s="58"/>
      <c r="S14" s="58"/>
      <c r="T14" s="58"/>
      <c r="U14" s="58"/>
      <c r="V14" s="58"/>
      <c r="W14" s="58"/>
      <c r="X14" s="58"/>
      <c r="Y14" s="58"/>
      <c r="Z14" s="58"/>
    </row>
    <row r="15" spans="1:26" ht="22.5" customHeight="1" x14ac:dyDescent="0.35">
      <c r="A15" s="58"/>
      <c r="B15" s="98"/>
      <c r="C15" s="96"/>
      <c r="D15" s="98"/>
      <c r="E15" s="98"/>
      <c r="F15" s="58"/>
      <c r="G15" s="58"/>
      <c r="H15" s="58"/>
      <c r="I15" s="58"/>
      <c r="J15" s="58"/>
      <c r="K15" s="58"/>
      <c r="L15" s="58"/>
      <c r="M15" s="58"/>
      <c r="N15" s="58"/>
      <c r="O15" s="58"/>
      <c r="P15" s="58"/>
      <c r="Q15" s="58"/>
      <c r="R15" s="58"/>
      <c r="S15" s="58"/>
      <c r="T15" s="58"/>
      <c r="U15" s="58"/>
      <c r="V15" s="58"/>
      <c r="W15" s="58"/>
      <c r="X15" s="58"/>
      <c r="Y15" s="58"/>
      <c r="Z15" s="58"/>
    </row>
    <row r="16" spans="1:26" ht="24.75" customHeight="1" x14ac:dyDescent="0.35">
      <c r="A16" s="92"/>
      <c r="B16" s="101"/>
      <c r="C16" s="100" t="s">
        <v>108</v>
      </c>
      <c r="D16" s="101">
        <f t="shared" ref="D16:E16" si="2">SUM(D7:D14)</f>
        <v>77376</v>
      </c>
      <c r="E16" s="101">
        <f t="shared" si="2"/>
        <v>1488</v>
      </c>
      <c r="F16" s="102"/>
      <c r="G16" s="102"/>
      <c r="H16" s="102"/>
      <c r="I16" s="102"/>
      <c r="J16" s="102"/>
      <c r="K16" s="102"/>
      <c r="L16" s="102"/>
      <c r="M16" s="102"/>
      <c r="N16" s="102"/>
      <c r="O16" s="102"/>
      <c r="P16" s="102"/>
      <c r="Q16" s="102"/>
      <c r="R16" s="102"/>
      <c r="S16" s="102"/>
      <c r="T16" s="102"/>
      <c r="U16" s="102"/>
      <c r="V16" s="102"/>
      <c r="W16" s="102"/>
      <c r="X16" s="102"/>
      <c r="Y16" s="102"/>
      <c r="Z16" s="102"/>
    </row>
    <row r="17" spans="1:26" ht="7.5" customHeight="1" x14ac:dyDescent="0.35">
      <c r="A17" s="103"/>
      <c r="B17" s="106"/>
      <c r="C17" s="105"/>
      <c r="D17" s="106"/>
      <c r="E17" s="106"/>
      <c r="F17" s="58"/>
      <c r="G17" s="58"/>
      <c r="H17" s="58"/>
      <c r="I17" s="58"/>
      <c r="J17" s="58"/>
      <c r="K17" s="58"/>
      <c r="L17" s="58"/>
      <c r="M17" s="58"/>
      <c r="N17" s="58"/>
      <c r="O17" s="58"/>
      <c r="P17" s="58"/>
      <c r="Q17" s="58"/>
      <c r="R17" s="58"/>
      <c r="S17" s="58"/>
      <c r="T17" s="58"/>
      <c r="U17" s="58"/>
      <c r="V17" s="58"/>
      <c r="W17" s="58"/>
      <c r="X17" s="58"/>
      <c r="Y17" s="58"/>
      <c r="Z17" s="58"/>
    </row>
    <row r="18" spans="1:26" ht="31.5" customHeight="1" x14ac:dyDescent="0.35">
      <c r="A18" s="92" t="s">
        <v>348</v>
      </c>
      <c r="B18" s="109"/>
      <c r="C18" s="108"/>
      <c r="D18" s="109"/>
      <c r="E18" s="109"/>
      <c r="F18" s="58"/>
      <c r="G18" s="58"/>
      <c r="H18" s="58"/>
      <c r="I18" s="58"/>
      <c r="J18" s="58"/>
      <c r="K18" s="58"/>
      <c r="L18" s="58"/>
      <c r="M18" s="58"/>
      <c r="N18" s="58"/>
      <c r="O18" s="58"/>
      <c r="P18" s="58"/>
      <c r="Q18" s="58"/>
      <c r="R18" s="58"/>
      <c r="S18" s="58"/>
      <c r="T18" s="58"/>
      <c r="U18" s="58"/>
      <c r="V18" s="58"/>
      <c r="W18" s="58"/>
      <c r="X18" s="58"/>
      <c r="Y18" s="58"/>
      <c r="Z18" s="58"/>
    </row>
    <row r="19" spans="1:26" ht="15.5" x14ac:dyDescent="0.35">
      <c r="A19" s="110" t="s">
        <v>349</v>
      </c>
      <c r="B19" s="113"/>
      <c r="C19" s="112"/>
      <c r="D19" s="113"/>
      <c r="E19" s="113"/>
      <c r="F19" s="58"/>
      <c r="G19" s="58"/>
      <c r="H19" s="58"/>
      <c r="I19" s="58"/>
      <c r="J19" s="58"/>
      <c r="K19" s="58"/>
      <c r="L19" s="58"/>
      <c r="M19" s="58"/>
      <c r="N19" s="58"/>
      <c r="O19" s="58"/>
      <c r="P19" s="58"/>
      <c r="Q19" s="58"/>
      <c r="R19" s="58"/>
      <c r="S19" s="58"/>
      <c r="T19" s="58"/>
      <c r="U19" s="58"/>
      <c r="V19" s="58"/>
      <c r="W19" s="58"/>
      <c r="X19" s="58"/>
      <c r="Y19" s="58"/>
      <c r="Z19" s="58"/>
    </row>
    <row r="20" spans="1:26" ht="22.5" customHeight="1" x14ac:dyDescent="0.35">
      <c r="A20" s="58" t="s">
        <v>112</v>
      </c>
      <c r="B20" s="98">
        <v>47.46</v>
      </c>
      <c r="C20" s="96" t="s">
        <v>106</v>
      </c>
      <c r="D20" s="98">
        <f t="shared" ref="D20:D27" si="3">IF(C20="Weekly",B20*52,IF(C20="Fortnightly",B20*26,IF(C20="Monthly",B20*12,IF(C20="Quarterly",B20*4,IF(C20="Annually",B20,"Error")))))</f>
        <v>2467.92</v>
      </c>
      <c r="E20" s="98">
        <f t="shared" ref="E20:E27" si="4">D20/52</f>
        <v>47.46</v>
      </c>
      <c r="F20" s="58"/>
      <c r="G20" s="58"/>
      <c r="H20" s="58"/>
      <c r="I20" s="58"/>
      <c r="J20" s="58"/>
      <c r="K20" s="58"/>
      <c r="L20" s="58"/>
      <c r="M20" s="58"/>
      <c r="N20" s="58"/>
      <c r="O20" s="58"/>
      <c r="P20" s="58"/>
      <c r="Q20" s="58"/>
      <c r="R20" s="58"/>
      <c r="S20" s="58"/>
      <c r="T20" s="58"/>
      <c r="U20" s="58"/>
      <c r="V20" s="58"/>
      <c r="W20" s="58"/>
      <c r="X20" s="58"/>
      <c r="Y20" s="58"/>
      <c r="Z20" s="58"/>
    </row>
    <row r="21" spans="1:26" ht="22.5" customHeight="1" x14ac:dyDescent="0.35">
      <c r="A21" s="58" t="s">
        <v>114</v>
      </c>
      <c r="B21" s="98">
        <v>46.72</v>
      </c>
      <c r="C21" s="96" t="s">
        <v>106</v>
      </c>
      <c r="D21" s="98">
        <f t="shared" si="3"/>
        <v>2429.44</v>
      </c>
      <c r="E21" s="98">
        <f t="shared" si="4"/>
        <v>46.72</v>
      </c>
      <c r="F21" s="58"/>
      <c r="G21" s="58"/>
      <c r="H21" s="58"/>
      <c r="I21" s="58"/>
      <c r="J21" s="58"/>
      <c r="K21" s="58"/>
      <c r="L21" s="58"/>
      <c r="M21" s="58"/>
      <c r="N21" s="58"/>
      <c r="O21" s="58"/>
      <c r="P21" s="58"/>
      <c r="Q21" s="58"/>
      <c r="R21" s="58"/>
      <c r="S21" s="58"/>
      <c r="T21" s="58"/>
      <c r="U21" s="58"/>
      <c r="V21" s="58"/>
      <c r="W21" s="58"/>
      <c r="X21" s="58"/>
      <c r="Y21" s="58"/>
      <c r="Z21" s="58"/>
    </row>
    <row r="22" spans="1:26" ht="22.5" customHeight="1" x14ac:dyDescent="0.35">
      <c r="A22" s="58" t="s">
        <v>116</v>
      </c>
      <c r="B22" s="98">
        <v>27.22</v>
      </c>
      <c r="C22" s="96" t="s">
        <v>106</v>
      </c>
      <c r="D22" s="98">
        <f t="shared" si="3"/>
        <v>1415.44</v>
      </c>
      <c r="E22" s="98">
        <f t="shared" si="4"/>
        <v>27.220000000000002</v>
      </c>
      <c r="F22" s="58"/>
      <c r="G22" s="58"/>
      <c r="H22" s="58"/>
      <c r="I22" s="58"/>
      <c r="J22" s="58"/>
      <c r="K22" s="58"/>
      <c r="L22" s="58"/>
      <c r="M22" s="58"/>
      <c r="N22" s="58"/>
      <c r="O22" s="58"/>
      <c r="P22" s="58"/>
      <c r="Q22" s="58"/>
      <c r="R22" s="58"/>
      <c r="S22" s="58"/>
      <c r="T22" s="58"/>
      <c r="U22" s="58"/>
      <c r="V22" s="58"/>
      <c r="W22" s="58"/>
      <c r="X22" s="58"/>
      <c r="Y22" s="58"/>
      <c r="Z22" s="58"/>
    </row>
    <row r="23" spans="1:26" ht="22.5" customHeight="1" x14ac:dyDescent="0.35">
      <c r="A23" s="58" t="s">
        <v>117</v>
      </c>
      <c r="B23" s="98">
        <v>8.14</v>
      </c>
      <c r="C23" s="96" t="s">
        <v>106</v>
      </c>
      <c r="D23" s="98">
        <f t="shared" si="3"/>
        <v>423.28000000000003</v>
      </c>
      <c r="E23" s="98">
        <f t="shared" si="4"/>
        <v>8.14</v>
      </c>
      <c r="F23" s="58"/>
      <c r="G23" s="58"/>
      <c r="H23" s="58"/>
      <c r="I23" s="58"/>
      <c r="J23" s="58"/>
      <c r="K23" s="58"/>
      <c r="L23" s="58"/>
      <c r="M23" s="58"/>
      <c r="N23" s="58"/>
      <c r="O23" s="58"/>
      <c r="P23" s="58"/>
      <c r="Q23" s="58"/>
      <c r="R23" s="58"/>
      <c r="S23" s="58"/>
      <c r="T23" s="58"/>
      <c r="U23" s="58"/>
      <c r="V23" s="58"/>
      <c r="W23" s="58"/>
      <c r="X23" s="58"/>
      <c r="Y23" s="58"/>
      <c r="Z23" s="58"/>
    </row>
    <row r="24" spans="1:26" ht="22.5" customHeight="1" x14ac:dyDescent="0.35">
      <c r="A24" s="58" t="s">
        <v>118</v>
      </c>
      <c r="B24" s="98">
        <v>22.85</v>
      </c>
      <c r="C24" s="96" t="s">
        <v>106</v>
      </c>
      <c r="D24" s="98">
        <f t="shared" si="3"/>
        <v>1188.2</v>
      </c>
      <c r="E24" s="98">
        <f t="shared" si="4"/>
        <v>22.85</v>
      </c>
      <c r="F24" s="58"/>
      <c r="G24" s="58"/>
      <c r="H24" s="58"/>
      <c r="I24" s="58"/>
      <c r="J24" s="58"/>
      <c r="K24" s="58"/>
      <c r="L24" s="58"/>
      <c r="M24" s="58"/>
      <c r="N24" s="58"/>
      <c r="O24" s="58"/>
      <c r="P24" s="58"/>
      <c r="Q24" s="58"/>
      <c r="R24" s="58"/>
      <c r="S24" s="58"/>
      <c r="T24" s="58"/>
      <c r="U24" s="58"/>
      <c r="V24" s="58"/>
      <c r="W24" s="58"/>
      <c r="X24" s="58"/>
      <c r="Y24" s="58"/>
      <c r="Z24" s="58"/>
    </row>
    <row r="25" spans="1:26" ht="22.5" customHeight="1" x14ac:dyDescent="0.35">
      <c r="A25" s="58" t="s">
        <v>120</v>
      </c>
      <c r="B25" s="98">
        <v>47.81</v>
      </c>
      <c r="C25" s="96" t="s">
        <v>106</v>
      </c>
      <c r="D25" s="98">
        <f t="shared" si="3"/>
        <v>2486.12</v>
      </c>
      <c r="E25" s="98">
        <f t="shared" si="4"/>
        <v>47.809999999999995</v>
      </c>
      <c r="F25" s="58"/>
      <c r="G25" s="58"/>
      <c r="H25" s="58"/>
      <c r="I25" s="58"/>
      <c r="J25" s="58"/>
      <c r="K25" s="58"/>
      <c r="L25" s="58"/>
      <c r="M25" s="58"/>
      <c r="N25" s="58"/>
      <c r="O25" s="58"/>
      <c r="P25" s="58"/>
      <c r="Q25" s="58"/>
      <c r="R25" s="58"/>
      <c r="S25" s="58"/>
      <c r="T25" s="58"/>
      <c r="U25" s="58"/>
      <c r="V25" s="58"/>
      <c r="W25" s="58"/>
      <c r="X25" s="58"/>
      <c r="Y25" s="58"/>
      <c r="Z25" s="58"/>
    </row>
    <row r="26" spans="1:26" ht="22.5" customHeight="1" x14ac:dyDescent="0.35">
      <c r="A26" s="58" t="s">
        <v>121</v>
      </c>
      <c r="B26" s="98">
        <v>0</v>
      </c>
      <c r="C26" s="96" t="s">
        <v>97</v>
      </c>
      <c r="D26" s="98">
        <f t="shared" si="3"/>
        <v>0</v>
      </c>
      <c r="E26" s="98">
        <f t="shared" si="4"/>
        <v>0</v>
      </c>
      <c r="F26" s="58"/>
      <c r="G26" s="58"/>
      <c r="H26" s="58"/>
      <c r="I26" s="58"/>
      <c r="J26" s="58"/>
      <c r="K26" s="58"/>
      <c r="L26" s="58"/>
      <c r="M26" s="58"/>
      <c r="N26" s="58"/>
      <c r="O26" s="58"/>
      <c r="P26" s="58"/>
      <c r="Q26" s="58"/>
      <c r="R26" s="58"/>
      <c r="S26" s="58"/>
      <c r="T26" s="58"/>
      <c r="U26" s="58"/>
      <c r="V26" s="58"/>
      <c r="W26" s="58"/>
      <c r="X26" s="58"/>
      <c r="Y26" s="58"/>
      <c r="Z26" s="58"/>
    </row>
    <row r="27" spans="1:26" ht="22.5" customHeight="1" x14ac:dyDescent="0.35">
      <c r="A27" s="58" t="s">
        <v>122</v>
      </c>
      <c r="B27" s="98">
        <v>0</v>
      </c>
      <c r="C27" s="96" t="s">
        <v>97</v>
      </c>
      <c r="D27" s="98">
        <f t="shared" si="3"/>
        <v>0</v>
      </c>
      <c r="E27" s="98">
        <f t="shared" si="4"/>
        <v>0</v>
      </c>
      <c r="F27" s="58"/>
      <c r="G27" s="58"/>
      <c r="H27" s="58"/>
      <c r="I27" s="58"/>
      <c r="J27" s="58"/>
      <c r="K27" s="58"/>
      <c r="L27" s="58"/>
      <c r="M27" s="58"/>
      <c r="N27" s="58"/>
      <c r="O27" s="58"/>
      <c r="P27" s="58"/>
      <c r="Q27" s="58"/>
      <c r="R27" s="58"/>
      <c r="S27" s="58"/>
      <c r="T27" s="58"/>
      <c r="U27" s="58"/>
      <c r="V27" s="58"/>
      <c r="W27" s="58"/>
      <c r="X27" s="58"/>
      <c r="Y27" s="58"/>
      <c r="Z27" s="58"/>
    </row>
    <row r="28" spans="1:26" ht="22.5" customHeight="1" x14ac:dyDescent="0.35">
      <c r="A28" s="58"/>
      <c r="B28" s="98"/>
      <c r="C28" s="96"/>
      <c r="D28" s="98"/>
      <c r="E28" s="98"/>
      <c r="F28" s="58"/>
      <c r="G28" s="58"/>
      <c r="H28" s="58"/>
      <c r="I28" s="58"/>
      <c r="J28" s="58"/>
      <c r="K28" s="58"/>
      <c r="L28" s="58"/>
      <c r="M28" s="58"/>
      <c r="N28" s="58"/>
      <c r="O28" s="58"/>
      <c r="P28" s="58"/>
      <c r="Q28" s="58"/>
      <c r="R28" s="58"/>
      <c r="S28" s="58"/>
      <c r="T28" s="58"/>
      <c r="U28" s="58"/>
      <c r="V28" s="58"/>
      <c r="W28" s="58"/>
      <c r="X28" s="58"/>
      <c r="Y28" s="58"/>
      <c r="Z28" s="58"/>
    </row>
    <row r="29" spans="1:26" ht="15.5" x14ac:dyDescent="0.35">
      <c r="A29" s="110" t="s">
        <v>350</v>
      </c>
      <c r="B29" s="113"/>
      <c r="C29" s="112"/>
      <c r="D29" s="113"/>
      <c r="E29" s="113"/>
      <c r="F29" s="58"/>
      <c r="G29" s="58"/>
      <c r="H29" s="58"/>
      <c r="I29" s="58"/>
      <c r="J29" s="58"/>
      <c r="K29" s="58"/>
      <c r="L29" s="58"/>
      <c r="M29" s="58"/>
      <c r="N29" s="58"/>
      <c r="O29" s="58"/>
      <c r="P29" s="58"/>
      <c r="Q29" s="58"/>
      <c r="R29" s="58"/>
      <c r="S29" s="58"/>
      <c r="T29" s="58"/>
      <c r="U29" s="58"/>
      <c r="V29" s="58"/>
      <c r="W29" s="58"/>
      <c r="X29" s="58"/>
      <c r="Y29" s="58"/>
      <c r="Z29" s="58"/>
    </row>
    <row r="30" spans="1:26" ht="22.5" customHeight="1" x14ac:dyDescent="0.35">
      <c r="A30" s="58" t="s">
        <v>124</v>
      </c>
      <c r="B30" s="98">
        <v>253.71</v>
      </c>
      <c r="C30" s="96" t="s">
        <v>106</v>
      </c>
      <c r="D30" s="97">
        <f t="shared" ref="D30:D32" si="5">IF(C30="Weekly",B30*52,IF(C30="Fortnightly",B30*26,IF(C30="Monthly",B30*12,IF(C30="Quarterly",B30*4,IF(C30="Annually",B30,"Error")))))</f>
        <v>13192.92</v>
      </c>
      <c r="E30" s="98">
        <f t="shared" ref="E30:E32" si="6">D30/52</f>
        <v>253.71</v>
      </c>
      <c r="F30" s="58"/>
      <c r="G30" s="58"/>
      <c r="H30" s="58"/>
      <c r="I30" s="58"/>
      <c r="J30" s="58"/>
      <c r="K30" s="58"/>
      <c r="L30" s="58"/>
      <c r="M30" s="58"/>
      <c r="N30" s="58"/>
      <c r="O30" s="58"/>
      <c r="P30" s="58"/>
      <c r="Q30" s="58"/>
      <c r="R30" s="58"/>
      <c r="S30" s="58"/>
      <c r="T30" s="58"/>
      <c r="U30" s="58"/>
      <c r="V30" s="58"/>
      <c r="W30" s="58"/>
      <c r="X30" s="58"/>
      <c r="Y30" s="58"/>
      <c r="Z30" s="58"/>
    </row>
    <row r="31" spans="1:26" ht="22.5" customHeight="1" x14ac:dyDescent="0.35">
      <c r="A31" s="58" t="s">
        <v>125</v>
      </c>
      <c r="B31" s="98">
        <v>0</v>
      </c>
      <c r="C31" s="96" t="s">
        <v>97</v>
      </c>
      <c r="D31" s="97">
        <f t="shared" si="5"/>
        <v>0</v>
      </c>
      <c r="E31" s="98">
        <f t="shared" si="6"/>
        <v>0</v>
      </c>
      <c r="F31" s="58"/>
      <c r="G31" s="58"/>
      <c r="H31" s="58"/>
      <c r="I31" s="58"/>
      <c r="J31" s="58"/>
      <c r="K31" s="58"/>
      <c r="L31" s="58"/>
      <c r="M31" s="58"/>
      <c r="N31" s="58"/>
      <c r="O31" s="58"/>
      <c r="P31" s="58"/>
      <c r="Q31" s="58"/>
      <c r="R31" s="58"/>
      <c r="S31" s="58"/>
      <c r="T31" s="58"/>
      <c r="U31" s="58"/>
      <c r="V31" s="58"/>
      <c r="W31" s="58"/>
      <c r="X31" s="58"/>
      <c r="Y31" s="58"/>
      <c r="Z31" s="58"/>
    </row>
    <row r="32" spans="1:26" ht="22.5" customHeight="1" x14ac:dyDescent="0.35">
      <c r="A32" s="58" t="s">
        <v>246</v>
      </c>
      <c r="B32" s="98">
        <v>0</v>
      </c>
      <c r="C32" s="96" t="s">
        <v>97</v>
      </c>
      <c r="D32" s="97">
        <f t="shared" si="5"/>
        <v>0</v>
      </c>
      <c r="E32" s="98">
        <f t="shared" si="6"/>
        <v>0</v>
      </c>
      <c r="F32" s="58"/>
      <c r="G32" s="58"/>
      <c r="H32" s="58"/>
      <c r="I32" s="58"/>
      <c r="J32" s="58"/>
      <c r="K32" s="58"/>
      <c r="L32" s="58"/>
      <c r="M32" s="58"/>
      <c r="N32" s="58"/>
      <c r="O32" s="58"/>
      <c r="P32" s="58"/>
      <c r="Q32" s="58"/>
      <c r="R32" s="58"/>
      <c r="S32" s="58"/>
      <c r="T32" s="58"/>
      <c r="U32" s="58"/>
      <c r="V32" s="58"/>
      <c r="W32" s="58"/>
      <c r="X32" s="58"/>
      <c r="Y32" s="58"/>
      <c r="Z32" s="58"/>
    </row>
    <row r="33" spans="1:26" ht="22.5" customHeight="1" x14ac:dyDescent="0.35">
      <c r="A33" s="58"/>
      <c r="B33" s="98"/>
      <c r="C33" s="96"/>
      <c r="D33" s="98"/>
      <c r="E33" s="98"/>
      <c r="F33" s="58"/>
      <c r="G33" s="58"/>
      <c r="H33" s="58"/>
      <c r="I33" s="58"/>
      <c r="J33" s="58"/>
      <c r="K33" s="58"/>
      <c r="L33" s="58"/>
      <c r="M33" s="58"/>
      <c r="N33" s="58"/>
      <c r="O33" s="58"/>
      <c r="P33" s="58"/>
      <c r="Q33" s="58"/>
      <c r="R33" s="58"/>
      <c r="S33" s="58"/>
      <c r="T33" s="58"/>
      <c r="U33" s="58"/>
      <c r="V33" s="58"/>
      <c r="W33" s="58"/>
      <c r="X33" s="58"/>
      <c r="Y33" s="58"/>
      <c r="Z33" s="58"/>
    </row>
    <row r="34" spans="1:26" ht="15.5" x14ac:dyDescent="0.35">
      <c r="A34" s="110" t="s">
        <v>351</v>
      </c>
      <c r="B34" s="113"/>
      <c r="C34" s="112"/>
      <c r="D34" s="113"/>
      <c r="E34" s="113"/>
      <c r="F34" s="58"/>
      <c r="G34" s="58"/>
      <c r="H34" s="58"/>
      <c r="I34" s="58"/>
      <c r="J34" s="58"/>
      <c r="K34" s="58"/>
      <c r="L34" s="58"/>
      <c r="M34" s="58"/>
      <c r="N34" s="58"/>
      <c r="O34" s="58"/>
      <c r="P34" s="58"/>
      <c r="Q34" s="58"/>
      <c r="R34" s="58"/>
      <c r="S34" s="58"/>
      <c r="T34" s="58"/>
      <c r="U34" s="58"/>
      <c r="V34" s="58"/>
      <c r="W34" s="58"/>
      <c r="X34" s="58"/>
      <c r="Y34" s="58"/>
      <c r="Z34" s="58"/>
    </row>
    <row r="35" spans="1:26" ht="22.5" customHeight="1" x14ac:dyDescent="0.35">
      <c r="A35" s="58" t="s">
        <v>352</v>
      </c>
      <c r="B35" s="98">
        <v>29.78</v>
      </c>
      <c r="C35" s="96" t="s">
        <v>106</v>
      </c>
      <c r="D35" s="98">
        <f t="shared" ref="D35:D37" si="7">IF(C35="Weekly",B35*52,IF(C35="Fortnightly",B35*26,IF(C35="Monthly",B35*12,IF(C35="Quarterly",B35*4,IF(C35="Annually",B35,"Error")))))</f>
        <v>1548.56</v>
      </c>
      <c r="E35" s="98">
        <f t="shared" ref="E35:E37" si="8">D35/52</f>
        <v>29.779999999999998</v>
      </c>
      <c r="F35" s="58"/>
      <c r="G35" s="58"/>
      <c r="H35" s="58"/>
      <c r="I35" s="58"/>
      <c r="J35" s="58"/>
      <c r="K35" s="58"/>
      <c r="L35" s="58"/>
      <c r="M35" s="58"/>
      <c r="N35" s="58"/>
      <c r="O35" s="58"/>
      <c r="P35" s="58"/>
      <c r="Q35" s="58"/>
      <c r="R35" s="58"/>
      <c r="S35" s="58"/>
      <c r="T35" s="58"/>
      <c r="U35" s="58"/>
      <c r="V35" s="58"/>
      <c r="W35" s="58"/>
      <c r="X35" s="58"/>
      <c r="Y35" s="58"/>
      <c r="Z35" s="58"/>
    </row>
    <row r="36" spans="1:26" ht="22.5" customHeight="1" x14ac:dyDescent="0.35">
      <c r="A36" s="58" t="s">
        <v>129</v>
      </c>
      <c r="B36" s="98">
        <v>0</v>
      </c>
      <c r="C36" s="96" t="s">
        <v>97</v>
      </c>
      <c r="D36" s="98">
        <f t="shared" si="7"/>
        <v>0</v>
      </c>
      <c r="E36" s="98">
        <f t="shared" si="8"/>
        <v>0</v>
      </c>
      <c r="F36" s="58"/>
      <c r="G36" s="58"/>
      <c r="H36" s="58"/>
      <c r="I36" s="58"/>
      <c r="J36" s="58"/>
      <c r="K36" s="58"/>
      <c r="L36" s="58"/>
      <c r="M36" s="58"/>
      <c r="N36" s="58"/>
      <c r="O36" s="58"/>
      <c r="P36" s="58"/>
      <c r="Q36" s="58"/>
      <c r="R36" s="58"/>
      <c r="S36" s="58"/>
      <c r="T36" s="58"/>
      <c r="U36" s="58"/>
      <c r="V36" s="58"/>
      <c r="W36" s="58"/>
      <c r="X36" s="58"/>
      <c r="Y36" s="58"/>
      <c r="Z36" s="58"/>
    </row>
    <row r="37" spans="1:26" ht="22.5" customHeight="1" x14ac:dyDescent="0.35">
      <c r="A37" s="58" t="s">
        <v>130</v>
      </c>
      <c r="B37" s="98">
        <v>0</v>
      </c>
      <c r="C37" s="96" t="s">
        <v>97</v>
      </c>
      <c r="D37" s="98">
        <f t="shared" si="7"/>
        <v>0</v>
      </c>
      <c r="E37" s="98">
        <f t="shared" si="8"/>
        <v>0</v>
      </c>
      <c r="F37" s="58"/>
      <c r="G37" s="58"/>
      <c r="H37" s="58"/>
      <c r="I37" s="58"/>
      <c r="J37" s="58"/>
      <c r="K37" s="58"/>
      <c r="L37" s="58"/>
      <c r="M37" s="58"/>
      <c r="N37" s="58"/>
      <c r="O37" s="58"/>
      <c r="P37" s="58"/>
      <c r="Q37" s="58"/>
      <c r="R37" s="58"/>
      <c r="S37" s="58"/>
      <c r="T37" s="58"/>
      <c r="U37" s="58"/>
      <c r="V37" s="58"/>
      <c r="W37" s="58"/>
      <c r="X37" s="58"/>
      <c r="Y37" s="58"/>
      <c r="Z37" s="58"/>
    </row>
    <row r="38" spans="1:26" ht="22.5" customHeight="1" x14ac:dyDescent="0.35">
      <c r="A38" s="58"/>
      <c r="B38" s="98"/>
      <c r="C38" s="96"/>
      <c r="D38" s="98"/>
      <c r="E38" s="98"/>
      <c r="F38" s="58"/>
      <c r="G38" s="58"/>
      <c r="H38" s="58"/>
      <c r="I38" s="58"/>
      <c r="J38" s="58"/>
      <c r="K38" s="58"/>
      <c r="L38" s="58"/>
      <c r="M38" s="58"/>
      <c r="N38" s="58"/>
      <c r="O38" s="58"/>
      <c r="P38" s="58"/>
      <c r="Q38" s="58"/>
      <c r="R38" s="58"/>
      <c r="S38" s="58"/>
      <c r="T38" s="58"/>
      <c r="U38" s="58"/>
      <c r="V38" s="58"/>
      <c r="W38" s="58"/>
      <c r="X38" s="58"/>
      <c r="Y38" s="58"/>
      <c r="Z38" s="58"/>
    </row>
    <row r="39" spans="1:26" ht="15.5" x14ac:dyDescent="0.35">
      <c r="A39" s="110" t="s">
        <v>353</v>
      </c>
      <c r="B39" s="113"/>
      <c r="C39" s="112"/>
      <c r="D39" s="109" t="s">
        <v>354</v>
      </c>
      <c r="E39" s="113"/>
      <c r="F39" s="58"/>
      <c r="G39" s="58"/>
      <c r="H39" s="58"/>
      <c r="I39" s="58"/>
      <c r="J39" s="58"/>
      <c r="K39" s="58"/>
      <c r="L39" s="58"/>
      <c r="M39" s="58"/>
      <c r="N39" s="58"/>
      <c r="O39" s="58"/>
      <c r="P39" s="58"/>
      <c r="Q39" s="58"/>
      <c r="R39" s="58"/>
      <c r="S39" s="58"/>
      <c r="T39" s="58"/>
      <c r="U39" s="58"/>
      <c r="V39" s="58"/>
      <c r="W39" s="58"/>
      <c r="X39" s="58"/>
      <c r="Y39" s="58"/>
      <c r="Z39" s="58"/>
    </row>
    <row r="40" spans="1:26" ht="22.5" customHeight="1" x14ac:dyDescent="0.35">
      <c r="A40" s="58" t="s">
        <v>387</v>
      </c>
      <c r="B40" s="98">
        <v>30.47</v>
      </c>
      <c r="C40" s="96" t="s">
        <v>106</v>
      </c>
      <c r="D40" s="98">
        <f t="shared" ref="D40:D46" si="9">IF(C40="Weekly",B40*52,IF(C40="Fortnightly",B40*26,IF(C40="Monthly",B40*12,IF(C40="Quarterly",B40*4,IF(C40="Annually",B40,"Error")))))</f>
        <v>1584.44</v>
      </c>
      <c r="E40" s="98">
        <f t="shared" ref="E40:E46" si="10">D40/52</f>
        <v>30.470000000000002</v>
      </c>
      <c r="F40" s="58"/>
      <c r="G40" s="58"/>
      <c r="H40" s="58"/>
      <c r="I40" s="58"/>
      <c r="J40" s="58"/>
      <c r="K40" s="58"/>
      <c r="L40" s="58"/>
      <c r="M40" s="58"/>
      <c r="N40" s="58"/>
      <c r="O40" s="58"/>
      <c r="P40" s="58"/>
      <c r="Q40" s="58"/>
      <c r="R40" s="58"/>
      <c r="S40" s="58"/>
      <c r="T40" s="58"/>
      <c r="U40" s="58"/>
      <c r="V40" s="58"/>
      <c r="W40" s="58"/>
      <c r="X40" s="58"/>
      <c r="Y40" s="58"/>
      <c r="Z40" s="58"/>
    </row>
    <row r="41" spans="1:26" ht="22.5" customHeight="1" x14ac:dyDescent="0.35">
      <c r="A41" s="58" t="s">
        <v>133</v>
      </c>
      <c r="B41" s="98">
        <v>7.46</v>
      </c>
      <c r="C41" s="96" t="s">
        <v>106</v>
      </c>
      <c r="D41" s="98">
        <f t="shared" si="9"/>
        <v>387.92</v>
      </c>
      <c r="E41" s="98">
        <f t="shared" si="10"/>
        <v>7.46</v>
      </c>
      <c r="F41" s="58"/>
      <c r="G41" s="58"/>
      <c r="H41" s="58"/>
      <c r="I41" s="58"/>
      <c r="J41" s="58"/>
      <c r="K41" s="58"/>
      <c r="L41" s="58"/>
      <c r="M41" s="58"/>
      <c r="N41" s="58"/>
      <c r="O41" s="58"/>
      <c r="P41" s="58"/>
      <c r="Q41" s="58"/>
      <c r="R41" s="58"/>
      <c r="S41" s="58"/>
      <c r="T41" s="58"/>
      <c r="U41" s="58"/>
      <c r="V41" s="58"/>
      <c r="W41" s="58"/>
      <c r="X41" s="58"/>
      <c r="Y41" s="58"/>
      <c r="Z41" s="58"/>
    </row>
    <row r="42" spans="1:26" ht="22.5" customHeight="1" x14ac:dyDescent="0.35">
      <c r="A42" s="58" t="s">
        <v>134</v>
      </c>
      <c r="B42" s="98">
        <v>28.62</v>
      </c>
      <c r="C42" s="96" t="s">
        <v>106</v>
      </c>
      <c r="D42" s="98">
        <f t="shared" si="9"/>
        <v>1488.24</v>
      </c>
      <c r="E42" s="98">
        <f t="shared" si="10"/>
        <v>28.62</v>
      </c>
      <c r="F42" s="58"/>
      <c r="G42" s="58"/>
      <c r="H42" s="58"/>
      <c r="I42" s="58"/>
      <c r="J42" s="58"/>
      <c r="K42" s="58"/>
      <c r="L42" s="58"/>
      <c r="M42" s="58"/>
      <c r="N42" s="58"/>
      <c r="O42" s="58"/>
      <c r="P42" s="58"/>
      <c r="Q42" s="58"/>
      <c r="R42" s="58"/>
      <c r="S42" s="58"/>
      <c r="T42" s="58"/>
      <c r="U42" s="58"/>
      <c r="V42" s="58"/>
      <c r="W42" s="58"/>
      <c r="X42" s="58"/>
      <c r="Y42" s="58"/>
      <c r="Z42" s="58"/>
    </row>
    <row r="43" spans="1:26" ht="22.5" customHeight="1" x14ac:dyDescent="0.35">
      <c r="A43" s="58" t="s">
        <v>135</v>
      </c>
      <c r="B43" s="98">
        <v>10.26</v>
      </c>
      <c r="C43" s="96" t="s">
        <v>106</v>
      </c>
      <c r="D43" s="98">
        <f t="shared" si="9"/>
        <v>533.52</v>
      </c>
      <c r="E43" s="98">
        <f t="shared" si="10"/>
        <v>10.26</v>
      </c>
      <c r="F43" s="58"/>
      <c r="G43" s="58"/>
      <c r="H43" s="58"/>
      <c r="I43" s="58"/>
      <c r="J43" s="58"/>
      <c r="K43" s="58"/>
      <c r="L43" s="58"/>
      <c r="M43" s="58"/>
      <c r="N43" s="58"/>
      <c r="O43" s="58"/>
      <c r="P43" s="58"/>
      <c r="Q43" s="58"/>
      <c r="R43" s="58"/>
      <c r="S43" s="58"/>
      <c r="T43" s="58"/>
      <c r="U43" s="58"/>
      <c r="V43" s="58"/>
      <c r="W43" s="58"/>
      <c r="X43" s="58"/>
      <c r="Y43" s="58"/>
      <c r="Z43" s="58"/>
    </row>
    <row r="44" spans="1:26" ht="22.5" customHeight="1" x14ac:dyDescent="0.35">
      <c r="A44" s="58" t="s">
        <v>136</v>
      </c>
      <c r="B44" s="98">
        <v>4.96</v>
      </c>
      <c r="C44" s="96" t="s">
        <v>106</v>
      </c>
      <c r="D44" s="98">
        <f t="shared" si="9"/>
        <v>257.92</v>
      </c>
      <c r="E44" s="98">
        <f t="shared" si="10"/>
        <v>4.96</v>
      </c>
      <c r="F44" s="58"/>
      <c r="G44" s="58"/>
      <c r="H44" s="58"/>
      <c r="I44" s="58"/>
      <c r="J44" s="58"/>
      <c r="K44" s="58"/>
      <c r="L44" s="58"/>
      <c r="M44" s="58"/>
      <c r="N44" s="58"/>
      <c r="O44" s="58"/>
      <c r="P44" s="58"/>
      <c r="Q44" s="58"/>
      <c r="R44" s="58"/>
      <c r="S44" s="58"/>
      <c r="T44" s="58"/>
      <c r="U44" s="58"/>
      <c r="V44" s="58"/>
      <c r="W44" s="58"/>
      <c r="X44" s="58"/>
      <c r="Y44" s="58"/>
      <c r="Z44" s="58"/>
    </row>
    <row r="45" spans="1:26" ht="22.5" customHeight="1" x14ac:dyDescent="0.35">
      <c r="A45" s="58" t="s">
        <v>137</v>
      </c>
      <c r="B45" s="98">
        <v>18.02</v>
      </c>
      <c r="C45" s="96" t="s">
        <v>106</v>
      </c>
      <c r="D45" s="98">
        <f t="shared" si="9"/>
        <v>937.04</v>
      </c>
      <c r="E45" s="98">
        <f t="shared" si="10"/>
        <v>18.02</v>
      </c>
      <c r="F45" s="58"/>
      <c r="G45" s="58"/>
      <c r="H45" s="58"/>
      <c r="I45" s="58"/>
      <c r="J45" s="58"/>
      <c r="K45" s="58"/>
      <c r="L45" s="58"/>
      <c r="M45" s="58"/>
      <c r="N45" s="58"/>
      <c r="O45" s="58"/>
      <c r="P45" s="58"/>
      <c r="Q45" s="58"/>
      <c r="R45" s="58"/>
      <c r="S45" s="58"/>
      <c r="T45" s="58"/>
      <c r="U45" s="58"/>
      <c r="V45" s="58"/>
      <c r="W45" s="58"/>
      <c r="X45" s="58"/>
      <c r="Y45" s="58"/>
      <c r="Z45" s="58"/>
    </row>
    <row r="46" spans="1:26" ht="22.5" customHeight="1" x14ac:dyDescent="0.35">
      <c r="A46" s="58" t="s">
        <v>138</v>
      </c>
      <c r="B46" s="98">
        <v>7.8</v>
      </c>
      <c r="C46" s="96" t="s">
        <v>106</v>
      </c>
      <c r="D46" s="98">
        <f t="shared" si="9"/>
        <v>405.59999999999997</v>
      </c>
      <c r="E46" s="98">
        <f t="shared" si="10"/>
        <v>7.7999999999999989</v>
      </c>
      <c r="F46" s="58"/>
      <c r="G46" s="58"/>
      <c r="H46" s="58"/>
      <c r="I46" s="58"/>
      <c r="J46" s="58"/>
      <c r="K46" s="58"/>
      <c r="L46" s="58"/>
      <c r="M46" s="58"/>
      <c r="N46" s="58"/>
      <c r="O46" s="58"/>
      <c r="P46" s="58"/>
      <c r="Q46" s="58"/>
      <c r="R46" s="58"/>
      <c r="S46" s="58"/>
      <c r="T46" s="58"/>
      <c r="U46" s="58"/>
      <c r="V46" s="58"/>
      <c r="W46" s="58"/>
      <c r="X46" s="58"/>
      <c r="Y46" s="58"/>
      <c r="Z46" s="58"/>
    </row>
    <row r="47" spans="1:26" ht="22.5" customHeight="1" x14ac:dyDescent="0.35">
      <c r="A47" s="58"/>
      <c r="B47" s="98" t="s">
        <v>354</v>
      </c>
      <c r="C47" s="96"/>
      <c r="D47" s="98"/>
      <c r="E47" s="98"/>
      <c r="F47" s="58"/>
      <c r="G47" s="58"/>
      <c r="H47" s="58"/>
      <c r="I47" s="58"/>
      <c r="J47" s="58"/>
      <c r="K47" s="58"/>
      <c r="L47" s="58"/>
      <c r="M47" s="58"/>
      <c r="N47" s="58"/>
      <c r="O47" s="58"/>
      <c r="P47" s="58"/>
      <c r="Q47" s="58"/>
      <c r="R47" s="58"/>
      <c r="S47" s="58"/>
      <c r="T47" s="58"/>
      <c r="U47" s="58"/>
      <c r="V47" s="58"/>
      <c r="W47" s="58"/>
      <c r="X47" s="58"/>
      <c r="Y47" s="58"/>
      <c r="Z47" s="58"/>
    </row>
    <row r="48" spans="1:26" ht="15.5" x14ac:dyDescent="0.35">
      <c r="A48" s="110" t="s">
        <v>140</v>
      </c>
      <c r="B48" s="113"/>
      <c r="C48" s="112"/>
      <c r="D48" s="109"/>
      <c r="E48" s="113"/>
      <c r="F48" s="58"/>
      <c r="G48" s="58"/>
      <c r="H48" s="58"/>
      <c r="I48" s="58"/>
      <c r="J48" s="58"/>
      <c r="K48" s="58"/>
      <c r="L48" s="58"/>
      <c r="M48" s="58"/>
      <c r="N48" s="58"/>
      <c r="O48" s="58"/>
      <c r="P48" s="58"/>
      <c r="Q48" s="58"/>
      <c r="R48" s="58"/>
      <c r="S48" s="58"/>
      <c r="T48" s="58"/>
      <c r="U48" s="58"/>
      <c r="V48" s="58"/>
      <c r="W48" s="58"/>
      <c r="X48" s="58"/>
      <c r="Y48" s="58"/>
      <c r="Z48" s="58"/>
    </row>
    <row r="49" spans="1:26" ht="22.5" customHeight="1" x14ac:dyDescent="0.35">
      <c r="A49" s="58" t="s">
        <v>140</v>
      </c>
      <c r="B49" s="98">
        <v>53.33</v>
      </c>
      <c r="C49" s="96" t="s">
        <v>106</v>
      </c>
      <c r="D49" s="98">
        <f>IF(C49="Weekly",B49*52,IF(C49="Fortnightly",B49*26,IF(C49="Monthly",B49*12,IF(C49="Quarterly",B49*4,IF(C49="Annually",B49,"Error")))))</f>
        <v>2773.16</v>
      </c>
      <c r="E49" s="98">
        <f>D49/52</f>
        <v>53.33</v>
      </c>
      <c r="F49" s="58"/>
      <c r="G49" s="58"/>
      <c r="H49" s="58"/>
      <c r="I49" s="58"/>
      <c r="J49" s="58"/>
      <c r="K49" s="58"/>
      <c r="L49" s="58"/>
      <c r="M49" s="58"/>
      <c r="N49" s="58"/>
      <c r="O49" s="58"/>
      <c r="P49" s="58"/>
      <c r="Q49" s="58"/>
      <c r="R49" s="58"/>
      <c r="S49" s="58"/>
      <c r="T49" s="58"/>
      <c r="U49" s="58"/>
      <c r="V49" s="58"/>
      <c r="W49" s="58"/>
      <c r="X49" s="58"/>
      <c r="Y49" s="58"/>
      <c r="Z49" s="58"/>
    </row>
    <row r="50" spans="1:26" ht="22.5" customHeight="1" x14ac:dyDescent="0.35">
      <c r="A50" s="58"/>
      <c r="B50" s="98" t="s">
        <v>354</v>
      </c>
      <c r="C50" s="96"/>
      <c r="D50" s="98"/>
      <c r="E50" s="98" t="s">
        <v>354</v>
      </c>
      <c r="F50" s="58"/>
      <c r="G50" s="58"/>
      <c r="H50" s="58"/>
      <c r="I50" s="58"/>
      <c r="J50" s="58"/>
      <c r="K50" s="58"/>
      <c r="L50" s="58"/>
      <c r="M50" s="58"/>
      <c r="N50" s="58"/>
      <c r="O50" s="58"/>
      <c r="P50" s="58"/>
      <c r="Q50" s="58"/>
      <c r="R50" s="58"/>
      <c r="S50" s="58"/>
      <c r="T50" s="58"/>
      <c r="U50" s="58"/>
      <c r="V50" s="58"/>
      <c r="W50" s="58"/>
      <c r="X50" s="58"/>
      <c r="Y50" s="58"/>
      <c r="Z50" s="58"/>
    </row>
    <row r="51" spans="1:26" ht="15.5" x14ac:dyDescent="0.35">
      <c r="A51" s="110" t="s">
        <v>355</v>
      </c>
      <c r="B51" s="113"/>
      <c r="C51" s="112"/>
      <c r="D51" s="109"/>
      <c r="E51" s="113"/>
      <c r="F51" s="58"/>
      <c r="G51" s="58"/>
      <c r="H51" s="58"/>
      <c r="I51" s="58"/>
      <c r="J51" s="58"/>
      <c r="K51" s="58"/>
      <c r="L51" s="58"/>
      <c r="M51" s="58"/>
      <c r="N51" s="58"/>
      <c r="O51" s="58"/>
      <c r="P51" s="58"/>
      <c r="Q51" s="58"/>
      <c r="R51" s="58"/>
      <c r="S51" s="58"/>
      <c r="T51" s="58"/>
      <c r="U51" s="58"/>
      <c r="V51" s="58"/>
      <c r="W51" s="58"/>
      <c r="X51" s="58"/>
      <c r="Y51" s="58"/>
      <c r="Z51" s="58"/>
    </row>
    <row r="52" spans="1:26" ht="22.5" customHeight="1" x14ac:dyDescent="0.35">
      <c r="A52" s="58" t="s">
        <v>142</v>
      </c>
      <c r="B52" s="117">
        <f>708*2</f>
        <v>1416</v>
      </c>
      <c r="C52" s="96" t="s">
        <v>101</v>
      </c>
      <c r="D52" s="98">
        <f t="shared" ref="D52:D57" si="11">IF(C52="Weekly",B52*52,IF(C52="Fortnightly",B52*26,IF(C52="Monthly",B52*12,IF(C52="Quarterly",B52*4,IF(C52="Annually",B52,"Error")))))</f>
        <v>1416</v>
      </c>
      <c r="E52" s="98">
        <f t="shared" ref="E52:E57" si="12">D52/52</f>
        <v>27.23076923076923</v>
      </c>
      <c r="F52" s="58"/>
      <c r="G52" s="58"/>
      <c r="H52" s="58"/>
      <c r="I52" s="58"/>
      <c r="J52" s="58"/>
      <c r="K52" s="58"/>
      <c r="L52" s="58"/>
      <c r="M52" s="58"/>
      <c r="N52" s="58"/>
      <c r="O52" s="58"/>
      <c r="P52" s="58"/>
      <c r="Q52" s="58"/>
      <c r="R52" s="58"/>
      <c r="S52" s="58"/>
      <c r="T52" s="58"/>
      <c r="U52" s="58"/>
      <c r="V52" s="58"/>
      <c r="W52" s="58"/>
      <c r="X52" s="58"/>
      <c r="Y52" s="58"/>
      <c r="Z52" s="58"/>
    </row>
    <row r="53" spans="1:26" ht="22.5" customHeight="1" x14ac:dyDescent="0.35">
      <c r="A53" s="58" t="s">
        <v>143</v>
      </c>
      <c r="B53" s="117">
        <v>1800</v>
      </c>
      <c r="C53" s="96" t="s">
        <v>101</v>
      </c>
      <c r="D53" s="98">
        <f t="shared" si="11"/>
        <v>1800</v>
      </c>
      <c r="E53" s="98">
        <f t="shared" si="12"/>
        <v>34.615384615384613</v>
      </c>
      <c r="F53" s="58"/>
      <c r="G53" s="58"/>
      <c r="H53" s="58"/>
      <c r="I53" s="58"/>
      <c r="J53" s="58"/>
      <c r="K53" s="58"/>
      <c r="L53" s="58"/>
      <c r="M53" s="58"/>
      <c r="N53" s="58"/>
      <c r="O53" s="58"/>
      <c r="P53" s="58"/>
      <c r="Q53" s="58"/>
      <c r="R53" s="58"/>
      <c r="S53" s="58"/>
      <c r="T53" s="58"/>
      <c r="U53" s="58"/>
      <c r="V53" s="58"/>
      <c r="W53" s="58"/>
      <c r="X53" s="58"/>
      <c r="Y53" s="58"/>
      <c r="Z53" s="58"/>
    </row>
    <row r="54" spans="1:26" ht="22.5" customHeight="1" x14ac:dyDescent="0.35">
      <c r="A54" s="58" t="s">
        <v>144</v>
      </c>
      <c r="B54" s="117">
        <v>70</v>
      </c>
      <c r="C54" s="96" t="s">
        <v>106</v>
      </c>
      <c r="D54" s="98">
        <f t="shared" si="11"/>
        <v>3640</v>
      </c>
      <c r="E54" s="98">
        <f t="shared" si="12"/>
        <v>70</v>
      </c>
      <c r="F54" s="58"/>
      <c r="G54" s="58"/>
      <c r="H54" s="58"/>
      <c r="I54" s="58"/>
      <c r="J54" s="58"/>
      <c r="K54" s="58"/>
      <c r="L54" s="58"/>
      <c r="M54" s="58"/>
      <c r="N54" s="58"/>
      <c r="O54" s="58"/>
      <c r="P54" s="58"/>
      <c r="Q54" s="58"/>
      <c r="R54" s="58"/>
      <c r="S54" s="58"/>
      <c r="T54" s="58"/>
      <c r="U54" s="58"/>
      <c r="V54" s="58"/>
      <c r="W54" s="58"/>
      <c r="X54" s="58"/>
      <c r="Y54" s="58"/>
      <c r="Z54" s="58"/>
    </row>
    <row r="55" spans="1:26" ht="22.5" customHeight="1" x14ac:dyDescent="0.35">
      <c r="A55" s="58" t="s">
        <v>145</v>
      </c>
      <c r="B55" s="117">
        <v>500</v>
      </c>
      <c r="C55" s="96" t="s">
        <v>115</v>
      </c>
      <c r="D55" s="98">
        <f t="shared" si="11"/>
        <v>2000</v>
      </c>
      <c r="E55" s="98">
        <f t="shared" si="12"/>
        <v>38.46153846153846</v>
      </c>
      <c r="F55" s="58"/>
      <c r="G55" s="58"/>
      <c r="H55" s="58"/>
      <c r="I55" s="58"/>
      <c r="J55" s="58"/>
      <c r="K55" s="58"/>
      <c r="L55" s="58"/>
      <c r="M55" s="58"/>
      <c r="N55" s="58"/>
      <c r="O55" s="58"/>
      <c r="P55" s="58"/>
      <c r="Q55" s="58"/>
      <c r="R55" s="58"/>
      <c r="S55" s="58"/>
      <c r="T55" s="58"/>
      <c r="U55" s="58"/>
      <c r="V55" s="58"/>
      <c r="W55" s="58"/>
      <c r="X55" s="58"/>
      <c r="Y55" s="58"/>
      <c r="Z55" s="58"/>
    </row>
    <row r="56" spans="1:26" ht="22.5" customHeight="1" x14ac:dyDescent="0.35">
      <c r="A56" s="58" t="s">
        <v>146</v>
      </c>
      <c r="B56" s="117">
        <v>5.51</v>
      </c>
      <c r="C56" s="96" t="s">
        <v>106</v>
      </c>
      <c r="D56" s="98">
        <f t="shared" si="11"/>
        <v>286.52</v>
      </c>
      <c r="E56" s="98">
        <f t="shared" si="12"/>
        <v>5.51</v>
      </c>
      <c r="F56" s="58"/>
      <c r="G56" s="58"/>
      <c r="H56" s="58"/>
      <c r="I56" s="58"/>
      <c r="J56" s="58"/>
      <c r="K56" s="58"/>
      <c r="L56" s="58"/>
      <c r="M56" s="58"/>
      <c r="N56" s="58"/>
      <c r="O56" s="58"/>
      <c r="P56" s="58"/>
      <c r="Q56" s="58"/>
      <c r="R56" s="58"/>
      <c r="S56" s="58"/>
      <c r="T56" s="58"/>
      <c r="U56" s="58"/>
      <c r="V56" s="58"/>
      <c r="W56" s="58"/>
      <c r="X56" s="58"/>
      <c r="Y56" s="58"/>
      <c r="Z56" s="58"/>
    </row>
    <row r="57" spans="1:26" ht="22.5" customHeight="1" x14ac:dyDescent="0.35">
      <c r="A57" s="58" t="s">
        <v>147</v>
      </c>
      <c r="B57" s="117">
        <v>10</v>
      </c>
      <c r="C57" s="96" t="s">
        <v>106</v>
      </c>
      <c r="D57" s="98">
        <f t="shared" si="11"/>
        <v>520</v>
      </c>
      <c r="E57" s="98">
        <f t="shared" si="12"/>
        <v>10</v>
      </c>
      <c r="F57" s="58"/>
      <c r="G57" s="58"/>
      <c r="H57" s="58"/>
      <c r="I57" s="58"/>
      <c r="J57" s="58"/>
      <c r="K57" s="58"/>
      <c r="L57" s="58"/>
      <c r="M57" s="58"/>
      <c r="N57" s="58"/>
      <c r="O57" s="58"/>
      <c r="P57" s="58"/>
      <c r="Q57" s="58"/>
      <c r="R57" s="58"/>
      <c r="S57" s="58"/>
      <c r="T57" s="58"/>
      <c r="U57" s="58"/>
      <c r="V57" s="58"/>
      <c r="W57" s="58"/>
      <c r="X57" s="58"/>
      <c r="Y57" s="58"/>
      <c r="Z57" s="58"/>
    </row>
    <row r="58" spans="1:26" ht="22.5" customHeight="1" x14ac:dyDescent="0.35">
      <c r="A58" s="58"/>
      <c r="B58" s="98"/>
      <c r="C58" s="115"/>
      <c r="D58" s="98"/>
      <c r="E58" s="98"/>
      <c r="F58" s="58"/>
      <c r="G58" s="58"/>
      <c r="H58" s="58"/>
      <c r="I58" s="58"/>
      <c r="J58" s="58"/>
      <c r="K58" s="58"/>
      <c r="L58" s="58"/>
      <c r="M58" s="58"/>
      <c r="N58" s="58"/>
      <c r="O58" s="58"/>
      <c r="P58" s="58"/>
      <c r="Q58" s="58"/>
      <c r="R58" s="58"/>
      <c r="S58" s="58"/>
      <c r="T58" s="58"/>
      <c r="U58" s="58"/>
      <c r="V58" s="58"/>
      <c r="W58" s="58"/>
      <c r="X58" s="58"/>
      <c r="Y58" s="58"/>
      <c r="Z58" s="58"/>
    </row>
    <row r="59" spans="1:26" ht="15.5" x14ac:dyDescent="0.35">
      <c r="A59" s="110" t="s">
        <v>148</v>
      </c>
      <c r="B59" s="113"/>
      <c r="C59" s="112"/>
      <c r="D59" s="109"/>
      <c r="E59" s="113"/>
      <c r="F59" s="58"/>
      <c r="G59" s="58"/>
      <c r="H59" s="58"/>
      <c r="I59" s="58"/>
      <c r="J59" s="58"/>
      <c r="K59" s="58"/>
      <c r="L59" s="58"/>
      <c r="M59" s="58"/>
      <c r="N59" s="58"/>
      <c r="O59" s="58"/>
      <c r="P59" s="58"/>
      <c r="Q59" s="58"/>
      <c r="R59" s="58"/>
      <c r="S59" s="58"/>
      <c r="T59" s="58"/>
      <c r="U59" s="58"/>
      <c r="V59" s="58"/>
      <c r="W59" s="58"/>
      <c r="X59" s="58"/>
      <c r="Y59" s="58"/>
      <c r="Z59" s="58"/>
    </row>
    <row r="60" spans="1:26" ht="22.5" customHeight="1" x14ac:dyDescent="0.35">
      <c r="A60" s="58" t="s">
        <v>149</v>
      </c>
      <c r="B60" s="117">
        <v>96.33</v>
      </c>
      <c r="C60" s="96" t="s">
        <v>106</v>
      </c>
      <c r="D60" s="98">
        <f t="shared" ref="D60:D64" si="13">IF(C60="Weekly",B60*52,IF(C60="Fortnightly",B60*26,IF(C60="Monthly",B60*12,IF(C60="Quarterly",B60*4,IF(C60="Annually",B60,"Error")))))</f>
        <v>5009.16</v>
      </c>
      <c r="E60" s="98">
        <f t="shared" ref="E60:E64" si="14">D60/52</f>
        <v>96.33</v>
      </c>
      <c r="F60" s="58"/>
      <c r="G60" s="58"/>
      <c r="H60" s="58"/>
      <c r="I60" s="58"/>
      <c r="J60" s="58"/>
      <c r="K60" s="58"/>
      <c r="L60" s="58"/>
      <c r="M60" s="58"/>
      <c r="N60" s="58"/>
      <c r="O60" s="58"/>
      <c r="P60" s="58"/>
      <c r="Q60" s="58"/>
      <c r="R60" s="58"/>
      <c r="S60" s="58"/>
      <c r="T60" s="58"/>
      <c r="U60" s="58"/>
      <c r="V60" s="58"/>
      <c r="W60" s="58"/>
      <c r="X60" s="58"/>
      <c r="Y60" s="58"/>
      <c r="Z60" s="58"/>
    </row>
    <row r="61" spans="1:26" ht="22.5" customHeight="1" x14ac:dyDescent="0.35">
      <c r="A61" s="58" t="s">
        <v>150</v>
      </c>
      <c r="B61" s="117">
        <v>48.5</v>
      </c>
      <c r="C61" s="96" t="s">
        <v>106</v>
      </c>
      <c r="D61" s="98">
        <f t="shared" si="13"/>
        <v>2522</v>
      </c>
      <c r="E61" s="98">
        <f t="shared" si="14"/>
        <v>48.5</v>
      </c>
      <c r="F61" s="58"/>
      <c r="G61" s="58"/>
      <c r="H61" s="58"/>
      <c r="I61" s="58"/>
      <c r="J61" s="58"/>
      <c r="K61" s="58"/>
      <c r="L61" s="58"/>
      <c r="M61" s="58"/>
      <c r="N61" s="58"/>
      <c r="O61" s="58"/>
      <c r="P61" s="58"/>
      <c r="Q61" s="58"/>
      <c r="R61" s="58"/>
      <c r="S61" s="58"/>
      <c r="T61" s="58"/>
      <c r="U61" s="58"/>
      <c r="V61" s="58"/>
      <c r="W61" s="58"/>
      <c r="X61" s="58"/>
      <c r="Y61" s="58"/>
      <c r="Z61" s="58"/>
    </row>
    <row r="62" spans="1:26" ht="22.5" customHeight="1" x14ac:dyDescent="0.35">
      <c r="A62" s="58" t="s">
        <v>356</v>
      </c>
      <c r="B62" s="117">
        <v>68</v>
      </c>
      <c r="C62" s="96" t="s">
        <v>106</v>
      </c>
      <c r="D62" s="98">
        <f t="shared" si="13"/>
        <v>3536</v>
      </c>
      <c r="E62" s="98">
        <f t="shared" si="14"/>
        <v>68</v>
      </c>
      <c r="F62" s="58"/>
      <c r="G62" s="58"/>
      <c r="H62" s="58"/>
      <c r="I62" s="58"/>
      <c r="J62" s="58"/>
      <c r="K62" s="58"/>
      <c r="L62" s="58"/>
      <c r="M62" s="58"/>
      <c r="N62" s="58"/>
      <c r="O62" s="58"/>
      <c r="P62" s="58"/>
      <c r="Q62" s="58"/>
      <c r="R62" s="58"/>
      <c r="S62" s="58"/>
      <c r="T62" s="58"/>
      <c r="U62" s="58"/>
      <c r="V62" s="58"/>
      <c r="W62" s="58"/>
      <c r="X62" s="58"/>
      <c r="Y62" s="58"/>
      <c r="Z62" s="58"/>
    </row>
    <row r="63" spans="1:26" ht="22.5" customHeight="1" x14ac:dyDescent="0.35">
      <c r="A63" s="58" t="s">
        <v>152</v>
      </c>
      <c r="B63" s="117">
        <v>6.03</v>
      </c>
      <c r="C63" s="96" t="s">
        <v>106</v>
      </c>
      <c r="D63" s="98">
        <f t="shared" si="13"/>
        <v>313.56</v>
      </c>
      <c r="E63" s="98">
        <f t="shared" si="14"/>
        <v>6.03</v>
      </c>
      <c r="F63" s="58"/>
      <c r="G63" s="58"/>
      <c r="H63" s="58"/>
      <c r="I63" s="58"/>
      <c r="J63" s="58"/>
      <c r="K63" s="58"/>
      <c r="L63" s="58"/>
      <c r="M63" s="58"/>
      <c r="N63" s="58"/>
      <c r="O63" s="58"/>
      <c r="P63" s="58"/>
      <c r="Q63" s="58"/>
      <c r="R63" s="58"/>
      <c r="S63" s="58"/>
      <c r="T63" s="58"/>
      <c r="U63" s="58"/>
      <c r="V63" s="58"/>
      <c r="W63" s="58"/>
      <c r="X63" s="58"/>
      <c r="Y63" s="58"/>
      <c r="Z63" s="58"/>
    </row>
    <row r="64" spans="1:26" ht="22.5" customHeight="1" x14ac:dyDescent="0.35">
      <c r="A64" s="58" t="s">
        <v>153</v>
      </c>
      <c r="B64" s="117">
        <v>30</v>
      </c>
      <c r="C64" s="96" t="s">
        <v>106</v>
      </c>
      <c r="D64" s="98">
        <f t="shared" si="13"/>
        <v>1560</v>
      </c>
      <c r="E64" s="98">
        <f t="shared" si="14"/>
        <v>30</v>
      </c>
      <c r="F64" s="58"/>
      <c r="G64" s="58"/>
      <c r="H64" s="58"/>
      <c r="I64" s="58"/>
      <c r="J64" s="58"/>
      <c r="K64" s="58"/>
      <c r="L64" s="58"/>
      <c r="M64" s="58"/>
      <c r="N64" s="58"/>
      <c r="O64" s="58"/>
      <c r="P64" s="58"/>
      <c r="Q64" s="58"/>
      <c r="R64" s="58"/>
      <c r="S64" s="58"/>
      <c r="T64" s="58"/>
      <c r="U64" s="58"/>
      <c r="V64" s="58"/>
      <c r="W64" s="58"/>
      <c r="X64" s="58"/>
      <c r="Y64" s="58"/>
      <c r="Z64" s="58"/>
    </row>
    <row r="65" spans="1:26" ht="22.5" customHeight="1" x14ac:dyDescent="0.35">
      <c r="A65" s="58"/>
      <c r="B65" s="98"/>
      <c r="C65" s="96"/>
      <c r="D65" s="98"/>
      <c r="E65" s="117" t="s">
        <v>354</v>
      </c>
      <c r="F65" s="58"/>
      <c r="G65" s="58"/>
      <c r="H65" s="58"/>
      <c r="I65" s="58"/>
      <c r="J65" s="58"/>
      <c r="K65" s="58"/>
      <c r="L65" s="58"/>
      <c r="M65" s="58"/>
      <c r="N65" s="58"/>
      <c r="O65" s="58"/>
      <c r="P65" s="58"/>
      <c r="Q65" s="58"/>
      <c r="R65" s="58"/>
      <c r="S65" s="58"/>
      <c r="T65" s="58"/>
      <c r="U65" s="58"/>
      <c r="V65" s="58"/>
      <c r="W65" s="58"/>
      <c r="X65" s="58"/>
      <c r="Y65" s="58"/>
      <c r="Z65" s="58"/>
    </row>
    <row r="66" spans="1:26" ht="15.5" x14ac:dyDescent="0.35">
      <c r="A66" s="110" t="s">
        <v>357</v>
      </c>
      <c r="B66" s="113"/>
      <c r="C66" s="112"/>
      <c r="D66" s="109" t="s">
        <v>354</v>
      </c>
      <c r="E66" s="113"/>
      <c r="F66" s="58"/>
      <c r="G66" s="58"/>
      <c r="H66" s="58"/>
      <c r="I66" s="58"/>
      <c r="J66" s="58"/>
      <c r="K66" s="58"/>
      <c r="L66" s="58"/>
      <c r="M66" s="58"/>
      <c r="N66" s="58"/>
      <c r="O66" s="58"/>
      <c r="P66" s="58"/>
      <c r="Q66" s="58"/>
      <c r="R66" s="58"/>
      <c r="S66" s="58"/>
      <c r="T66" s="58"/>
      <c r="U66" s="58"/>
      <c r="V66" s="58"/>
      <c r="W66" s="58"/>
      <c r="X66" s="58"/>
      <c r="Y66" s="58"/>
      <c r="Z66" s="58"/>
    </row>
    <row r="67" spans="1:26" ht="22.5" customHeight="1" x14ac:dyDescent="0.35">
      <c r="A67" s="58" t="s">
        <v>155</v>
      </c>
      <c r="B67" s="117">
        <v>6.86</v>
      </c>
      <c r="C67" s="96" t="s">
        <v>106</v>
      </c>
      <c r="D67" s="98">
        <f t="shared" ref="D67:D75" si="15">IF(C67="Weekly",B67*52,IF(C67="Fortnightly",B67*26,IF(C67="Monthly",B67*12,IF(C67="Quarterly",B67*4,IF(C67="Annually",B67,"Error")))))</f>
        <v>356.72</v>
      </c>
      <c r="E67" s="98">
        <f t="shared" ref="E67:E75" si="16">D67/52</f>
        <v>6.86</v>
      </c>
      <c r="F67" s="58"/>
      <c r="G67" s="58"/>
      <c r="H67" s="58"/>
      <c r="I67" s="58"/>
      <c r="J67" s="58"/>
      <c r="K67" s="58"/>
      <c r="L67" s="58"/>
      <c r="M67" s="58"/>
      <c r="N67" s="58"/>
      <c r="O67" s="58"/>
      <c r="P67" s="58"/>
      <c r="Q67" s="58"/>
      <c r="R67" s="58"/>
      <c r="S67" s="58"/>
      <c r="T67" s="58"/>
      <c r="U67" s="58"/>
      <c r="V67" s="58"/>
      <c r="W67" s="58"/>
      <c r="X67" s="58"/>
      <c r="Y67" s="58"/>
      <c r="Z67" s="58"/>
    </row>
    <row r="68" spans="1:26" ht="22.5" customHeight="1" x14ac:dyDescent="0.35">
      <c r="A68" s="58" t="s">
        <v>358</v>
      </c>
      <c r="B68" s="117">
        <v>1.19</v>
      </c>
      <c r="C68" s="96" t="s">
        <v>106</v>
      </c>
      <c r="D68" s="98">
        <f t="shared" si="15"/>
        <v>61.879999999999995</v>
      </c>
      <c r="E68" s="98">
        <f t="shared" si="16"/>
        <v>1.19</v>
      </c>
      <c r="F68" s="58"/>
      <c r="G68" s="58"/>
      <c r="H68" s="58"/>
      <c r="I68" s="58"/>
      <c r="J68" s="58"/>
      <c r="K68" s="58"/>
      <c r="L68" s="58"/>
      <c r="M68" s="58"/>
      <c r="N68" s="58"/>
      <c r="O68" s="58"/>
      <c r="P68" s="58"/>
      <c r="Q68" s="58"/>
      <c r="R68" s="58"/>
      <c r="S68" s="58"/>
      <c r="T68" s="58"/>
      <c r="U68" s="58"/>
      <c r="V68" s="58"/>
      <c r="W68" s="58"/>
      <c r="X68" s="58"/>
      <c r="Y68" s="58"/>
      <c r="Z68" s="58"/>
    </row>
    <row r="69" spans="1:26" ht="22.5" customHeight="1" x14ac:dyDescent="0.35">
      <c r="A69" s="58" t="s">
        <v>158</v>
      </c>
      <c r="B69" s="117">
        <v>13.18</v>
      </c>
      <c r="C69" s="96" t="s">
        <v>106</v>
      </c>
      <c r="D69" s="98">
        <f t="shared" si="15"/>
        <v>685.36</v>
      </c>
      <c r="E69" s="98">
        <f t="shared" si="16"/>
        <v>13.18</v>
      </c>
      <c r="F69" s="58"/>
      <c r="G69" s="58"/>
      <c r="H69" s="58"/>
      <c r="I69" s="58"/>
      <c r="J69" s="58"/>
      <c r="K69" s="58"/>
      <c r="L69" s="58"/>
      <c r="M69" s="58"/>
      <c r="N69" s="58"/>
      <c r="O69" s="58"/>
      <c r="P69" s="58"/>
      <c r="Q69" s="58"/>
      <c r="R69" s="58"/>
      <c r="S69" s="58"/>
      <c r="T69" s="58"/>
      <c r="U69" s="58"/>
      <c r="V69" s="58"/>
      <c r="W69" s="58"/>
      <c r="X69" s="58"/>
      <c r="Y69" s="58"/>
      <c r="Z69" s="58"/>
    </row>
    <row r="70" spans="1:26" ht="22.5" customHeight="1" x14ac:dyDescent="0.35">
      <c r="A70" s="58" t="s">
        <v>388</v>
      </c>
      <c r="B70" s="117">
        <v>47.49</v>
      </c>
      <c r="C70" s="96" t="s">
        <v>106</v>
      </c>
      <c r="D70" s="98">
        <f t="shared" si="15"/>
        <v>2469.48</v>
      </c>
      <c r="E70" s="98">
        <f t="shared" si="16"/>
        <v>47.49</v>
      </c>
      <c r="F70" s="58"/>
      <c r="G70" s="58"/>
      <c r="H70" s="58"/>
      <c r="I70" s="58"/>
      <c r="J70" s="58"/>
      <c r="K70" s="58"/>
      <c r="L70" s="58"/>
      <c r="M70" s="58"/>
      <c r="N70" s="58"/>
      <c r="O70" s="58"/>
      <c r="P70" s="58"/>
      <c r="Q70" s="58"/>
      <c r="R70" s="58"/>
      <c r="S70" s="58"/>
      <c r="T70" s="58"/>
      <c r="U70" s="58"/>
      <c r="V70" s="58"/>
      <c r="W70" s="58"/>
      <c r="X70" s="58"/>
      <c r="Y70" s="58"/>
      <c r="Z70" s="58"/>
    </row>
    <row r="71" spans="1:26" ht="22.5" customHeight="1" x14ac:dyDescent="0.35">
      <c r="A71" s="58" t="s">
        <v>160</v>
      </c>
      <c r="B71" s="117">
        <v>11.44</v>
      </c>
      <c r="C71" s="96" t="s">
        <v>106</v>
      </c>
      <c r="D71" s="98">
        <f t="shared" si="15"/>
        <v>594.88</v>
      </c>
      <c r="E71" s="98">
        <f t="shared" si="16"/>
        <v>11.44</v>
      </c>
      <c r="F71" s="58"/>
      <c r="G71" s="58"/>
      <c r="H71" s="58"/>
      <c r="I71" s="58"/>
      <c r="J71" s="58"/>
      <c r="K71" s="58"/>
      <c r="L71" s="58"/>
      <c r="M71" s="58"/>
      <c r="N71" s="58"/>
      <c r="O71" s="58"/>
      <c r="P71" s="58"/>
      <c r="Q71" s="58"/>
      <c r="R71" s="58"/>
      <c r="S71" s="58"/>
      <c r="T71" s="58"/>
      <c r="U71" s="58"/>
      <c r="V71" s="58"/>
      <c r="W71" s="58"/>
      <c r="X71" s="58"/>
      <c r="Y71" s="58"/>
      <c r="Z71" s="58"/>
    </row>
    <row r="72" spans="1:26" ht="22.5" customHeight="1" x14ac:dyDescent="0.35">
      <c r="A72" s="58" t="s">
        <v>389</v>
      </c>
      <c r="B72" s="117">
        <v>99.44</v>
      </c>
      <c r="C72" s="96" t="s">
        <v>106</v>
      </c>
      <c r="D72" s="98">
        <f t="shared" si="15"/>
        <v>5170.88</v>
      </c>
      <c r="E72" s="98">
        <f t="shared" si="16"/>
        <v>99.44</v>
      </c>
      <c r="F72" s="58"/>
      <c r="G72" s="58"/>
      <c r="H72" s="58"/>
      <c r="I72" s="58"/>
      <c r="J72" s="58"/>
      <c r="K72" s="58"/>
      <c r="L72" s="58"/>
      <c r="M72" s="58"/>
      <c r="N72" s="58"/>
      <c r="O72" s="58"/>
      <c r="P72" s="58"/>
      <c r="Q72" s="58"/>
      <c r="R72" s="58"/>
      <c r="S72" s="58"/>
      <c r="T72" s="58"/>
      <c r="U72" s="58"/>
      <c r="V72" s="58"/>
      <c r="W72" s="58"/>
      <c r="X72" s="58"/>
      <c r="Y72" s="58"/>
      <c r="Z72" s="58"/>
    </row>
    <row r="73" spans="1:26" ht="22.5" customHeight="1" x14ac:dyDescent="0.35">
      <c r="A73" s="58" t="s">
        <v>162</v>
      </c>
      <c r="B73" s="117">
        <v>91.94</v>
      </c>
      <c r="C73" s="96" t="s">
        <v>106</v>
      </c>
      <c r="D73" s="98">
        <f t="shared" si="15"/>
        <v>4780.88</v>
      </c>
      <c r="E73" s="98">
        <f t="shared" si="16"/>
        <v>91.94</v>
      </c>
      <c r="F73" s="58"/>
      <c r="G73" s="58"/>
      <c r="H73" s="58"/>
      <c r="I73" s="58"/>
      <c r="J73" s="58"/>
      <c r="K73" s="58"/>
      <c r="L73" s="58"/>
      <c r="M73" s="58"/>
      <c r="N73" s="58"/>
      <c r="O73" s="58"/>
      <c r="P73" s="58"/>
      <c r="Q73" s="58"/>
      <c r="R73" s="58"/>
      <c r="S73" s="58"/>
      <c r="T73" s="58"/>
      <c r="U73" s="58"/>
      <c r="V73" s="58"/>
      <c r="W73" s="58"/>
      <c r="X73" s="58"/>
      <c r="Y73" s="58"/>
      <c r="Z73" s="58"/>
    </row>
    <row r="74" spans="1:26" ht="22.5" customHeight="1" x14ac:dyDescent="0.35">
      <c r="A74" s="58" t="s">
        <v>163</v>
      </c>
      <c r="B74" s="117">
        <v>38.58</v>
      </c>
      <c r="C74" s="96" t="s">
        <v>106</v>
      </c>
      <c r="D74" s="98">
        <f t="shared" si="15"/>
        <v>2006.1599999999999</v>
      </c>
      <c r="E74" s="98">
        <f t="shared" si="16"/>
        <v>38.58</v>
      </c>
      <c r="F74" s="58"/>
      <c r="G74" s="58"/>
      <c r="H74" s="58"/>
      <c r="I74" s="58"/>
      <c r="J74" s="58"/>
      <c r="K74" s="58"/>
      <c r="L74" s="58"/>
      <c r="M74" s="58"/>
      <c r="N74" s="58"/>
      <c r="O74" s="58"/>
      <c r="P74" s="58"/>
      <c r="Q74" s="58"/>
      <c r="R74" s="58"/>
      <c r="S74" s="58"/>
      <c r="T74" s="58"/>
      <c r="U74" s="58"/>
      <c r="V74" s="58"/>
      <c r="W74" s="58"/>
      <c r="X74" s="58"/>
      <c r="Y74" s="58"/>
      <c r="Z74" s="58"/>
    </row>
    <row r="75" spans="1:26" ht="22.5" customHeight="1" x14ac:dyDescent="0.35">
      <c r="A75" s="58" t="s">
        <v>164</v>
      </c>
      <c r="B75" s="117">
        <v>33.43</v>
      </c>
      <c r="C75" s="96" t="s">
        <v>106</v>
      </c>
      <c r="D75" s="98">
        <f t="shared" si="15"/>
        <v>1738.36</v>
      </c>
      <c r="E75" s="98">
        <f t="shared" si="16"/>
        <v>33.43</v>
      </c>
      <c r="F75" s="58"/>
      <c r="G75" s="58"/>
      <c r="H75" s="58"/>
      <c r="I75" s="58"/>
      <c r="J75" s="58"/>
      <c r="K75" s="58"/>
      <c r="L75" s="58"/>
      <c r="M75" s="58"/>
      <c r="N75" s="58"/>
      <c r="O75" s="58"/>
      <c r="P75" s="58"/>
      <c r="Q75" s="58"/>
      <c r="R75" s="58"/>
      <c r="S75" s="58"/>
      <c r="T75" s="58"/>
      <c r="U75" s="58"/>
      <c r="V75" s="58"/>
      <c r="W75" s="58"/>
      <c r="X75" s="58"/>
      <c r="Y75" s="58"/>
      <c r="Z75" s="58"/>
    </row>
    <row r="76" spans="1:26" ht="22.5" customHeight="1" x14ac:dyDescent="0.35">
      <c r="A76" s="58"/>
      <c r="B76" s="117"/>
      <c r="C76" s="115"/>
      <c r="D76" s="98"/>
      <c r="E76" s="117"/>
      <c r="F76" s="58"/>
      <c r="G76" s="58"/>
      <c r="H76" s="58"/>
      <c r="I76" s="58"/>
      <c r="J76" s="58"/>
      <c r="K76" s="58"/>
      <c r="L76" s="58"/>
      <c r="M76" s="58"/>
      <c r="N76" s="58"/>
      <c r="O76" s="58"/>
      <c r="P76" s="58"/>
      <c r="Q76" s="58"/>
      <c r="R76" s="58"/>
      <c r="S76" s="58"/>
      <c r="T76" s="58"/>
      <c r="U76" s="58"/>
      <c r="V76" s="58"/>
      <c r="W76" s="58"/>
      <c r="X76" s="58"/>
      <c r="Y76" s="58"/>
      <c r="Z76" s="58"/>
    </row>
    <row r="77" spans="1:26" ht="15.5" x14ac:dyDescent="0.35">
      <c r="A77" s="110" t="s">
        <v>360</v>
      </c>
      <c r="B77" s="113"/>
      <c r="C77" s="112"/>
      <c r="D77" s="109"/>
      <c r="E77" s="113"/>
      <c r="F77" s="58"/>
      <c r="G77" s="58"/>
      <c r="H77" s="58"/>
      <c r="I77" s="58"/>
      <c r="J77" s="58"/>
      <c r="K77" s="58"/>
      <c r="L77" s="58"/>
      <c r="M77" s="58"/>
      <c r="N77" s="58"/>
      <c r="O77" s="58"/>
      <c r="P77" s="58"/>
      <c r="Q77" s="58"/>
      <c r="R77" s="58"/>
      <c r="S77" s="58"/>
      <c r="T77" s="58"/>
      <c r="U77" s="58"/>
      <c r="V77" s="58"/>
      <c r="W77" s="58"/>
      <c r="X77" s="58"/>
      <c r="Y77" s="58"/>
      <c r="Z77" s="58"/>
    </row>
    <row r="78" spans="1:26" ht="22.5" customHeight="1" x14ac:dyDescent="0.35">
      <c r="A78" s="58" t="s">
        <v>166</v>
      </c>
      <c r="B78" s="117">
        <v>0</v>
      </c>
      <c r="C78" s="96" t="s">
        <v>101</v>
      </c>
      <c r="D78" s="98">
        <f t="shared" ref="D78:D81" si="17">IF(C78="Weekly",B78*52,IF(C78="Fortnightly",B78*26,IF(C78="Monthly",B78*12,IF(C78="Quarterly",B78*4,IF(C78="Annually",B78,"Error")))))</f>
        <v>0</v>
      </c>
      <c r="E78" s="98">
        <f t="shared" ref="E78:E81" si="18">D78/52</f>
        <v>0</v>
      </c>
      <c r="F78" s="58"/>
      <c r="G78" s="58"/>
      <c r="H78" s="58"/>
      <c r="I78" s="58"/>
      <c r="J78" s="58"/>
      <c r="K78" s="58"/>
      <c r="L78" s="58"/>
      <c r="M78" s="58"/>
      <c r="N78" s="58"/>
      <c r="O78" s="58"/>
      <c r="P78" s="58"/>
      <c r="Q78" s="58"/>
      <c r="R78" s="58"/>
      <c r="S78" s="58"/>
      <c r="T78" s="58"/>
      <c r="U78" s="58"/>
      <c r="V78" s="58"/>
      <c r="W78" s="58"/>
      <c r="X78" s="58"/>
      <c r="Y78" s="58"/>
      <c r="Z78" s="58"/>
    </row>
    <row r="79" spans="1:26" ht="22.5" customHeight="1" x14ac:dyDescent="0.35">
      <c r="A79" s="58" t="s">
        <v>167</v>
      </c>
      <c r="B79" s="117">
        <v>0</v>
      </c>
      <c r="C79" s="96" t="s">
        <v>97</v>
      </c>
      <c r="D79" s="98">
        <f t="shared" si="17"/>
        <v>0</v>
      </c>
      <c r="E79" s="98">
        <f t="shared" si="18"/>
        <v>0</v>
      </c>
      <c r="F79" s="58"/>
      <c r="G79" s="58"/>
      <c r="H79" s="58"/>
      <c r="I79" s="58"/>
      <c r="J79" s="58"/>
      <c r="K79" s="58"/>
      <c r="L79" s="58"/>
      <c r="M79" s="58"/>
      <c r="N79" s="58"/>
      <c r="O79" s="58"/>
      <c r="P79" s="58"/>
      <c r="Q79" s="58"/>
      <c r="R79" s="58"/>
      <c r="S79" s="58"/>
      <c r="T79" s="58"/>
      <c r="U79" s="58"/>
      <c r="V79" s="58"/>
      <c r="W79" s="58"/>
      <c r="X79" s="58"/>
      <c r="Y79" s="58"/>
      <c r="Z79" s="58"/>
    </row>
    <row r="80" spans="1:26" ht="22.5" customHeight="1" x14ac:dyDescent="0.35">
      <c r="A80" s="58" t="s">
        <v>168</v>
      </c>
      <c r="B80" s="117">
        <v>0</v>
      </c>
      <c r="C80" s="96" t="s">
        <v>97</v>
      </c>
      <c r="D80" s="98">
        <f t="shared" si="17"/>
        <v>0</v>
      </c>
      <c r="E80" s="98">
        <f t="shared" si="18"/>
        <v>0</v>
      </c>
      <c r="F80" s="58"/>
      <c r="G80" s="58"/>
      <c r="H80" s="58"/>
      <c r="I80" s="58"/>
      <c r="J80" s="58"/>
      <c r="K80" s="58"/>
      <c r="L80" s="58"/>
      <c r="M80" s="58"/>
      <c r="N80" s="58"/>
      <c r="O80" s="58"/>
      <c r="P80" s="58"/>
      <c r="Q80" s="58"/>
      <c r="R80" s="58"/>
      <c r="S80" s="58"/>
      <c r="T80" s="58"/>
      <c r="U80" s="58"/>
      <c r="V80" s="58"/>
      <c r="W80" s="58"/>
      <c r="X80" s="58"/>
      <c r="Y80" s="58"/>
      <c r="Z80" s="58"/>
    </row>
    <row r="81" spans="1:26" ht="22.5" customHeight="1" x14ac:dyDescent="0.35">
      <c r="A81" s="58" t="s">
        <v>169</v>
      </c>
      <c r="B81" s="117">
        <v>800</v>
      </c>
      <c r="C81" s="96" t="s">
        <v>101</v>
      </c>
      <c r="D81" s="98">
        <f t="shared" si="17"/>
        <v>800</v>
      </c>
      <c r="E81" s="98">
        <f t="shared" si="18"/>
        <v>15.384615384615385</v>
      </c>
      <c r="F81" s="58"/>
      <c r="G81" s="58"/>
      <c r="H81" s="58"/>
      <c r="I81" s="58"/>
      <c r="J81" s="58"/>
      <c r="K81" s="58"/>
      <c r="L81" s="58"/>
      <c r="M81" s="58"/>
      <c r="N81" s="58"/>
      <c r="O81" s="58"/>
      <c r="P81" s="58"/>
      <c r="Q81" s="58"/>
      <c r="R81" s="58"/>
      <c r="S81" s="58"/>
      <c r="T81" s="58"/>
      <c r="U81" s="58"/>
      <c r="V81" s="58"/>
      <c r="W81" s="58"/>
      <c r="X81" s="58"/>
      <c r="Y81" s="58"/>
      <c r="Z81" s="58"/>
    </row>
    <row r="82" spans="1:26" ht="22.5" customHeight="1" x14ac:dyDescent="0.35">
      <c r="A82" s="58"/>
      <c r="B82" s="117"/>
      <c r="C82" s="115"/>
      <c r="D82" s="98" t="s">
        <v>354</v>
      </c>
      <c r="E82" s="117"/>
      <c r="F82" s="58"/>
      <c r="G82" s="58"/>
      <c r="H82" s="58"/>
      <c r="I82" s="58"/>
      <c r="J82" s="58"/>
      <c r="K82" s="58"/>
      <c r="L82" s="58"/>
      <c r="M82" s="58"/>
      <c r="N82" s="58"/>
      <c r="O82" s="58"/>
      <c r="P82" s="58"/>
      <c r="Q82" s="58"/>
      <c r="R82" s="58"/>
      <c r="S82" s="58"/>
      <c r="T82" s="58"/>
      <c r="U82" s="58"/>
      <c r="V82" s="58"/>
      <c r="W82" s="58"/>
      <c r="X82" s="58"/>
      <c r="Y82" s="58"/>
      <c r="Z82" s="58"/>
    </row>
    <row r="83" spans="1:26" ht="22.5" customHeight="1" x14ac:dyDescent="0.35">
      <c r="A83" s="58"/>
      <c r="B83" s="117"/>
      <c r="C83" s="115"/>
      <c r="D83" s="98" t="s">
        <v>354</v>
      </c>
      <c r="E83" s="117"/>
      <c r="F83" s="58"/>
      <c r="G83" s="58"/>
      <c r="H83" s="58"/>
      <c r="I83" s="58"/>
      <c r="J83" s="58"/>
      <c r="K83" s="58"/>
      <c r="L83" s="58"/>
      <c r="M83" s="58"/>
      <c r="N83" s="58"/>
      <c r="O83" s="58"/>
      <c r="P83" s="58"/>
      <c r="Q83" s="58"/>
      <c r="R83" s="58"/>
      <c r="S83" s="58"/>
      <c r="T83" s="58"/>
      <c r="U83" s="58"/>
      <c r="V83" s="58"/>
      <c r="W83" s="58"/>
      <c r="X83" s="58"/>
      <c r="Y83" s="58"/>
      <c r="Z83" s="58"/>
    </row>
    <row r="84" spans="1:26" ht="15.5" x14ac:dyDescent="0.35">
      <c r="A84" s="110" t="s">
        <v>361</v>
      </c>
      <c r="B84" s="113"/>
      <c r="C84" s="112"/>
      <c r="D84" s="109" t="s">
        <v>354</v>
      </c>
      <c r="E84" s="113"/>
      <c r="F84" s="58"/>
      <c r="G84" s="58"/>
      <c r="H84" s="58"/>
      <c r="I84" s="58"/>
      <c r="J84" s="58"/>
      <c r="K84" s="58"/>
      <c r="L84" s="58"/>
      <c r="M84" s="58"/>
      <c r="N84" s="58"/>
      <c r="O84" s="58"/>
      <c r="P84" s="58"/>
      <c r="Q84" s="58"/>
      <c r="R84" s="58"/>
      <c r="S84" s="58"/>
      <c r="T84" s="58"/>
      <c r="U84" s="58"/>
      <c r="V84" s="58"/>
      <c r="W84" s="58"/>
      <c r="X84" s="58"/>
      <c r="Y84" s="58"/>
      <c r="Z84" s="58"/>
    </row>
    <row r="85" spans="1:26" ht="22.5" customHeight="1" x14ac:dyDescent="0.35">
      <c r="A85" s="58" t="s">
        <v>362</v>
      </c>
      <c r="B85" s="117">
        <v>0</v>
      </c>
      <c r="C85" s="96" t="s">
        <v>97</v>
      </c>
      <c r="D85" s="98">
        <f t="shared" ref="D85:D86" si="19">IF(C85="Weekly",B85*52,IF(C85="Fortnightly",B85*26,IF(C85="Monthly",B85*12,IF(C85="Quarterly",B85*4,IF(C85="Annually",B85,"Error")))))</f>
        <v>0</v>
      </c>
      <c r="E85" s="98">
        <f t="shared" ref="E85:E86" si="20">D85/52</f>
        <v>0</v>
      </c>
      <c r="F85" s="58"/>
      <c r="G85" s="58"/>
      <c r="H85" s="58"/>
      <c r="I85" s="58"/>
      <c r="J85" s="58"/>
      <c r="K85" s="58"/>
      <c r="L85" s="58"/>
      <c r="M85" s="58"/>
      <c r="N85" s="58"/>
      <c r="O85" s="58"/>
      <c r="P85" s="58"/>
      <c r="Q85" s="58"/>
      <c r="R85" s="58"/>
      <c r="S85" s="58"/>
      <c r="T85" s="58"/>
      <c r="U85" s="58"/>
      <c r="V85" s="58"/>
      <c r="W85" s="58"/>
      <c r="X85" s="58"/>
      <c r="Y85" s="58"/>
      <c r="Z85" s="58"/>
    </row>
    <row r="86" spans="1:26" ht="22.5" customHeight="1" x14ac:dyDescent="0.35">
      <c r="A86" s="58" t="s">
        <v>172</v>
      </c>
      <c r="B86" s="117">
        <v>0</v>
      </c>
      <c r="C86" s="96" t="s">
        <v>97</v>
      </c>
      <c r="D86" s="98">
        <f t="shared" si="19"/>
        <v>0</v>
      </c>
      <c r="E86" s="98">
        <f t="shared" si="20"/>
        <v>0</v>
      </c>
      <c r="F86" s="58"/>
      <c r="G86" s="58"/>
      <c r="H86" s="58"/>
      <c r="I86" s="58"/>
      <c r="J86" s="58"/>
      <c r="K86" s="58"/>
      <c r="L86" s="58"/>
      <c r="M86" s="58"/>
      <c r="N86" s="58"/>
      <c r="O86" s="58"/>
      <c r="P86" s="58"/>
      <c r="Q86" s="58"/>
      <c r="R86" s="58"/>
      <c r="S86" s="58"/>
      <c r="T86" s="58"/>
      <c r="U86" s="58"/>
      <c r="V86" s="58"/>
      <c r="W86" s="58"/>
      <c r="X86" s="58"/>
      <c r="Y86" s="58"/>
      <c r="Z86" s="58"/>
    </row>
    <row r="87" spans="1:26" ht="22.5" customHeight="1" x14ac:dyDescent="0.35">
      <c r="A87" s="58"/>
      <c r="B87" s="117"/>
      <c r="C87" s="115"/>
      <c r="D87" s="98" t="s">
        <v>354</v>
      </c>
      <c r="E87" s="117"/>
      <c r="F87" s="58"/>
      <c r="G87" s="58"/>
      <c r="H87" s="58"/>
      <c r="I87" s="58"/>
      <c r="J87" s="58"/>
      <c r="K87" s="58"/>
      <c r="L87" s="58"/>
      <c r="M87" s="58"/>
      <c r="N87" s="58"/>
      <c r="O87" s="58"/>
      <c r="P87" s="58"/>
      <c r="Q87" s="58"/>
      <c r="R87" s="58"/>
      <c r="S87" s="58"/>
      <c r="T87" s="58"/>
      <c r="U87" s="58"/>
      <c r="V87" s="58"/>
      <c r="W87" s="58"/>
      <c r="X87" s="58"/>
      <c r="Y87" s="58"/>
      <c r="Z87" s="58"/>
    </row>
    <row r="88" spans="1:26" ht="15.5" x14ac:dyDescent="0.35">
      <c r="A88" s="110" t="s">
        <v>173</v>
      </c>
      <c r="B88" s="113"/>
      <c r="C88" s="112"/>
      <c r="D88" s="109" t="s">
        <v>354</v>
      </c>
      <c r="E88" s="113"/>
      <c r="F88" s="58"/>
      <c r="G88" s="58"/>
      <c r="H88" s="58"/>
      <c r="I88" s="58"/>
      <c r="J88" s="58"/>
      <c r="K88" s="58"/>
      <c r="L88" s="58"/>
      <c r="M88" s="58"/>
      <c r="N88" s="58"/>
      <c r="O88" s="58"/>
      <c r="P88" s="58"/>
      <c r="Q88" s="58"/>
      <c r="R88" s="58"/>
      <c r="S88" s="58"/>
      <c r="T88" s="58"/>
      <c r="U88" s="58"/>
      <c r="V88" s="58"/>
      <c r="W88" s="58"/>
      <c r="X88" s="58"/>
      <c r="Y88" s="58"/>
      <c r="Z88" s="58"/>
    </row>
    <row r="89" spans="1:26" ht="22.5" customHeight="1" x14ac:dyDescent="0.35">
      <c r="A89" s="58" t="s">
        <v>174</v>
      </c>
      <c r="B89" s="117">
        <v>200</v>
      </c>
      <c r="C89" s="96" t="s">
        <v>115</v>
      </c>
      <c r="D89" s="98">
        <f t="shared" ref="D89:D90" si="21">IF(C89="Weekly",B89*52,IF(C89="Fortnightly",B89*26,IF(C89="Monthly",B89*12,IF(C89="Quarterly",B89*4,IF(C89="Annually",B89,"Error")))))</f>
        <v>800</v>
      </c>
      <c r="E89" s="98">
        <f t="shared" ref="E89:E90" si="22">D89/52</f>
        <v>15.384615384615385</v>
      </c>
      <c r="F89" s="58"/>
      <c r="G89" s="58"/>
      <c r="H89" s="58"/>
      <c r="I89" s="58"/>
      <c r="J89" s="58"/>
      <c r="K89" s="58"/>
      <c r="L89" s="58"/>
      <c r="M89" s="58"/>
      <c r="N89" s="58"/>
      <c r="O89" s="58"/>
      <c r="P89" s="58"/>
      <c r="Q89" s="58"/>
      <c r="R89" s="58"/>
      <c r="S89" s="58"/>
      <c r="T89" s="58"/>
      <c r="U89" s="58"/>
      <c r="V89" s="58"/>
      <c r="W89" s="58"/>
      <c r="X89" s="58"/>
      <c r="Y89" s="58"/>
      <c r="Z89" s="58"/>
    </row>
    <row r="90" spans="1:26" ht="22.5" customHeight="1" x14ac:dyDescent="0.35">
      <c r="A90" s="58" t="s">
        <v>175</v>
      </c>
      <c r="B90" s="117">
        <v>0</v>
      </c>
      <c r="C90" s="96" t="s">
        <v>97</v>
      </c>
      <c r="D90" s="98">
        <f t="shared" si="21"/>
        <v>0</v>
      </c>
      <c r="E90" s="98">
        <f t="shared" si="22"/>
        <v>0</v>
      </c>
      <c r="F90" s="58"/>
      <c r="G90" s="58"/>
      <c r="H90" s="58"/>
      <c r="I90" s="58"/>
      <c r="J90" s="58"/>
      <c r="K90" s="58"/>
      <c r="L90" s="58"/>
      <c r="M90" s="58"/>
      <c r="N90" s="58"/>
      <c r="O90" s="58"/>
      <c r="P90" s="58"/>
      <c r="Q90" s="58"/>
      <c r="R90" s="58"/>
      <c r="S90" s="58"/>
      <c r="T90" s="58"/>
      <c r="U90" s="58"/>
      <c r="V90" s="58"/>
      <c r="W90" s="58"/>
      <c r="X90" s="58"/>
      <c r="Y90" s="58"/>
      <c r="Z90" s="58"/>
    </row>
    <row r="91" spans="1:26" ht="22.5" customHeight="1" x14ac:dyDescent="0.35">
      <c r="A91" s="58"/>
      <c r="B91" s="117"/>
      <c r="C91" s="115"/>
      <c r="D91" s="117"/>
      <c r="E91" s="117"/>
      <c r="F91" s="58"/>
      <c r="G91" s="58"/>
      <c r="H91" s="58"/>
      <c r="I91" s="58"/>
      <c r="J91" s="58"/>
      <c r="K91" s="58"/>
      <c r="L91" s="58"/>
      <c r="M91" s="58"/>
      <c r="N91" s="58"/>
      <c r="O91" s="58"/>
      <c r="P91" s="58"/>
      <c r="Q91" s="58"/>
      <c r="R91" s="58"/>
      <c r="S91" s="58"/>
      <c r="T91" s="58"/>
      <c r="U91" s="58"/>
      <c r="V91" s="58"/>
      <c r="W91" s="58"/>
      <c r="X91" s="58"/>
      <c r="Y91" s="58"/>
      <c r="Z91" s="58"/>
    </row>
    <row r="92" spans="1:26" ht="22.5" customHeight="1" x14ac:dyDescent="0.35">
      <c r="A92" s="58"/>
      <c r="B92" s="98"/>
      <c r="C92" s="96"/>
      <c r="D92" s="98"/>
      <c r="E92" s="98"/>
      <c r="F92" s="58"/>
      <c r="G92" s="58"/>
      <c r="H92" s="58"/>
      <c r="I92" s="58"/>
      <c r="J92" s="58"/>
      <c r="K92" s="58"/>
      <c r="L92" s="58"/>
      <c r="M92" s="58"/>
      <c r="N92" s="58"/>
      <c r="O92" s="58"/>
      <c r="P92" s="58"/>
      <c r="Q92" s="58"/>
      <c r="R92" s="58"/>
      <c r="S92" s="58"/>
      <c r="T92" s="58"/>
      <c r="U92" s="58"/>
      <c r="V92" s="58"/>
      <c r="W92" s="58"/>
      <c r="X92" s="58"/>
      <c r="Y92" s="58"/>
      <c r="Z92" s="58"/>
    </row>
    <row r="93" spans="1:26" ht="24.75" customHeight="1" x14ac:dyDescent="0.35">
      <c r="A93" s="92" t="s">
        <v>354</v>
      </c>
      <c r="B93" s="101"/>
      <c r="C93" s="100" t="s">
        <v>363</v>
      </c>
      <c r="D93" s="101">
        <f t="shared" ref="D93:E93" si="23">SUM(D20:D90)</f>
        <v>75587.56</v>
      </c>
      <c r="E93" s="101">
        <f t="shared" si="23"/>
        <v>1453.6069230769235</v>
      </c>
      <c r="F93" s="102"/>
      <c r="G93" s="102"/>
      <c r="H93" s="102"/>
      <c r="I93" s="102"/>
      <c r="J93" s="102"/>
      <c r="K93" s="102"/>
      <c r="L93" s="102"/>
      <c r="M93" s="102"/>
      <c r="N93" s="102"/>
      <c r="O93" s="102"/>
      <c r="P93" s="102"/>
      <c r="Q93" s="102"/>
      <c r="R93" s="102"/>
      <c r="S93" s="102"/>
      <c r="T93" s="102"/>
      <c r="U93" s="102"/>
      <c r="V93" s="102"/>
      <c r="W93" s="102"/>
      <c r="X93" s="102"/>
      <c r="Y93" s="102"/>
      <c r="Z93" s="102"/>
    </row>
    <row r="94" spans="1:26" ht="15.5" x14ac:dyDescent="0.35">
      <c r="A94" s="103"/>
      <c r="B94" s="106"/>
      <c r="C94" s="105"/>
      <c r="D94" s="106"/>
      <c r="E94" s="106"/>
      <c r="F94" s="58"/>
      <c r="G94" s="58"/>
      <c r="H94" s="58"/>
      <c r="I94" s="58"/>
      <c r="J94" s="58"/>
      <c r="K94" s="58"/>
      <c r="L94" s="58"/>
      <c r="M94" s="58"/>
      <c r="N94" s="58"/>
      <c r="O94" s="58"/>
      <c r="P94" s="58"/>
      <c r="Q94" s="58"/>
      <c r="R94" s="58"/>
      <c r="S94" s="58"/>
      <c r="T94" s="58"/>
      <c r="U94" s="58"/>
      <c r="V94" s="58"/>
      <c r="W94" s="58"/>
      <c r="X94" s="58"/>
      <c r="Y94" s="58"/>
      <c r="Z94" s="58"/>
    </row>
    <row r="95" spans="1:26" ht="31.5" customHeight="1" x14ac:dyDescent="0.35">
      <c r="A95" s="92" t="s">
        <v>364</v>
      </c>
      <c r="B95" s="109"/>
      <c r="C95" s="108"/>
      <c r="D95" s="109"/>
      <c r="E95" s="109"/>
      <c r="F95" s="58"/>
      <c r="G95" s="58"/>
      <c r="H95" s="58"/>
      <c r="I95" s="58"/>
      <c r="J95" s="58"/>
      <c r="K95" s="58"/>
      <c r="L95" s="58"/>
      <c r="M95" s="58"/>
      <c r="N95" s="58"/>
      <c r="O95" s="58"/>
      <c r="P95" s="58"/>
      <c r="Q95" s="58"/>
      <c r="R95" s="58"/>
      <c r="S95" s="58"/>
      <c r="T95" s="58"/>
      <c r="U95" s="58"/>
      <c r="V95" s="58"/>
      <c r="W95" s="58"/>
      <c r="X95" s="58"/>
      <c r="Y95" s="58"/>
      <c r="Z95" s="58"/>
    </row>
    <row r="96" spans="1:26" ht="15.5" x14ac:dyDescent="0.35">
      <c r="A96" s="110"/>
      <c r="B96" s="113"/>
      <c r="C96" s="112"/>
      <c r="D96" s="113"/>
      <c r="E96" s="113"/>
      <c r="F96" s="58"/>
      <c r="G96" s="58"/>
      <c r="H96" s="58"/>
      <c r="I96" s="58"/>
      <c r="J96" s="58"/>
      <c r="K96" s="58"/>
      <c r="L96" s="58"/>
      <c r="M96" s="58"/>
      <c r="N96" s="58"/>
      <c r="O96" s="58"/>
      <c r="P96" s="58"/>
      <c r="Q96" s="58"/>
      <c r="R96" s="58"/>
      <c r="S96" s="58"/>
      <c r="T96" s="58"/>
      <c r="U96" s="58"/>
      <c r="V96" s="58"/>
      <c r="W96" s="58"/>
      <c r="X96" s="58"/>
      <c r="Y96" s="58"/>
      <c r="Z96" s="58"/>
    </row>
    <row r="97" spans="1:26" ht="22.5" customHeight="1" x14ac:dyDescent="0.35">
      <c r="A97" s="58" t="s">
        <v>365</v>
      </c>
      <c r="B97" s="117" t="s">
        <v>379</v>
      </c>
      <c r="C97" s="115" t="s">
        <v>97</v>
      </c>
      <c r="D97" s="117" t="s">
        <v>390</v>
      </c>
      <c r="E97" s="117" t="s">
        <v>391</v>
      </c>
      <c r="F97" s="58"/>
      <c r="G97" s="58"/>
      <c r="H97" s="58"/>
      <c r="I97" s="58"/>
      <c r="J97" s="58"/>
      <c r="K97" s="58"/>
      <c r="L97" s="58"/>
      <c r="M97" s="58"/>
      <c r="N97" s="58"/>
      <c r="O97" s="58"/>
      <c r="P97" s="58"/>
      <c r="Q97" s="58"/>
      <c r="R97" s="58"/>
      <c r="S97" s="58"/>
      <c r="T97" s="58"/>
      <c r="U97" s="58"/>
      <c r="V97" s="58"/>
      <c r="W97" s="58"/>
      <c r="X97" s="58"/>
      <c r="Y97" s="58"/>
      <c r="Z97" s="58"/>
    </row>
    <row r="98" spans="1:26" ht="22.5" customHeight="1" x14ac:dyDescent="0.35">
      <c r="A98" s="58" t="s">
        <v>366</v>
      </c>
      <c r="B98" s="117" t="s">
        <v>379</v>
      </c>
      <c r="C98" s="115" t="s">
        <v>97</v>
      </c>
      <c r="D98" s="117" t="s">
        <v>390</v>
      </c>
      <c r="E98" s="117" t="s">
        <v>391</v>
      </c>
      <c r="F98" s="58"/>
      <c r="G98" s="58"/>
      <c r="H98" s="58"/>
      <c r="I98" s="58"/>
      <c r="J98" s="58"/>
      <c r="K98" s="58"/>
      <c r="L98" s="58"/>
      <c r="M98" s="58"/>
      <c r="N98" s="58"/>
      <c r="O98" s="58"/>
      <c r="P98" s="58"/>
      <c r="Q98" s="58"/>
      <c r="R98" s="58"/>
      <c r="S98" s="58"/>
      <c r="T98" s="58"/>
      <c r="U98" s="58"/>
      <c r="V98" s="58"/>
      <c r="W98" s="58"/>
      <c r="X98" s="58"/>
      <c r="Y98" s="58"/>
      <c r="Z98" s="58"/>
    </row>
    <row r="99" spans="1:26" ht="22.5" customHeight="1" x14ac:dyDescent="0.35">
      <c r="A99" s="58" t="s">
        <v>367</v>
      </c>
      <c r="B99" s="117" t="s">
        <v>379</v>
      </c>
      <c r="C99" s="115" t="s">
        <v>97</v>
      </c>
      <c r="D99" s="117" t="s">
        <v>390</v>
      </c>
      <c r="E99" s="117" t="s">
        <v>391</v>
      </c>
      <c r="F99" s="58"/>
      <c r="G99" s="58"/>
      <c r="H99" s="58"/>
      <c r="I99" s="58"/>
      <c r="J99" s="58"/>
      <c r="K99" s="58"/>
      <c r="L99" s="58"/>
      <c r="M99" s="58"/>
      <c r="N99" s="58"/>
      <c r="O99" s="58"/>
      <c r="P99" s="58"/>
      <c r="Q99" s="58"/>
      <c r="R99" s="58"/>
      <c r="S99" s="58"/>
      <c r="T99" s="58"/>
      <c r="U99" s="58"/>
      <c r="V99" s="58"/>
      <c r="W99" s="58"/>
      <c r="X99" s="58"/>
      <c r="Y99" s="58"/>
      <c r="Z99" s="58"/>
    </row>
    <row r="100" spans="1:26" ht="22.5" customHeight="1" x14ac:dyDescent="0.35">
      <c r="A100" s="58" t="s">
        <v>368</v>
      </c>
      <c r="B100" s="117" t="s">
        <v>379</v>
      </c>
      <c r="C100" s="115" t="s">
        <v>97</v>
      </c>
      <c r="D100" s="117" t="s">
        <v>390</v>
      </c>
      <c r="E100" s="117" t="s">
        <v>391</v>
      </c>
      <c r="F100" s="58"/>
      <c r="G100" s="58"/>
      <c r="H100" s="58"/>
      <c r="I100" s="58"/>
      <c r="J100" s="58"/>
      <c r="K100" s="58"/>
      <c r="L100" s="58"/>
      <c r="M100" s="58"/>
      <c r="N100" s="58"/>
      <c r="O100" s="58"/>
      <c r="P100" s="58"/>
      <c r="Q100" s="58"/>
      <c r="R100" s="58"/>
      <c r="S100" s="58"/>
      <c r="T100" s="58"/>
      <c r="U100" s="58"/>
      <c r="V100" s="58"/>
      <c r="W100" s="58"/>
      <c r="X100" s="58"/>
      <c r="Y100" s="58"/>
      <c r="Z100" s="58"/>
    </row>
    <row r="101" spans="1:26" ht="22.5" customHeight="1" x14ac:dyDescent="0.35">
      <c r="A101" s="58" t="s">
        <v>369</v>
      </c>
      <c r="B101" s="117" t="s">
        <v>379</v>
      </c>
      <c r="C101" s="115" t="s">
        <v>97</v>
      </c>
      <c r="D101" s="117" t="s">
        <v>390</v>
      </c>
      <c r="E101" s="117" t="s">
        <v>391</v>
      </c>
      <c r="F101" s="58"/>
      <c r="G101" s="58"/>
      <c r="H101" s="58"/>
      <c r="I101" s="58"/>
      <c r="J101" s="58"/>
      <c r="K101" s="58"/>
      <c r="L101" s="58"/>
      <c r="M101" s="58"/>
      <c r="N101" s="58"/>
      <c r="O101" s="58"/>
      <c r="P101" s="58"/>
      <c r="Q101" s="58"/>
      <c r="R101" s="58"/>
      <c r="S101" s="58"/>
      <c r="T101" s="58"/>
      <c r="U101" s="58"/>
      <c r="V101" s="58"/>
      <c r="W101" s="58"/>
      <c r="X101" s="58"/>
      <c r="Y101" s="58"/>
      <c r="Z101" s="58"/>
    </row>
    <row r="102" spans="1:26" ht="22.5" customHeight="1" x14ac:dyDescent="0.35">
      <c r="A102" s="58" t="s">
        <v>370</v>
      </c>
      <c r="B102" s="117" t="s">
        <v>379</v>
      </c>
      <c r="C102" s="115" t="s">
        <v>97</v>
      </c>
      <c r="D102" s="117" t="s">
        <v>390</v>
      </c>
      <c r="E102" s="117" t="s">
        <v>391</v>
      </c>
      <c r="F102" s="58"/>
      <c r="G102" s="58"/>
      <c r="H102" s="58"/>
      <c r="I102" s="58"/>
      <c r="J102" s="58"/>
      <c r="K102" s="58"/>
      <c r="L102" s="58"/>
      <c r="M102" s="58"/>
      <c r="N102" s="58"/>
      <c r="O102" s="58"/>
      <c r="P102" s="58"/>
      <c r="Q102" s="58"/>
      <c r="R102" s="58"/>
      <c r="S102" s="58"/>
      <c r="T102" s="58"/>
      <c r="U102" s="58"/>
      <c r="V102" s="58"/>
      <c r="W102" s="58"/>
      <c r="X102" s="58"/>
      <c r="Y102" s="58"/>
      <c r="Z102" s="58"/>
    </row>
    <row r="103" spans="1:26" ht="22.5" customHeight="1" x14ac:dyDescent="0.35">
      <c r="A103" s="58" t="s">
        <v>371</v>
      </c>
      <c r="B103" s="117" t="s">
        <v>379</v>
      </c>
      <c r="C103" s="115" t="s">
        <v>97</v>
      </c>
      <c r="D103" s="117" t="s">
        <v>390</v>
      </c>
      <c r="E103" s="117" t="s">
        <v>391</v>
      </c>
      <c r="F103" s="58"/>
      <c r="G103" s="58"/>
      <c r="H103" s="58"/>
      <c r="I103" s="58"/>
      <c r="J103" s="58"/>
      <c r="K103" s="58"/>
      <c r="L103" s="58"/>
      <c r="M103" s="58"/>
      <c r="N103" s="58"/>
      <c r="O103" s="58"/>
      <c r="P103" s="58"/>
      <c r="Q103" s="58"/>
      <c r="R103" s="58"/>
      <c r="S103" s="58"/>
      <c r="T103" s="58"/>
      <c r="U103" s="58"/>
      <c r="V103" s="58"/>
      <c r="W103" s="58"/>
      <c r="X103" s="58"/>
      <c r="Y103" s="58"/>
      <c r="Z103" s="58"/>
    </row>
    <row r="104" spans="1:26" ht="22.5" customHeight="1" x14ac:dyDescent="0.35">
      <c r="A104" s="58"/>
      <c r="B104" s="117"/>
      <c r="C104" s="115"/>
      <c r="D104" s="117"/>
      <c r="E104" s="117"/>
      <c r="F104" s="58"/>
      <c r="G104" s="58"/>
      <c r="H104" s="58"/>
      <c r="I104" s="58"/>
      <c r="J104" s="58"/>
      <c r="K104" s="58"/>
      <c r="L104" s="58"/>
      <c r="M104" s="58"/>
      <c r="N104" s="58"/>
      <c r="O104" s="58"/>
      <c r="P104" s="58"/>
      <c r="Q104" s="58"/>
      <c r="R104" s="58"/>
      <c r="S104" s="58"/>
      <c r="T104" s="58"/>
      <c r="U104" s="58"/>
      <c r="V104" s="58"/>
      <c r="W104" s="58"/>
      <c r="X104" s="58"/>
      <c r="Y104" s="58"/>
      <c r="Z104" s="58"/>
    </row>
    <row r="105" spans="1:26" ht="27.75" customHeight="1" x14ac:dyDescent="0.35">
      <c r="A105" s="92" t="s">
        <v>354</v>
      </c>
      <c r="B105" s="101"/>
      <c r="C105" s="122" t="s">
        <v>372</v>
      </c>
      <c r="D105" s="101">
        <f t="shared" ref="D105:E105" si="24">SUM(D97:D103)</f>
        <v>0</v>
      </c>
      <c r="E105" s="101">
        <f t="shared" si="24"/>
        <v>0</v>
      </c>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spans="1:26" ht="7.5" customHeight="1" x14ac:dyDescent="0.35">
      <c r="A106" s="103"/>
      <c r="B106" s="106"/>
      <c r="C106" s="105"/>
      <c r="D106" s="106"/>
      <c r="E106" s="106"/>
      <c r="F106" s="58"/>
      <c r="G106" s="58"/>
      <c r="H106" s="58"/>
      <c r="I106" s="58"/>
      <c r="J106" s="58"/>
      <c r="K106" s="58"/>
      <c r="L106" s="58"/>
      <c r="M106" s="58"/>
      <c r="N106" s="58"/>
      <c r="O106" s="58"/>
      <c r="P106" s="58"/>
      <c r="Q106" s="58"/>
      <c r="R106" s="58"/>
      <c r="S106" s="58"/>
      <c r="T106" s="58"/>
      <c r="U106" s="58"/>
      <c r="V106" s="58"/>
      <c r="W106" s="58"/>
      <c r="X106" s="58"/>
      <c r="Y106" s="58"/>
      <c r="Z106" s="58"/>
    </row>
    <row r="107" spans="1:26" ht="22.5" customHeight="1" x14ac:dyDescent="0.35">
      <c r="A107" s="123" t="s">
        <v>108</v>
      </c>
      <c r="B107" s="126"/>
      <c r="C107" s="125"/>
      <c r="D107" s="126">
        <f t="shared" ref="D107:E107" si="25">D16</f>
        <v>77376</v>
      </c>
      <c r="E107" s="126">
        <f t="shared" si="25"/>
        <v>1488</v>
      </c>
      <c r="F107" s="58"/>
      <c r="G107" s="58"/>
      <c r="H107" s="58"/>
      <c r="I107" s="58"/>
      <c r="J107" s="58"/>
      <c r="K107" s="58"/>
      <c r="L107" s="58"/>
      <c r="M107" s="58"/>
      <c r="N107" s="58"/>
      <c r="O107" s="58"/>
      <c r="P107" s="58"/>
      <c r="Q107" s="58"/>
      <c r="R107" s="58"/>
      <c r="S107" s="58"/>
      <c r="T107" s="58"/>
      <c r="U107" s="58"/>
      <c r="V107" s="58"/>
      <c r="W107" s="58"/>
      <c r="X107" s="58"/>
      <c r="Y107" s="58"/>
      <c r="Z107" s="58"/>
    </row>
    <row r="108" spans="1:26" ht="22.5" customHeight="1" x14ac:dyDescent="0.35">
      <c r="A108" s="123" t="s">
        <v>374</v>
      </c>
      <c r="B108" s="126"/>
      <c r="C108" s="125"/>
      <c r="D108" s="126">
        <f t="shared" ref="D108:E108" si="26">SUM(D105+D93)</f>
        <v>75587.56</v>
      </c>
      <c r="E108" s="126">
        <f t="shared" si="26"/>
        <v>1453.6069230769235</v>
      </c>
      <c r="F108" s="58"/>
      <c r="G108" s="58"/>
      <c r="H108" s="58"/>
      <c r="I108" s="58"/>
      <c r="J108" s="58"/>
      <c r="K108" s="58"/>
      <c r="L108" s="58"/>
      <c r="M108" s="58"/>
      <c r="N108" s="58"/>
      <c r="O108" s="58"/>
      <c r="P108" s="58"/>
      <c r="Q108" s="58"/>
      <c r="R108" s="58"/>
      <c r="S108" s="58"/>
      <c r="T108" s="58"/>
      <c r="U108" s="58"/>
      <c r="V108" s="58"/>
      <c r="W108" s="58"/>
      <c r="X108" s="58"/>
      <c r="Y108" s="58"/>
      <c r="Z108" s="58"/>
    </row>
    <row r="109" spans="1:26" ht="22.5" customHeight="1" x14ac:dyDescent="0.35">
      <c r="A109" s="123" t="s">
        <v>375</v>
      </c>
      <c r="B109" s="126"/>
      <c r="C109" s="125"/>
      <c r="D109" s="126">
        <f t="shared" ref="D109:E109" si="27">D107-D108</f>
        <v>1788.4400000000023</v>
      </c>
      <c r="E109" s="126">
        <f t="shared" si="27"/>
        <v>34.393076923076478</v>
      </c>
      <c r="F109" s="58"/>
      <c r="G109" s="58"/>
      <c r="H109" s="58"/>
      <c r="I109" s="58"/>
      <c r="J109" s="58"/>
      <c r="K109" s="58"/>
      <c r="L109" s="58"/>
      <c r="M109" s="58"/>
      <c r="N109" s="58"/>
      <c r="O109" s="58"/>
      <c r="P109" s="58"/>
      <c r="Q109" s="58"/>
      <c r="R109" s="58"/>
      <c r="S109" s="58"/>
      <c r="T109" s="58"/>
      <c r="U109" s="58"/>
      <c r="V109" s="58"/>
      <c r="W109" s="58"/>
      <c r="X109" s="58"/>
      <c r="Y109" s="58"/>
      <c r="Z109" s="58"/>
    </row>
    <row r="110" spans="1:26" ht="15.5" x14ac:dyDescent="0.35">
      <c r="A110" s="58"/>
      <c r="B110" s="98"/>
      <c r="C110" s="96"/>
      <c r="D110" s="98"/>
      <c r="E110" s="98"/>
      <c r="F110" s="58"/>
      <c r="G110" s="58"/>
      <c r="H110" s="58"/>
      <c r="I110" s="58"/>
      <c r="J110" s="58"/>
      <c r="K110" s="58"/>
      <c r="L110" s="58"/>
      <c r="M110" s="58"/>
      <c r="N110" s="58"/>
      <c r="O110" s="58"/>
      <c r="P110" s="58"/>
      <c r="Q110" s="58"/>
      <c r="R110" s="58"/>
      <c r="S110" s="58"/>
      <c r="T110" s="58"/>
      <c r="U110" s="58"/>
      <c r="V110" s="58"/>
      <c r="W110" s="58"/>
      <c r="X110" s="58"/>
      <c r="Y110" s="58"/>
      <c r="Z110" s="58"/>
    </row>
    <row r="111" spans="1:26" ht="15.5" x14ac:dyDescent="0.35">
      <c r="A111" s="58"/>
      <c r="B111" s="98"/>
      <c r="C111" s="96"/>
      <c r="D111" s="98"/>
      <c r="E111" s="98"/>
      <c r="F111" s="58"/>
      <c r="G111" s="58"/>
      <c r="H111" s="58"/>
      <c r="I111" s="58"/>
      <c r="J111" s="58"/>
      <c r="K111" s="58"/>
      <c r="L111" s="58"/>
      <c r="M111" s="58"/>
      <c r="N111" s="58"/>
      <c r="O111" s="58"/>
      <c r="P111" s="58"/>
      <c r="Q111" s="58"/>
      <c r="R111" s="58"/>
      <c r="S111" s="58"/>
      <c r="T111" s="58"/>
      <c r="U111" s="58"/>
      <c r="V111" s="58"/>
      <c r="W111" s="58"/>
      <c r="X111" s="58"/>
      <c r="Y111" s="58"/>
      <c r="Z111" s="58"/>
    </row>
    <row r="112" spans="1:26" ht="31.5" customHeight="1" x14ac:dyDescent="0.35">
      <c r="A112" s="92" t="s">
        <v>376</v>
      </c>
      <c r="B112" s="109"/>
      <c r="C112" s="108"/>
      <c r="D112" s="109"/>
      <c r="E112" s="109"/>
      <c r="F112" s="58"/>
      <c r="G112" s="58"/>
      <c r="H112" s="58"/>
      <c r="I112" s="58"/>
      <c r="J112" s="58"/>
      <c r="K112" s="58"/>
      <c r="L112" s="58"/>
      <c r="M112" s="58"/>
      <c r="N112" s="58"/>
      <c r="O112" s="58"/>
      <c r="P112" s="58"/>
      <c r="Q112" s="58"/>
      <c r="R112" s="58"/>
      <c r="S112" s="58"/>
      <c r="T112" s="58"/>
      <c r="U112" s="58"/>
      <c r="V112" s="58"/>
      <c r="W112" s="58"/>
      <c r="X112" s="58"/>
      <c r="Y112" s="58"/>
      <c r="Z112" s="58"/>
    </row>
    <row r="113" spans="1:26" ht="15.5" x14ac:dyDescent="0.35">
      <c r="A113" s="110"/>
      <c r="B113" s="113"/>
      <c r="C113" s="112"/>
      <c r="D113" s="113"/>
      <c r="E113" s="113"/>
      <c r="F113" s="58"/>
      <c r="G113" s="58"/>
      <c r="H113" s="58"/>
      <c r="I113" s="58"/>
      <c r="J113" s="58"/>
      <c r="K113" s="58"/>
      <c r="L113" s="58"/>
      <c r="M113" s="58"/>
      <c r="N113" s="58"/>
      <c r="O113" s="58"/>
      <c r="P113" s="58"/>
      <c r="Q113" s="58"/>
      <c r="R113" s="58"/>
      <c r="S113" s="58"/>
      <c r="T113" s="58"/>
      <c r="U113" s="58"/>
      <c r="V113" s="58"/>
      <c r="W113" s="58"/>
      <c r="X113" s="58"/>
      <c r="Y113" s="58"/>
      <c r="Z113" s="58"/>
    </row>
    <row r="114" spans="1:26" ht="22.5" customHeight="1" x14ac:dyDescent="0.35">
      <c r="A114" s="58" t="s">
        <v>378</v>
      </c>
      <c r="B114" s="117" t="s">
        <v>379</v>
      </c>
      <c r="C114" s="115" t="s">
        <v>97</v>
      </c>
      <c r="D114" s="117" t="s">
        <v>390</v>
      </c>
      <c r="E114" s="117" t="s">
        <v>391</v>
      </c>
      <c r="F114" s="58"/>
      <c r="G114" s="58"/>
      <c r="H114" s="58"/>
      <c r="I114" s="58"/>
      <c r="J114" s="58"/>
      <c r="K114" s="58"/>
      <c r="L114" s="58"/>
      <c r="M114" s="58"/>
      <c r="N114" s="58"/>
      <c r="O114" s="58"/>
      <c r="P114" s="58"/>
      <c r="Q114" s="58"/>
      <c r="R114" s="58"/>
      <c r="S114" s="58"/>
      <c r="T114" s="58"/>
      <c r="U114" s="58"/>
      <c r="V114" s="58"/>
      <c r="W114" s="58"/>
      <c r="X114" s="58"/>
      <c r="Y114" s="58"/>
      <c r="Z114" s="58"/>
    </row>
    <row r="115" spans="1:26" ht="22.5" customHeight="1" x14ac:dyDescent="0.35">
      <c r="A115" s="58" t="s">
        <v>380</v>
      </c>
      <c r="B115" s="117" t="s">
        <v>379</v>
      </c>
      <c r="C115" s="115" t="s">
        <v>97</v>
      </c>
      <c r="D115" s="117" t="s">
        <v>390</v>
      </c>
      <c r="E115" s="117" t="s">
        <v>391</v>
      </c>
      <c r="F115" s="58"/>
      <c r="G115" s="58"/>
      <c r="H115" s="58"/>
      <c r="I115" s="58"/>
      <c r="J115" s="58"/>
      <c r="K115" s="58"/>
      <c r="L115" s="58"/>
      <c r="M115" s="58"/>
      <c r="N115" s="58"/>
      <c r="O115" s="58"/>
      <c r="P115" s="58"/>
      <c r="Q115" s="58"/>
      <c r="R115" s="58"/>
      <c r="S115" s="58"/>
      <c r="T115" s="58"/>
      <c r="U115" s="58"/>
      <c r="V115" s="58"/>
      <c r="W115" s="58"/>
      <c r="X115" s="58"/>
      <c r="Y115" s="58"/>
      <c r="Z115" s="58"/>
    </row>
    <row r="116" spans="1:26" ht="24.75" customHeight="1" x14ac:dyDescent="0.35">
      <c r="A116" s="92" t="s">
        <v>354</v>
      </c>
      <c r="B116" s="101"/>
      <c r="C116" s="100" t="s">
        <v>381</v>
      </c>
      <c r="D116" s="101">
        <f t="shared" ref="D116:E116" si="28">SUM(D114:D115)</f>
        <v>0</v>
      </c>
      <c r="E116" s="101">
        <f t="shared" si="28"/>
        <v>0</v>
      </c>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spans="1:26" ht="15.5" x14ac:dyDescent="0.35">
      <c r="A117" s="103"/>
      <c r="B117" s="106"/>
      <c r="C117" s="105"/>
      <c r="D117" s="106"/>
      <c r="E117" s="106"/>
      <c r="F117" s="58"/>
      <c r="G117" s="58"/>
      <c r="H117" s="58"/>
      <c r="I117" s="58"/>
      <c r="J117" s="58"/>
      <c r="K117" s="58"/>
      <c r="L117" s="58"/>
      <c r="M117" s="58"/>
      <c r="N117" s="58"/>
      <c r="O117" s="58"/>
      <c r="P117" s="58"/>
      <c r="Q117" s="58"/>
      <c r="R117" s="58"/>
      <c r="S117" s="58"/>
      <c r="T117" s="58"/>
      <c r="U117" s="58"/>
      <c r="V117" s="58"/>
      <c r="W117" s="58"/>
      <c r="X117" s="58"/>
      <c r="Y117" s="58"/>
      <c r="Z117" s="58"/>
    </row>
    <row r="118" spans="1:26" ht="15.5" x14ac:dyDescent="0.35">
      <c r="A118" s="58"/>
      <c r="B118" s="88"/>
      <c r="C118" s="58"/>
      <c r="D118" s="88"/>
      <c r="E118" s="88"/>
      <c r="F118" s="58"/>
      <c r="G118" s="58"/>
      <c r="H118" s="58"/>
      <c r="I118" s="58"/>
      <c r="J118" s="58"/>
      <c r="K118" s="58"/>
      <c r="L118" s="58"/>
      <c r="M118" s="58"/>
      <c r="N118" s="58"/>
      <c r="O118" s="58"/>
      <c r="P118" s="58"/>
      <c r="Q118" s="58"/>
      <c r="R118" s="58"/>
      <c r="S118" s="58"/>
      <c r="T118" s="58"/>
      <c r="U118" s="58"/>
      <c r="V118" s="58"/>
      <c r="W118" s="58"/>
      <c r="X118" s="58"/>
      <c r="Y118" s="58"/>
      <c r="Z118" s="58"/>
    </row>
    <row r="119" spans="1:26" ht="15.5" x14ac:dyDescent="0.35">
      <c r="A119" s="58"/>
      <c r="B119" s="88"/>
      <c r="C119" s="58"/>
      <c r="D119" s="88"/>
      <c r="E119" s="88"/>
      <c r="F119" s="58"/>
      <c r="G119" s="58"/>
      <c r="H119" s="58"/>
      <c r="I119" s="58"/>
      <c r="J119" s="58"/>
      <c r="K119" s="58"/>
      <c r="L119" s="58"/>
      <c r="M119" s="58"/>
      <c r="N119" s="58"/>
      <c r="O119" s="58"/>
      <c r="P119" s="58"/>
      <c r="Q119" s="58"/>
      <c r="R119" s="58"/>
      <c r="S119" s="58"/>
      <c r="T119" s="58"/>
      <c r="U119" s="58"/>
      <c r="V119" s="58"/>
      <c r="W119" s="58"/>
      <c r="X119" s="58"/>
      <c r="Y119" s="58"/>
      <c r="Z119" s="58"/>
    </row>
    <row r="120" spans="1:26" ht="15.5" x14ac:dyDescent="0.35">
      <c r="A120" s="58"/>
      <c r="B120" s="88"/>
      <c r="C120" s="58"/>
      <c r="D120" s="88"/>
      <c r="E120" s="88"/>
      <c r="F120" s="58"/>
      <c r="G120" s="58"/>
      <c r="H120" s="58"/>
      <c r="I120" s="58"/>
      <c r="J120" s="58"/>
      <c r="K120" s="58"/>
      <c r="L120" s="58"/>
      <c r="M120" s="58"/>
      <c r="N120" s="58"/>
      <c r="O120" s="58"/>
      <c r="P120" s="58"/>
      <c r="Q120" s="58"/>
      <c r="R120" s="58"/>
      <c r="S120" s="58"/>
      <c r="T120" s="58"/>
      <c r="U120" s="58"/>
      <c r="V120" s="58"/>
      <c r="W120" s="58"/>
      <c r="X120" s="58"/>
      <c r="Y120" s="58"/>
      <c r="Z120" s="58"/>
    </row>
    <row r="121" spans="1:26" ht="15.5" x14ac:dyDescent="0.35">
      <c r="A121" s="58"/>
      <c r="B121" s="88"/>
      <c r="C121" s="58"/>
      <c r="D121" s="88"/>
      <c r="E121" s="88"/>
      <c r="F121" s="58"/>
      <c r="G121" s="58"/>
      <c r="H121" s="58"/>
      <c r="I121" s="58"/>
      <c r="J121" s="58"/>
      <c r="K121" s="58"/>
      <c r="L121" s="58"/>
      <c r="M121" s="58"/>
      <c r="N121" s="58"/>
      <c r="O121" s="58"/>
      <c r="P121" s="58"/>
      <c r="Q121" s="58"/>
      <c r="R121" s="58"/>
      <c r="S121" s="58"/>
      <c r="T121" s="58"/>
      <c r="U121" s="58"/>
      <c r="V121" s="58"/>
      <c r="W121" s="58"/>
      <c r="X121" s="58"/>
      <c r="Y121" s="58"/>
      <c r="Z121" s="58"/>
    </row>
    <row r="122" spans="1:26" ht="15.5" x14ac:dyDescent="0.35">
      <c r="A122" s="58"/>
      <c r="B122" s="88"/>
      <c r="C122" s="58"/>
      <c r="D122" s="88"/>
      <c r="E122" s="88"/>
      <c r="F122" s="58"/>
      <c r="G122" s="58"/>
      <c r="H122" s="58"/>
      <c r="I122" s="58"/>
      <c r="J122" s="58"/>
      <c r="K122" s="58"/>
      <c r="L122" s="58"/>
      <c r="M122" s="58"/>
      <c r="N122" s="58"/>
      <c r="O122" s="58"/>
      <c r="P122" s="58"/>
      <c r="Q122" s="58"/>
      <c r="R122" s="58"/>
      <c r="S122" s="58"/>
      <c r="T122" s="58"/>
      <c r="U122" s="58"/>
      <c r="V122" s="58"/>
      <c r="W122" s="58"/>
      <c r="X122" s="58"/>
      <c r="Y122" s="58"/>
      <c r="Z122" s="58"/>
    </row>
    <row r="123" spans="1:26" ht="15.5" x14ac:dyDescent="0.35">
      <c r="A123" s="58"/>
      <c r="B123" s="88"/>
      <c r="C123" s="58"/>
      <c r="D123" s="88"/>
      <c r="E123" s="88"/>
      <c r="F123" s="58"/>
      <c r="G123" s="58"/>
      <c r="H123" s="58"/>
      <c r="I123" s="58"/>
      <c r="J123" s="58"/>
      <c r="K123" s="58"/>
      <c r="L123" s="58"/>
      <c r="M123" s="58"/>
      <c r="N123" s="58"/>
      <c r="O123" s="58"/>
      <c r="P123" s="58"/>
      <c r="Q123" s="58"/>
      <c r="R123" s="58"/>
      <c r="S123" s="58"/>
      <c r="T123" s="58"/>
      <c r="U123" s="58"/>
      <c r="V123" s="58"/>
      <c r="W123" s="58"/>
      <c r="X123" s="58"/>
      <c r="Y123" s="58"/>
      <c r="Z123" s="58"/>
    </row>
    <row r="124" spans="1:26" ht="15.5" x14ac:dyDescent="0.35">
      <c r="A124" s="58"/>
      <c r="B124" s="88"/>
      <c r="C124" s="58"/>
      <c r="D124" s="88"/>
      <c r="E124" s="88"/>
      <c r="F124" s="58"/>
      <c r="G124" s="58"/>
      <c r="H124" s="58"/>
      <c r="I124" s="58"/>
      <c r="J124" s="58"/>
      <c r="K124" s="58"/>
      <c r="L124" s="58"/>
      <c r="M124" s="58"/>
      <c r="N124" s="58"/>
      <c r="O124" s="58"/>
      <c r="P124" s="58"/>
      <c r="Q124" s="58"/>
      <c r="R124" s="58"/>
      <c r="S124" s="58"/>
      <c r="T124" s="58"/>
      <c r="U124" s="58"/>
      <c r="V124" s="58"/>
      <c r="W124" s="58"/>
      <c r="X124" s="58"/>
      <c r="Y124" s="58"/>
      <c r="Z124" s="58"/>
    </row>
    <row r="125" spans="1:26" ht="15.5" x14ac:dyDescent="0.35">
      <c r="A125" s="58"/>
      <c r="B125" s="88"/>
      <c r="C125" s="58"/>
      <c r="D125" s="88"/>
      <c r="E125" s="88"/>
      <c r="F125" s="58"/>
      <c r="G125" s="58"/>
      <c r="H125" s="58"/>
      <c r="I125" s="58"/>
      <c r="J125" s="58"/>
      <c r="K125" s="58"/>
      <c r="L125" s="58"/>
      <c r="M125" s="58"/>
      <c r="N125" s="58"/>
      <c r="O125" s="58"/>
      <c r="P125" s="58"/>
      <c r="Q125" s="58"/>
      <c r="R125" s="58"/>
      <c r="S125" s="58"/>
      <c r="T125" s="58"/>
      <c r="U125" s="58"/>
      <c r="V125" s="58"/>
      <c r="W125" s="58"/>
      <c r="X125" s="58"/>
      <c r="Y125" s="58"/>
      <c r="Z125" s="58"/>
    </row>
    <row r="126" spans="1:26" ht="15.5" x14ac:dyDescent="0.35">
      <c r="A126" s="58"/>
      <c r="B126" s="88"/>
      <c r="C126" s="58"/>
      <c r="D126" s="88"/>
      <c r="E126" s="88"/>
      <c r="F126" s="58"/>
      <c r="G126" s="58"/>
      <c r="H126" s="58"/>
      <c r="I126" s="58"/>
      <c r="J126" s="58"/>
      <c r="K126" s="58"/>
      <c r="L126" s="58"/>
      <c r="M126" s="58"/>
      <c r="N126" s="58"/>
      <c r="O126" s="58"/>
      <c r="P126" s="58"/>
      <c r="Q126" s="58"/>
      <c r="R126" s="58"/>
      <c r="S126" s="58"/>
      <c r="T126" s="58"/>
      <c r="U126" s="58"/>
      <c r="V126" s="58"/>
      <c r="W126" s="58"/>
      <c r="X126" s="58"/>
      <c r="Y126" s="58"/>
      <c r="Z126" s="58"/>
    </row>
    <row r="127" spans="1:26" ht="15.5" x14ac:dyDescent="0.35">
      <c r="A127" s="58"/>
      <c r="B127" s="88"/>
      <c r="C127" s="58"/>
      <c r="D127" s="88"/>
      <c r="E127" s="88"/>
      <c r="F127" s="58"/>
      <c r="G127" s="58"/>
      <c r="H127" s="58"/>
      <c r="I127" s="58"/>
      <c r="J127" s="58"/>
      <c r="K127" s="58"/>
      <c r="L127" s="58"/>
      <c r="M127" s="58"/>
      <c r="N127" s="58"/>
      <c r="O127" s="58"/>
      <c r="P127" s="58"/>
      <c r="Q127" s="58"/>
      <c r="R127" s="58"/>
      <c r="S127" s="58"/>
      <c r="T127" s="58"/>
      <c r="U127" s="58"/>
      <c r="V127" s="58"/>
      <c r="W127" s="58"/>
      <c r="X127" s="58"/>
      <c r="Y127" s="58"/>
      <c r="Z127" s="58"/>
    </row>
    <row r="128" spans="1:26" ht="15.5" x14ac:dyDescent="0.35">
      <c r="A128" s="58"/>
      <c r="B128" s="88"/>
      <c r="C128" s="58"/>
      <c r="D128" s="88"/>
      <c r="E128" s="88"/>
      <c r="F128" s="58"/>
      <c r="G128" s="58"/>
      <c r="H128" s="58"/>
      <c r="I128" s="58"/>
      <c r="J128" s="58"/>
      <c r="K128" s="58"/>
      <c r="L128" s="58"/>
      <c r="M128" s="58"/>
      <c r="N128" s="58"/>
      <c r="O128" s="58"/>
      <c r="P128" s="58"/>
      <c r="Q128" s="58"/>
      <c r="R128" s="58"/>
      <c r="S128" s="58"/>
      <c r="T128" s="58"/>
      <c r="U128" s="58"/>
      <c r="V128" s="58"/>
      <c r="W128" s="58"/>
      <c r="X128" s="58"/>
      <c r="Y128" s="58"/>
      <c r="Z128" s="58"/>
    </row>
    <row r="129" spans="1:26" ht="15.5" x14ac:dyDescent="0.35">
      <c r="A129" s="58"/>
      <c r="B129" s="88"/>
      <c r="C129" s="58"/>
      <c r="D129" s="88"/>
      <c r="E129" s="88"/>
      <c r="F129" s="58"/>
      <c r="G129" s="58"/>
      <c r="H129" s="58"/>
      <c r="I129" s="58"/>
      <c r="J129" s="58"/>
      <c r="K129" s="58"/>
      <c r="L129" s="58"/>
      <c r="M129" s="58"/>
      <c r="N129" s="58"/>
      <c r="O129" s="58"/>
      <c r="P129" s="58"/>
      <c r="Q129" s="58"/>
      <c r="R129" s="58"/>
      <c r="S129" s="58"/>
      <c r="T129" s="58"/>
      <c r="U129" s="58"/>
      <c r="V129" s="58"/>
      <c r="W129" s="58"/>
      <c r="X129" s="58"/>
      <c r="Y129" s="58"/>
      <c r="Z129" s="58"/>
    </row>
    <row r="130" spans="1:26" ht="15.5" x14ac:dyDescent="0.35">
      <c r="A130" s="58"/>
      <c r="B130" s="88"/>
      <c r="C130" s="58"/>
      <c r="D130" s="88"/>
      <c r="E130" s="88"/>
      <c r="F130" s="58"/>
      <c r="G130" s="58"/>
      <c r="H130" s="58"/>
      <c r="I130" s="58"/>
      <c r="J130" s="58"/>
      <c r="K130" s="58"/>
      <c r="L130" s="58"/>
      <c r="M130" s="58"/>
      <c r="N130" s="58"/>
      <c r="O130" s="58"/>
      <c r="P130" s="58"/>
      <c r="Q130" s="58"/>
      <c r="R130" s="58"/>
      <c r="S130" s="58"/>
      <c r="T130" s="58"/>
      <c r="U130" s="58"/>
      <c r="V130" s="58"/>
      <c r="W130" s="58"/>
      <c r="X130" s="58"/>
      <c r="Y130" s="58"/>
      <c r="Z130" s="58"/>
    </row>
    <row r="131" spans="1:26" ht="15.5" x14ac:dyDescent="0.35">
      <c r="A131" s="58"/>
      <c r="B131" s="88"/>
      <c r="C131" s="58"/>
      <c r="D131" s="88"/>
      <c r="E131" s="88"/>
      <c r="F131" s="58"/>
      <c r="G131" s="58"/>
      <c r="H131" s="58"/>
      <c r="I131" s="58"/>
      <c r="J131" s="58"/>
      <c r="K131" s="58"/>
      <c r="L131" s="58"/>
      <c r="M131" s="58"/>
      <c r="N131" s="58"/>
      <c r="O131" s="58"/>
      <c r="P131" s="58"/>
      <c r="Q131" s="58"/>
      <c r="R131" s="58"/>
      <c r="S131" s="58"/>
      <c r="T131" s="58"/>
      <c r="U131" s="58"/>
      <c r="V131" s="58"/>
      <c r="W131" s="58"/>
      <c r="X131" s="58"/>
      <c r="Y131" s="58"/>
      <c r="Z131" s="58"/>
    </row>
    <row r="132" spans="1:26" ht="15.5" x14ac:dyDescent="0.35">
      <c r="A132" s="58"/>
      <c r="B132" s="88"/>
      <c r="C132" s="58"/>
      <c r="D132" s="88"/>
      <c r="E132" s="88"/>
      <c r="F132" s="58"/>
      <c r="G132" s="58"/>
      <c r="H132" s="58"/>
      <c r="I132" s="58"/>
      <c r="J132" s="58"/>
      <c r="K132" s="58"/>
      <c r="L132" s="58"/>
      <c r="M132" s="58"/>
      <c r="N132" s="58"/>
      <c r="O132" s="58"/>
      <c r="P132" s="58"/>
      <c r="Q132" s="58"/>
      <c r="R132" s="58"/>
      <c r="S132" s="58"/>
      <c r="T132" s="58"/>
      <c r="U132" s="58"/>
      <c r="V132" s="58"/>
      <c r="W132" s="58"/>
      <c r="X132" s="58"/>
      <c r="Y132" s="58"/>
      <c r="Z132" s="58"/>
    </row>
    <row r="133" spans="1:26" ht="15.5" x14ac:dyDescent="0.35">
      <c r="A133" s="58"/>
      <c r="B133" s="88"/>
      <c r="C133" s="58"/>
      <c r="D133" s="88"/>
      <c r="E133" s="88"/>
      <c r="F133" s="58"/>
      <c r="G133" s="58"/>
      <c r="H133" s="58"/>
      <c r="I133" s="58"/>
      <c r="J133" s="58"/>
      <c r="K133" s="58"/>
      <c r="L133" s="58"/>
      <c r="M133" s="58"/>
      <c r="N133" s="58"/>
      <c r="O133" s="58"/>
      <c r="P133" s="58"/>
      <c r="Q133" s="58"/>
      <c r="R133" s="58"/>
      <c r="S133" s="58"/>
      <c r="T133" s="58"/>
      <c r="U133" s="58"/>
      <c r="V133" s="58"/>
      <c r="W133" s="58"/>
      <c r="X133" s="58"/>
      <c r="Y133" s="58"/>
      <c r="Z133" s="58"/>
    </row>
    <row r="134" spans="1:26" ht="15.5" x14ac:dyDescent="0.35">
      <c r="A134" s="58"/>
      <c r="B134" s="88"/>
      <c r="C134" s="58"/>
      <c r="D134" s="88"/>
      <c r="E134" s="88"/>
      <c r="F134" s="58"/>
      <c r="G134" s="58"/>
      <c r="H134" s="58"/>
      <c r="I134" s="58"/>
      <c r="J134" s="58"/>
      <c r="K134" s="58"/>
      <c r="L134" s="58"/>
      <c r="M134" s="58"/>
      <c r="N134" s="58"/>
      <c r="O134" s="58"/>
      <c r="P134" s="58"/>
      <c r="Q134" s="58"/>
      <c r="R134" s="58"/>
      <c r="S134" s="58"/>
      <c r="T134" s="58"/>
      <c r="U134" s="58"/>
      <c r="V134" s="58"/>
      <c r="W134" s="58"/>
      <c r="X134" s="58"/>
      <c r="Y134" s="58"/>
      <c r="Z134" s="58"/>
    </row>
    <row r="135" spans="1:26" ht="15.5" x14ac:dyDescent="0.35">
      <c r="A135" s="58"/>
      <c r="B135" s="88"/>
      <c r="C135" s="58"/>
      <c r="D135" s="88"/>
      <c r="E135" s="88"/>
      <c r="F135" s="58"/>
      <c r="G135" s="58"/>
      <c r="H135" s="58"/>
      <c r="I135" s="58"/>
      <c r="J135" s="58"/>
      <c r="K135" s="58"/>
      <c r="L135" s="58"/>
      <c r="M135" s="58"/>
      <c r="N135" s="58"/>
      <c r="O135" s="58"/>
      <c r="P135" s="58"/>
      <c r="Q135" s="58"/>
      <c r="R135" s="58"/>
      <c r="S135" s="58"/>
      <c r="T135" s="58"/>
      <c r="U135" s="58"/>
      <c r="V135" s="58"/>
      <c r="W135" s="58"/>
      <c r="X135" s="58"/>
      <c r="Y135" s="58"/>
      <c r="Z135" s="58"/>
    </row>
    <row r="136" spans="1:26" ht="15.5" x14ac:dyDescent="0.35">
      <c r="A136" s="58"/>
      <c r="B136" s="88"/>
      <c r="C136" s="58"/>
      <c r="D136" s="88"/>
      <c r="E136" s="88"/>
      <c r="F136" s="58"/>
      <c r="G136" s="58"/>
      <c r="H136" s="58"/>
      <c r="I136" s="58"/>
      <c r="J136" s="58"/>
      <c r="K136" s="58"/>
      <c r="L136" s="58"/>
      <c r="M136" s="58"/>
      <c r="N136" s="58"/>
      <c r="O136" s="58"/>
      <c r="P136" s="58"/>
      <c r="Q136" s="58"/>
      <c r="R136" s="58"/>
      <c r="S136" s="58"/>
      <c r="T136" s="58"/>
      <c r="U136" s="58"/>
      <c r="V136" s="58"/>
      <c r="W136" s="58"/>
      <c r="X136" s="58"/>
      <c r="Y136" s="58"/>
      <c r="Z136" s="58"/>
    </row>
    <row r="137" spans="1:26" ht="15.5" x14ac:dyDescent="0.35">
      <c r="A137" s="58"/>
      <c r="B137" s="88"/>
      <c r="C137" s="58"/>
      <c r="D137" s="88"/>
      <c r="E137" s="88"/>
      <c r="F137" s="58"/>
      <c r="G137" s="58"/>
      <c r="H137" s="58"/>
      <c r="I137" s="58"/>
      <c r="J137" s="58"/>
      <c r="K137" s="58"/>
      <c r="L137" s="58"/>
      <c r="M137" s="58"/>
      <c r="N137" s="58"/>
      <c r="O137" s="58"/>
      <c r="P137" s="58"/>
      <c r="Q137" s="58"/>
      <c r="R137" s="58"/>
      <c r="S137" s="58"/>
      <c r="T137" s="58"/>
      <c r="U137" s="58"/>
      <c r="V137" s="58"/>
      <c r="W137" s="58"/>
      <c r="X137" s="58"/>
      <c r="Y137" s="58"/>
      <c r="Z137" s="58"/>
    </row>
    <row r="138" spans="1:26" ht="15.5" x14ac:dyDescent="0.35">
      <c r="A138" s="58"/>
      <c r="B138" s="88"/>
      <c r="C138" s="58"/>
      <c r="D138" s="88"/>
      <c r="E138" s="88"/>
      <c r="F138" s="58"/>
      <c r="G138" s="58"/>
      <c r="H138" s="58"/>
      <c r="I138" s="58"/>
      <c r="J138" s="58"/>
      <c r="K138" s="58"/>
      <c r="L138" s="58"/>
      <c r="M138" s="58"/>
      <c r="N138" s="58"/>
      <c r="O138" s="58"/>
      <c r="P138" s="58"/>
      <c r="Q138" s="58"/>
      <c r="R138" s="58"/>
      <c r="S138" s="58"/>
      <c r="T138" s="58"/>
      <c r="U138" s="58"/>
      <c r="V138" s="58"/>
      <c r="W138" s="58"/>
      <c r="X138" s="58"/>
      <c r="Y138" s="58"/>
      <c r="Z138" s="58"/>
    </row>
    <row r="139" spans="1:26" ht="15.5" x14ac:dyDescent="0.35">
      <c r="A139" s="58"/>
      <c r="B139" s="88"/>
      <c r="C139" s="58"/>
      <c r="D139" s="88"/>
      <c r="E139" s="88"/>
      <c r="F139" s="58"/>
      <c r="G139" s="58"/>
      <c r="H139" s="58"/>
      <c r="I139" s="58"/>
      <c r="J139" s="58"/>
      <c r="K139" s="58"/>
      <c r="L139" s="58"/>
      <c r="M139" s="58"/>
      <c r="N139" s="58"/>
      <c r="O139" s="58"/>
      <c r="P139" s="58"/>
      <c r="Q139" s="58"/>
      <c r="R139" s="58"/>
      <c r="S139" s="58"/>
      <c r="T139" s="58"/>
      <c r="U139" s="58"/>
      <c r="V139" s="58"/>
      <c r="W139" s="58"/>
      <c r="X139" s="58"/>
      <c r="Y139" s="58"/>
      <c r="Z139" s="58"/>
    </row>
    <row r="140" spans="1:26" ht="15.5" x14ac:dyDescent="0.35">
      <c r="A140" s="58"/>
      <c r="B140" s="88"/>
      <c r="C140" s="58"/>
      <c r="D140" s="88"/>
      <c r="E140" s="88"/>
      <c r="F140" s="58"/>
      <c r="G140" s="58"/>
      <c r="H140" s="58"/>
      <c r="I140" s="58"/>
      <c r="J140" s="58"/>
      <c r="K140" s="58"/>
      <c r="L140" s="58"/>
      <c r="M140" s="58"/>
      <c r="N140" s="58"/>
      <c r="O140" s="58"/>
      <c r="P140" s="58"/>
      <c r="Q140" s="58"/>
      <c r="R140" s="58"/>
      <c r="S140" s="58"/>
      <c r="T140" s="58"/>
      <c r="U140" s="58"/>
      <c r="V140" s="58"/>
      <c r="W140" s="58"/>
      <c r="X140" s="58"/>
      <c r="Y140" s="58"/>
      <c r="Z140" s="58"/>
    </row>
    <row r="141" spans="1:26" ht="15.5" x14ac:dyDescent="0.35">
      <c r="A141" s="58"/>
      <c r="B141" s="88"/>
      <c r="C141" s="58"/>
      <c r="D141" s="88"/>
      <c r="E141" s="88"/>
      <c r="F141" s="58"/>
      <c r="G141" s="58"/>
      <c r="H141" s="58"/>
      <c r="I141" s="58"/>
      <c r="J141" s="58"/>
      <c r="K141" s="58"/>
      <c r="L141" s="58"/>
      <c r="M141" s="58"/>
      <c r="N141" s="58"/>
      <c r="O141" s="58"/>
      <c r="P141" s="58"/>
      <c r="Q141" s="58"/>
      <c r="R141" s="58"/>
      <c r="S141" s="58"/>
      <c r="T141" s="58"/>
      <c r="U141" s="58"/>
      <c r="V141" s="58"/>
      <c r="W141" s="58"/>
      <c r="X141" s="58"/>
      <c r="Y141" s="58"/>
      <c r="Z141" s="58"/>
    </row>
    <row r="142" spans="1:26" ht="15.5" x14ac:dyDescent="0.35">
      <c r="A142" s="58"/>
      <c r="B142" s="88"/>
      <c r="C142" s="58"/>
      <c r="D142" s="88"/>
      <c r="E142" s="88"/>
      <c r="F142" s="58"/>
      <c r="G142" s="58"/>
      <c r="H142" s="58"/>
      <c r="I142" s="58"/>
      <c r="J142" s="58"/>
      <c r="K142" s="58"/>
      <c r="L142" s="58"/>
      <c r="M142" s="58"/>
      <c r="N142" s="58"/>
      <c r="O142" s="58"/>
      <c r="P142" s="58"/>
      <c r="Q142" s="58"/>
      <c r="R142" s="58"/>
      <c r="S142" s="58"/>
      <c r="T142" s="58"/>
      <c r="U142" s="58"/>
      <c r="V142" s="58"/>
      <c r="W142" s="58"/>
      <c r="X142" s="58"/>
      <c r="Y142" s="58"/>
      <c r="Z142" s="58"/>
    </row>
    <row r="143" spans="1:26" ht="15.5" x14ac:dyDescent="0.35">
      <c r="A143" s="58"/>
      <c r="B143" s="88"/>
      <c r="C143" s="58"/>
      <c r="D143" s="88"/>
      <c r="E143" s="88"/>
      <c r="F143" s="58"/>
      <c r="G143" s="58"/>
      <c r="H143" s="58"/>
      <c r="I143" s="58"/>
      <c r="J143" s="58"/>
      <c r="K143" s="58"/>
      <c r="L143" s="58"/>
      <c r="M143" s="58"/>
      <c r="N143" s="58"/>
      <c r="O143" s="58"/>
      <c r="P143" s="58"/>
      <c r="Q143" s="58"/>
      <c r="R143" s="58"/>
      <c r="S143" s="58"/>
      <c r="T143" s="58"/>
      <c r="U143" s="58"/>
      <c r="V143" s="58"/>
      <c r="W143" s="58"/>
      <c r="X143" s="58"/>
      <c r="Y143" s="58"/>
      <c r="Z143" s="58"/>
    </row>
    <row r="144" spans="1:26" ht="15.5" x14ac:dyDescent="0.35">
      <c r="A144" s="58"/>
      <c r="B144" s="88"/>
      <c r="C144" s="58"/>
      <c r="D144" s="88"/>
      <c r="E144" s="88"/>
      <c r="F144" s="58"/>
      <c r="G144" s="58"/>
      <c r="H144" s="58"/>
      <c r="I144" s="58"/>
      <c r="J144" s="58"/>
      <c r="K144" s="58"/>
      <c r="L144" s="58"/>
      <c r="M144" s="58"/>
      <c r="N144" s="58"/>
      <c r="O144" s="58"/>
      <c r="P144" s="58"/>
      <c r="Q144" s="58"/>
      <c r="R144" s="58"/>
      <c r="S144" s="58"/>
      <c r="T144" s="58"/>
      <c r="U144" s="58"/>
      <c r="V144" s="58"/>
      <c r="W144" s="58"/>
      <c r="X144" s="58"/>
      <c r="Y144" s="58"/>
      <c r="Z144" s="58"/>
    </row>
    <row r="145" spans="1:26" ht="15.5" x14ac:dyDescent="0.35">
      <c r="A145" s="58"/>
      <c r="B145" s="88"/>
      <c r="C145" s="58"/>
      <c r="D145" s="88"/>
      <c r="E145" s="88"/>
      <c r="F145" s="58"/>
      <c r="G145" s="58"/>
      <c r="H145" s="58"/>
      <c r="I145" s="58"/>
      <c r="J145" s="58"/>
      <c r="K145" s="58"/>
      <c r="L145" s="58"/>
      <c r="M145" s="58"/>
      <c r="N145" s="58"/>
      <c r="O145" s="58"/>
      <c r="P145" s="58"/>
      <c r="Q145" s="58"/>
      <c r="R145" s="58"/>
      <c r="S145" s="58"/>
      <c r="T145" s="58"/>
      <c r="U145" s="58"/>
      <c r="V145" s="58"/>
      <c r="W145" s="58"/>
      <c r="X145" s="58"/>
      <c r="Y145" s="58"/>
      <c r="Z145" s="58"/>
    </row>
    <row r="146" spans="1:26" ht="15.5" x14ac:dyDescent="0.35">
      <c r="A146" s="58"/>
      <c r="B146" s="88"/>
      <c r="C146" s="58"/>
      <c r="D146" s="88"/>
      <c r="E146" s="88"/>
      <c r="F146" s="58"/>
      <c r="G146" s="58"/>
      <c r="H146" s="58"/>
      <c r="I146" s="58"/>
      <c r="J146" s="58"/>
      <c r="K146" s="58"/>
      <c r="L146" s="58"/>
      <c r="M146" s="58"/>
      <c r="N146" s="58"/>
      <c r="O146" s="58"/>
      <c r="P146" s="58"/>
      <c r="Q146" s="58"/>
      <c r="R146" s="58"/>
      <c r="S146" s="58"/>
      <c r="T146" s="58"/>
      <c r="U146" s="58"/>
      <c r="V146" s="58"/>
      <c r="W146" s="58"/>
      <c r="X146" s="58"/>
      <c r="Y146" s="58"/>
      <c r="Z146" s="58"/>
    </row>
    <row r="147" spans="1:26" ht="15.5" x14ac:dyDescent="0.35">
      <c r="A147" s="58"/>
      <c r="B147" s="88"/>
      <c r="C147" s="58"/>
      <c r="D147" s="88"/>
      <c r="E147" s="88"/>
      <c r="F147" s="58"/>
      <c r="G147" s="58"/>
      <c r="H147" s="58"/>
      <c r="I147" s="58"/>
      <c r="J147" s="58"/>
      <c r="K147" s="58"/>
      <c r="L147" s="58"/>
      <c r="M147" s="58"/>
      <c r="N147" s="58"/>
      <c r="O147" s="58"/>
      <c r="P147" s="58"/>
      <c r="Q147" s="58"/>
      <c r="R147" s="58"/>
      <c r="S147" s="58"/>
      <c r="T147" s="58"/>
      <c r="U147" s="58"/>
      <c r="V147" s="58"/>
      <c r="W147" s="58"/>
      <c r="X147" s="58"/>
      <c r="Y147" s="58"/>
      <c r="Z147" s="58"/>
    </row>
    <row r="148" spans="1:26" ht="15.5" x14ac:dyDescent="0.35">
      <c r="A148" s="58"/>
      <c r="B148" s="88"/>
      <c r="C148" s="58"/>
      <c r="D148" s="88"/>
      <c r="E148" s="88"/>
      <c r="F148" s="58"/>
      <c r="G148" s="58"/>
      <c r="H148" s="58"/>
      <c r="I148" s="58"/>
      <c r="J148" s="58"/>
      <c r="K148" s="58"/>
      <c r="L148" s="58"/>
      <c r="M148" s="58"/>
      <c r="N148" s="58"/>
      <c r="O148" s="58"/>
      <c r="P148" s="58"/>
      <c r="Q148" s="58"/>
      <c r="R148" s="58"/>
      <c r="S148" s="58"/>
      <c r="T148" s="58"/>
      <c r="U148" s="58"/>
      <c r="V148" s="58"/>
      <c r="W148" s="58"/>
      <c r="X148" s="58"/>
      <c r="Y148" s="58"/>
      <c r="Z148" s="58"/>
    </row>
    <row r="149" spans="1:26" ht="15.5" x14ac:dyDescent="0.35">
      <c r="A149" s="58"/>
      <c r="B149" s="88"/>
      <c r="C149" s="58"/>
      <c r="D149" s="88"/>
      <c r="E149" s="88"/>
      <c r="F149" s="58"/>
      <c r="G149" s="58"/>
      <c r="H149" s="58"/>
      <c r="I149" s="58"/>
      <c r="J149" s="58"/>
      <c r="K149" s="58"/>
      <c r="L149" s="58"/>
      <c r="M149" s="58"/>
      <c r="N149" s="58"/>
      <c r="O149" s="58"/>
      <c r="P149" s="58"/>
      <c r="Q149" s="58"/>
      <c r="R149" s="58"/>
      <c r="S149" s="58"/>
      <c r="T149" s="58"/>
      <c r="U149" s="58"/>
      <c r="V149" s="58"/>
      <c r="W149" s="58"/>
      <c r="X149" s="58"/>
      <c r="Y149" s="58"/>
      <c r="Z149" s="58"/>
    </row>
    <row r="150" spans="1:26" ht="15.5" x14ac:dyDescent="0.35">
      <c r="A150" s="58"/>
      <c r="B150" s="88"/>
      <c r="C150" s="58"/>
      <c r="D150" s="88"/>
      <c r="E150" s="88"/>
      <c r="F150" s="58"/>
      <c r="G150" s="58"/>
      <c r="H150" s="58"/>
      <c r="I150" s="58"/>
      <c r="J150" s="58"/>
      <c r="K150" s="58"/>
      <c r="L150" s="58"/>
      <c r="M150" s="58"/>
      <c r="N150" s="58"/>
      <c r="O150" s="58"/>
      <c r="P150" s="58"/>
      <c r="Q150" s="58"/>
      <c r="R150" s="58"/>
      <c r="S150" s="58"/>
      <c r="T150" s="58"/>
      <c r="U150" s="58"/>
      <c r="V150" s="58"/>
      <c r="W150" s="58"/>
      <c r="X150" s="58"/>
      <c r="Y150" s="58"/>
      <c r="Z150" s="58"/>
    </row>
    <row r="151" spans="1:26" ht="15.5" x14ac:dyDescent="0.35">
      <c r="A151" s="58"/>
      <c r="B151" s="88"/>
      <c r="C151" s="58"/>
      <c r="D151" s="88"/>
      <c r="E151" s="88"/>
      <c r="F151" s="58"/>
      <c r="G151" s="58"/>
      <c r="H151" s="58"/>
      <c r="I151" s="58"/>
      <c r="J151" s="58"/>
      <c r="K151" s="58"/>
      <c r="L151" s="58"/>
      <c r="M151" s="58"/>
      <c r="N151" s="58"/>
      <c r="O151" s="58"/>
      <c r="P151" s="58"/>
      <c r="Q151" s="58"/>
      <c r="R151" s="58"/>
      <c r="S151" s="58"/>
      <c r="T151" s="58"/>
      <c r="U151" s="58"/>
      <c r="V151" s="58"/>
      <c r="W151" s="58"/>
      <c r="X151" s="58"/>
      <c r="Y151" s="58"/>
      <c r="Z151" s="58"/>
    </row>
    <row r="152" spans="1:26" ht="15.5" x14ac:dyDescent="0.35">
      <c r="A152" s="58"/>
      <c r="B152" s="88"/>
      <c r="C152" s="58"/>
      <c r="D152" s="88"/>
      <c r="E152" s="88"/>
      <c r="F152" s="58"/>
      <c r="G152" s="58"/>
      <c r="H152" s="58"/>
      <c r="I152" s="58"/>
      <c r="J152" s="58"/>
      <c r="K152" s="58"/>
      <c r="L152" s="58"/>
      <c r="M152" s="58"/>
      <c r="N152" s="58"/>
      <c r="O152" s="58"/>
      <c r="P152" s="58"/>
      <c r="Q152" s="58"/>
      <c r="R152" s="58"/>
      <c r="S152" s="58"/>
      <c r="T152" s="58"/>
      <c r="U152" s="58"/>
      <c r="V152" s="58"/>
      <c r="W152" s="58"/>
      <c r="X152" s="58"/>
      <c r="Y152" s="58"/>
      <c r="Z152" s="58"/>
    </row>
    <row r="153" spans="1:26" ht="15.5" x14ac:dyDescent="0.35">
      <c r="A153" s="58"/>
      <c r="B153" s="88"/>
      <c r="C153" s="58"/>
      <c r="D153" s="88"/>
      <c r="E153" s="88"/>
      <c r="F153" s="58"/>
      <c r="G153" s="58"/>
      <c r="H153" s="58"/>
      <c r="I153" s="58"/>
      <c r="J153" s="58"/>
      <c r="K153" s="58"/>
      <c r="L153" s="58"/>
      <c r="M153" s="58"/>
      <c r="N153" s="58"/>
      <c r="O153" s="58"/>
      <c r="P153" s="58"/>
      <c r="Q153" s="58"/>
      <c r="R153" s="58"/>
      <c r="S153" s="58"/>
      <c r="T153" s="58"/>
      <c r="U153" s="58"/>
      <c r="V153" s="58"/>
      <c r="W153" s="58"/>
      <c r="X153" s="58"/>
      <c r="Y153" s="58"/>
      <c r="Z153" s="58"/>
    </row>
    <row r="154" spans="1:26" ht="15.5" x14ac:dyDescent="0.35">
      <c r="A154" s="58"/>
      <c r="B154" s="88"/>
      <c r="C154" s="58"/>
      <c r="D154" s="88"/>
      <c r="E154" s="88"/>
      <c r="F154" s="58"/>
      <c r="G154" s="58"/>
      <c r="H154" s="58"/>
      <c r="I154" s="58"/>
      <c r="J154" s="58"/>
      <c r="K154" s="58"/>
      <c r="L154" s="58"/>
      <c r="M154" s="58"/>
      <c r="N154" s="58"/>
      <c r="O154" s="58"/>
      <c r="P154" s="58"/>
      <c r="Q154" s="58"/>
      <c r="R154" s="58"/>
      <c r="S154" s="58"/>
      <c r="T154" s="58"/>
      <c r="U154" s="58"/>
      <c r="V154" s="58"/>
      <c r="W154" s="58"/>
      <c r="X154" s="58"/>
      <c r="Y154" s="58"/>
      <c r="Z154" s="58"/>
    </row>
    <row r="155" spans="1:26" ht="15.5" x14ac:dyDescent="0.35">
      <c r="A155" s="58"/>
      <c r="B155" s="88"/>
      <c r="C155" s="58"/>
      <c r="D155" s="88"/>
      <c r="E155" s="88"/>
      <c r="F155" s="58"/>
      <c r="G155" s="58"/>
      <c r="H155" s="58"/>
      <c r="I155" s="58"/>
      <c r="J155" s="58"/>
      <c r="K155" s="58"/>
      <c r="L155" s="58"/>
      <c r="M155" s="58"/>
      <c r="N155" s="58"/>
      <c r="O155" s="58"/>
      <c r="P155" s="58"/>
      <c r="Q155" s="58"/>
      <c r="R155" s="58"/>
      <c r="S155" s="58"/>
      <c r="T155" s="58"/>
      <c r="U155" s="58"/>
      <c r="V155" s="58"/>
      <c r="W155" s="58"/>
      <c r="X155" s="58"/>
      <c r="Y155" s="58"/>
      <c r="Z155" s="58"/>
    </row>
    <row r="156" spans="1:26" ht="15.5" x14ac:dyDescent="0.35">
      <c r="A156" s="58"/>
      <c r="B156" s="88"/>
      <c r="C156" s="58"/>
      <c r="D156" s="88"/>
      <c r="E156" s="88"/>
      <c r="F156" s="58"/>
      <c r="G156" s="58"/>
      <c r="H156" s="58"/>
      <c r="I156" s="58"/>
      <c r="J156" s="58"/>
      <c r="K156" s="58"/>
      <c r="L156" s="58"/>
      <c r="M156" s="58"/>
      <c r="N156" s="58"/>
      <c r="O156" s="58"/>
      <c r="P156" s="58"/>
      <c r="Q156" s="58"/>
      <c r="R156" s="58"/>
      <c r="S156" s="58"/>
      <c r="T156" s="58"/>
      <c r="U156" s="58"/>
      <c r="V156" s="58"/>
      <c r="W156" s="58"/>
      <c r="X156" s="58"/>
      <c r="Y156" s="58"/>
      <c r="Z156" s="58"/>
    </row>
    <row r="157" spans="1:26" ht="15.5" x14ac:dyDescent="0.35">
      <c r="A157" s="58"/>
      <c r="B157" s="88"/>
      <c r="C157" s="58"/>
      <c r="D157" s="88"/>
      <c r="E157" s="88"/>
      <c r="F157" s="58"/>
      <c r="G157" s="58"/>
      <c r="H157" s="58"/>
      <c r="I157" s="58"/>
      <c r="J157" s="58"/>
      <c r="K157" s="58"/>
      <c r="L157" s="58"/>
      <c r="M157" s="58"/>
      <c r="N157" s="58"/>
      <c r="O157" s="58"/>
      <c r="P157" s="58"/>
      <c r="Q157" s="58"/>
      <c r="R157" s="58"/>
      <c r="S157" s="58"/>
      <c r="T157" s="58"/>
      <c r="U157" s="58"/>
      <c r="V157" s="58"/>
      <c r="W157" s="58"/>
      <c r="X157" s="58"/>
      <c r="Y157" s="58"/>
      <c r="Z157" s="58"/>
    </row>
    <row r="158" spans="1:26" ht="15.5" x14ac:dyDescent="0.35">
      <c r="A158" s="58"/>
      <c r="B158" s="88"/>
      <c r="C158" s="58"/>
      <c r="D158" s="88"/>
      <c r="E158" s="88"/>
      <c r="F158" s="58"/>
      <c r="G158" s="58"/>
      <c r="H158" s="58"/>
      <c r="I158" s="58"/>
      <c r="J158" s="58"/>
      <c r="K158" s="58"/>
      <c r="L158" s="58"/>
      <c r="M158" s="58"/>
      <c r="N158" s="58"/>
      <c r="O158" s="58"/>
      <c r="P158" s="58"/>
      <c r="Q158" s="58"/>
      <c r="R158" s="58"/>
      <c r="S158" s="58"/>
      <c r="T158" s="58"/>
      <c r="U158" s="58"/>
      <c r="V158" s="58"/>
      <c r="W158" s="58"/>
      <c r="X158" s="58"/>
      <c r="Y158" s="58"/>
      <c r="Z158" s="58"/>
    </row>
    <row r="159" spans="1:26" ht="15.5" x14ac:dyDescent="0.35">
      <c r="A159" s="58"/>
      <c r="B159" s="88"/>
      <c r="C159" s="58"/>
      <c r="D159" s="88"/>
      <c r="E159" s="88"/>
      <c r="F159" s="58"/>
      <c r="G159" s="58"/>
      <c r="H159" s="58"/>
      <c r="I159" s="58"/>
      <c r="J159" s="58"/>
      <c r="K159" s="58"/>
      <c r="L159" s="58"/>
      <c r="M159" s="58"/>
      <c r="N159" s="58"/>
      <c r="O159" s="58"/>
      <c r="P159" s="58"/>
      <c r="Q159" s="58"/>
      <c r="R159" s="58"/>
      <c r="S159" s="58"/>
      <c r="T159" s="58"/>
      <c r="U159" s="58"/>
      <c r="V159" s="58"/>
      <c r="W159" s="58"/>
      <c r="X159" s="58"/>
      <c r="Y159" s="58"/>
      <c r="Z159" s="58"/>
    </row>
    <row r="160" spans="1:26" ht="15.5" x14ac:dyDescent="0.35">
      <c r="A160" s="58"/>
      <c r="B160" s="88"/>
      <c r="C160" s="58"/>
      <c r="D160" s="88"/>
      <c r="E160" s="88"/>
      <c r="F160" s="58"/>
      <c r="G160" s="58"/>
      <c r="H160" s="58"/>
      <c r="I160" s="58"/>
      <c r="J160" s="58"/>
      <c r="K160" s="58"/>
      <c r="L160" s="58"/>
      <c r="M160" s="58"/>
      <c r="N160" s="58"/>
      <c r="O160" s="58"/>
      <c r="P160" s="58"/>
      <c r="Q160" s="58"/>
      <c r="R160" s="58"/>
      <c r="S160" s="58"/>
      <c r="T160" s="58"/>
      <c r="U160" s="58"/>
      <c r="V160" s="58"/>
      <c r="W160" s="58"/>
      <c r="X160" s="58"/>
      <c r="Y160" s="58"/>
      <c r="Z160" s="58"/>
    </row>
    <row r="161" spans="1:26" ht="15.5" x14ac:dyDescent="0.35">
      <c r="A161" s="58"/>
      <c r="B161" s="88"/>
      <c r="C161" s="58"/>
      <c r="D161" s="88"/>
      <c r="E161" s="88"/>
      <c r="F161" s="58"/>
      <c r="G161" s="58"/>
      <c r="H161" s="58"/>
      <c r="I161" s="58"/>
      <c r="J161" s="58"/>
      <c r="K161" s="58"/>
      <c r="L161" s="58"/>
      <c r="M161" s="58"/>
      <c r="N161" s="58"/>
      <c r="O161" s="58"/>
      <c r="P161" s="58"/>
      <c r="Q161" s="58"/>
      <c r="R161" s="58"/>
      <c r="S161" s="58"/>
      <c r="T161" s="58"/>
      <c r="U161" s="58"/>
      <c r="V161" s="58"/>
      <c r="W161" s="58"/>
      <c r="X161" s="58"/>
      <c r="Y161" s="58"/>
      <c r="Z161" s="58"/>
    </row>
    <row r="162" spans="1:26" ht="15.5" x14ac:dyDescent="0.35">
      <c r="A162" s="58"/>
      <c r="B162" s="88"/>
      <c r="C162" s="58"/>
      <c r="D162" s="88"/>
      <c r="E162" s="88"/>
      <c r="F162" s="58"/>
      <c r="G162" s="58"/>
      <c r="H162" s="58"/>
      <c r="I162" s="58"/>
      <c r="J162" s="58"/>
      <c r="K162" s="58"/>
      <c r="L162" s="58"/>
      <c r="M162" s="58"/>
      <c r="N162" s="58"/>
      <c r="O162" s="58"/>
      <c r="P162" s="58"/>
      <c r="Q162" s="58"/>
      <c r="R162" s="58"/>
      <c r="S162" s="58"/>
      <c r="T162" s="58"/>
      <c r="U162" s="58"/>
      <c r="V162" s="58"/>
      <c r="W162" s="58"/>
      <c r="X162" s="58"/>
      <c r="Y162" s="58"/>
      <c r="Z162" s="58"/>
    </row>
    <row r="163" spans="1:26" ht="15.5" x14ac:dyDescent="0.35">
      <c r="A163" s="58"/>
      <c r="B163" s="88"/>
      <c r="C163" s="58"/>
      <c r="D163" s="88"/>
      <c r="E163" s="88"/>
      <c r="F163" s="58"/>
      <c r="G163" s="58"/>
      <c r="H163" s="58"/>
      <c r="I163" s="58"/>
      <c r="J163" s="58"/>
      <c r="K163" s="58"/>
      <c r="L163" s="58"/>
      <c r="M163" s="58"/>
      <c r="N163" s="58"/>
      <c r="O163" s="58"/>
      <c r="P163" s="58"/>
      <c r="Q163" s="58"/>
      <c r="R163" s="58"/>
      <c r="S163" s="58"/>
      <c r="T163" s="58"/>
      <c r="U163" s="58"/>
      <c r="V163" s="58"/>
      <c r="W163" s="58"/>
      <c r="X163" s="58"/>
      <c r="Y163" s="58"/>
      <c r="Z163" s="58"/>
    </row>
    <row r="164" spans="1:26" ht="15.5" x14ac:dyDescent="0.35">
      <c r="A164" s="58"/>
      <c r="B164" s="88"/>
      <c r="C164" s="58"/>
      <c r="D164" s="88"/>
      <c r="E164" s="88"/>
      <c r="F164" s="58"/>
      <c r="G164" s="58"/>
      <c r="H164" s="58"/>
      <c r="I164" s="58"/>
      <c r="J164" s="58"/>
      <c r="K164" s="58"/>
      <c r="L164" s="58"/>
      <c r="M164" s="58"/>
      <c r="N164" s="58"/>
      <c r="O164" s="58"/>
      <c r="P164" s="58"/>
      <c r="Q164" s="58"/>
      <c r="R164" s="58"/>
      <c r="S164" s="58"/>
      <c r="T164" s="58"/>
      <c r="U164" s="58"/>
      <c r="V164" s="58"/>
      <c r="W164" s="58"/>
      <c r="X164" s="58"/>
      <c r="Y164" s="58"/>
      <c r="Z164" s="58"/>
    </row>
    <row r="165" spans="1:26" ht="15.5" x14ac:dyDescent="0.35">
      <c r="A165" s="58"/>
      <c r="B165" s="88"/>
      <c r="C165" s="58"/>
      <c r="D165" s="88"/>
      <c r="E165" s="88"/>
      <c r="F165" s="58"/>
      <c r="G165" s="58"/>
      <c r="H165" s="58"/>
      <c r="I165" s="58"/>
      <c r="J165" s="58"/>
      <c r="K165" s="58"/>
      <c r="L165" s="58"/>
      <c r="M165" s="58"/>
      <c r="N165" s="58"/>
      <c r="O165" s="58"/>
      <c r="P165" s="58"/>
      <c r="Q165" s="58"/>
      <c r="R165" s="58"/>
      <c r="S165" s="58"/>
      <c r="T165" s="58"/>
      <c r="U165" s="58"/>
      <c r="V165" s="58"/>
      <c r="W165" s="58"/>
      <c r="X165" s="58"/>
      <c r="Y165" s="58"/>
      <c r="Z165" s="58"/>
    </row>
    <row r="166" spans="1:26" ht="15.5" x14ac:dyDescent="0.35">
      <c r="A166" s="58"/>
      <c r="B166" s="88"/>
      <c r="C166" s="58"/>
      <c r="D166" s="88"/>
      <c r="E166" s="88"/>
      <c r="F166" s="58"/>
      <c r="G166" s="58"/>
      <c r="H166" s="58"/>
      <c r="I166" s="58"/>
      <c r="J166" s="58"/>
      <c r="K166" s="58"/>
      <c r="L166" s="58"/>
      <c r="M166" s="58"/>
      <c r="N166" s="58"/>
      <c r="O166" s="58"/>
      <c r="P166" s="58"/>
      <c r="Q166" s="58"/>
      <c r="R166" s="58"/>
      <c r="S166" s="58"/>
      <c r="T166" s="58"/>
      <c r="U166" s="58"/>
      <c r="V166" s="58"/>
      <c r="W166" s="58"/>
      <c r="X166" s="58"/>
      <c r="Y166" s="58"/>
      <c r="Z166" s="58"/>
    </row>
    <row r="167" spans="1:26" ht="15.5" x14ac:dyDescent="0.35">
      <c r="A167" s="58"/>
      <c r="B167" s="88"/>
      <c r="C167" s="58"/>
      <c r="D167" s="88"/>
      <c r="E167" s="88"/>
      <c r="F167" s="58"/>
      <c r="G167" s="58"/>
      <c r="H167" s="58"/>
      <c r="I167" s="58"/>
      <c r="J167" s="58"/>
      <c r="K167" s="58"/>
      <c r="L167" s="58"/>
      <c r="M167" s="58"/>
      <c r="N167" s="58"/>
      <c r="O167" s="58"/>
      <c r="P167" s="58"/>
      <c r="Q167" s="58"/>
      <c r="R167" s="58"/>
      <c r="S167" s="58"/>
      <c r="T167" s="58"/>
      <c r="U167" s="58"/>
      <c r="V167" s="58"/>
      <c r="W167" s="58"/>
      <c r="X167" s="58"/>
      <c r="Y167" s="58"/>
      <c r="Z167" s="58"/>
    </row>
    <row r="168" spans="1:26" ht="15.5" x14ac:dyDescent="0.35">
      <c r="A168" s="58"/>
      <c r="B168" s="88"/>
      <c r="C168" s="58"/>
      <c r="D168" s="88"/>
      <c r="E168" s="88"/>
      <c r="F168" s="58"/>
      <c r="G168" s="58"/>
      <c r="H168" s="58"/>
      <c r="I168" s="58"/>
      <c r="J168" s="58"/>
      <c r="K168" s="58"/>
      <c r="L168" s="58"/>
      <c r="M168" s="58"/>
      <c r="N168" s="58"/>
      <c r="O168" s="58"/>
      <c r="P168" s="58"/>
      <c r="Q168" s="58"/>
      <c r="R168" s="58"/>
      <c r="S168" s="58"/>
      <c r="T168" s="58"/>
      <c r="U168" s="58"/>
      <c r="V168" s="58"/>
      <c r="W168" s="58"/>
      <c r="X168" s="58"/>
      <c r="Y168" s="58"/>
      <c r="Z168" s="58"/>
    </row>
    <row r="169" spans="1:26" ht="15.5" x14ac:dyDescent="0.35">
      <c r="A169" s="58"/>
      <c r="B169" s="88"/>
      <c r="C169" s="58"/>
      <c r="D169" s="88"/>
      <c r="E169" s="88"/>
      <c r="F169" s="58"/>
      <c r="G169" s="58"/>
      <c r="H169" s="58"/>
      <c r="I169" s="58"/>
      <c r="J169" s="58"/>
      <c r="K169" s="58"/>
      <c r="L169" s="58"/>
      <c r="M169" s="58"/>
      <c r="N169" s="58"/>
      <c r="O169" s="58"/>
      <c r="P169" s="58"/>
      <c r="Q169" s="58"/>
      <c r="R169" s="58"/>
      <c r="S169" s="58"/>
      <c r="T169" s="58"/>
      <c r="U169" s="58"/>
      <c r="V169" s="58"/>
      <c r="W169" s="58"/>
      <c r="X169" s="58"/>
      <c r="Y169" s="58"/>
      <c r="Z169" s="58"/>
    </row>
    <row r="170" spans="1:26" ht="15.5" x14ac:dyDescent="0.35">
      <c r="A170" s="58"/>
      <c r="B170" s="88"/>
      <c r="C170" s="58"/>
      <c r="D170" s="88"/>
      <c r="E170" s="88"/>
      <c r="F170" s="58"/>
      <c r="G170" s="58"/>
      <c r="H170" s="58"/>
      <c r="I170" s="58"/>
      <c r="J170" s="58"/>
      <c r="K170" s="58"/>
      <c r="L170" s="58"/>
      <c r="M170" s="58"/>
      <c r="N170" s="58"/>
      <c r="O170" s="58"/>
      <c r="P170" s="58"/>
      <c r="Q170" s="58"/>
      <c r="R170" s="58"/>
      <c r="S170" s="58"/>
      <c r="T170" s="58"/>
      <c r="U170" s="58"/>
      <c r="V170" s="58"/>
      <c r="W170" s="58"/>
      <c r="X170" s="58"/>
      <c r="Y170" s="58"/>
      <c r="Z170" s="58"/>
    </row>
    <row r="171" spans="1:26" ht="15.5" x14ac:dyDescent="0.35">
      <c r="A171" s="58"/>
      <c r="B171" s="88"/>
      <c r="C171" s="58"/>
      <c r="D171" s="88"/>
      <c r="E171" s="88"/>
      <c r="F171" s="58"/>
      <c r="G171" s="58"/>
      <c r="H171" s="58"/>
      <c r="I171" s="58"/>
      <c r="J171" s="58"/>
      <c r="K171" s="58"/>
      <c r="L171" s="58"/>
      <c r="M171" s="58"/>
      <c r="N171" s="58"/>
      <c r="O171" s="58"/>
      <c r="P171" s="58"/>
      <c r="Q171" s="58"/>
      <c r="R171" s="58"/>
      <c r="S171" s="58"/>
      <c r="T171" s="58"/>
      <c r="U171" s="58"/>
      <c r="V171" s="58"/>
      <c r="W171" s="58"/>
      <c r="X171" s="58"/>
      <c r="Y171" s="58"/>
      <c r="Z171" s="58"/>
    </row>
    <row r="172" spans="1:26" ht="15.5" x14ac:dyDescent="0.35">
      <c r="A172" s="58"/>
      <c r="B172" s="88"/>
      <c r="C172" s="58"/>
      <c r="D172" s="88"/>
      <c r="E172" s="88"/>
      <c r="F172" s="58"/>
      <c r="G172" s="58"/>
      <c r="H172" s="58"/>
      <c r="I172" s="58"/>
      <c r="J172" s="58"/>
      <c r="K172" s="58"/>
      <c r="L172" s="58"/>
      <c r="M172" s="58"/>
      <c r="N172" s="58"/>
      <c r="O172" s="58"/>
      <c r="P172" s="58"/>
      <c r="Q172" s="58"/>
      <c r="R172" s="58"/>
      <c r="S172" s="58"/>
      <c r="T172" s="58"/>
      <c r="U172" s="58"/>
      <c r="V172" s="58"/>
      <c r="W172" s="58"/>
      <c r="X172" s="58"/>
      <c r="Y172" s="58"/>
      <c r="Z172" s="58"/>
    </row>
    <row r="173" spans="1:26" ht="15.5" x14ac:dyDescent="0.35">
      <c r="A173" s="58"/>
      <c r="B173" s="88"/>
      <c r="C173" s="58"/>
      <c r="D173" s="88"/>
      <c r="E173" s="88"/>
      <c r="F173" s="58"/>
      <c r="G173" s="58"/>
      <c r="H173" s="58"/>
      <c r="I173" s="58"/>
      <c r="J173" s="58"/>
      <c r="K173" s="58"/>
      <c r="L173" s="58"/>
      <c r="M173" s="58"/>
      <c r="N173" s="58"/>
      <c r="O173" s="58"/>
      <c r="P173" s="58"/>
      <c r="Q173" s="58"/>
      <c r="R173" s="58"/>
      <c r="S173" s="58"/>
      <c r="T173" s="58"/>
      <c r="U173" s="58"/>
      <c r="V173" s="58"/>
      <c r="W173" s="58"/>
      <c r="X173" s="58"/>
      <c r="Y173" s="58"/>
      <c r="Z173" s="58"/>
    </row>
    <row r="174" spans="1:26" ht="15.5" x14ac:dyDescent="0.35">
      <c r="A174" s="58"/>
      <c r="B174" s="88"/>
      <c r="C174" s="58"/>
      <c r="D174" s="88"/>
      <c r="E174" s="88"/>
      <c r="F174" s="58"/>
      <c r="G174" s="58"/>
      <c r="H174" s="58"/>
      <c r="I174" s="58"/>
      <c r="J174" s="58"/>
      <c r="K174" s="58"/>
      <c r="L174" s="58"/>
      <c r="M174" s="58"/>
      <c r="N174" s="58"/>
      <c r="O174" s="58"/>
      <c r="P174" s="58"/>
      <c r="Q174" s="58"/>
      <c r="R174" s="58"/>
      <c r="S174" s="58"/>
      <c r="T174" s="58"/>
      <c r="U174" s="58"/>
      <c r="V174" s="58"/>
      <c r="W174" s="58"/>
      <c r="X174" s="58"/>
      <c r="Y174" s="58"/>
      <c r="Z174" s="58"/>
    </row>
    <row r="175" spans="1:26" ht="15.5" x14ac:dyDescent="0.35">
      <c r="A175" s="58"/>
      <c r="B175" s="88"/>
      <c r="C175" s="58"/>
      <c r="D175" s="88"/>
      <c r="E175" s="88"/>
      <c r="F175" s="58"/>
      <c r="G175" s="58"/>
      <c r="H175" s="58"/>
      <c r="I175" s="58"/>
      <c r="J175" s="58"/>
      <c r="K175" s="58"/>
      <c r="L175" s="58"/>
      <c r="M175" s="58"/>
      <c r="N175" s="58"/>
      <c r="O175" s="58"/>
      <c r="P175" s="58"/>
      <c r="Q175" s="58"/>
      <c r="R175" s="58"/>
      <c r="S175" s="58"/>
      <c r="T175" s="58"/>
      <c r="U175" s="58"/>
      <c r="V175" s="58"/>
      <c r="W175" s="58"/>
      <c r="X175" s="58"/>
      <c r="Y175" s="58"/>
      <c r="Z175" s="58"/>
    </row>
    <row r="176" spans="1:26" ht="15.5" x14ac:dyDescent="0.35">
      <c r="A176" s="58"/>
      <c r="B176" s="88"/>
      <c r="C176" s="58"/>
      <c r="D176" s="88"/>
      <c r="E176" s="88"/>
      <c r="F176" s="58"/>
      <c r="G176" s="58"/>
      <c r="H176" s="58"/>
      <c r="I176" s="58"/>
      <c r="J176" s="58"/>
      <c r="K176" s="58"/>
      <c r="L176" s="58"/>
      <c r="M176" s="58"/>
      <c r="N176" s="58"/>
      <c r="O176" s="58"/>
      <c r="P176" s="58"/>
      <c r="Q176" s="58"/>
      <c r="R176" s="58"/>
      <c r="S176" s="58"/>
      <c r="T176" s="58"/>
      <c r="U176" s="58"/>
      <c r="V176" s="58"/>
      <c r="W176" s="58"/>
      <c r="X176" s="58"/>
      <c r="Y176" s="58"/>
      <c r="Z176" s="58"/>
    </row>
    <row r="177" spans="1:26" ht="15.5" x14ac:dyDescent="0.35">
      <c r="A177" s="58"/>
      <c r="B177" s="88"/>
      <c r="C177" s="58"/>
      <c r="D177" s="88"/>
      <c r="E177" s="88"/>
      <c r="F177" s="58"/>
      <c r="G177" s="58"/>
      <c r="H177" s="58"/>
      <c r="I177" s="58"/>
      <c r="J177" s="58"/>
      <c r="K177" s="58"/>
      <c r="L177" s="58"/>
      <c r="M177" s="58"/>
      <c r="N177" s="58"/>
      <c r="O177" s="58"/>
      <c r="P177" s="58"/>
      <c r="Q177" s="58"/>
      <c r="R177" s="58"/>
      <c r="S177" s="58"/>
      <c r="T177" s="58"/>
      <c r="U177" s="58"/>
      <c r="V177" s="58"/>
      <c r="W177" s="58"/>
      <c r="X177" s="58"/>
      <c r="Y177" s="58"/>
      <c r="Z177" s="58"/>
    </row>
    <row r="178" spans="1:26" ht="15.5" x14ac:dyDescent="0.35">
      <c r="A178" s="58"/>
      <c r="B178" s="88"/>
      <c r="C178" s="58"/>
      <c r="D178" s="88"/>
      <c r="E178" s="88"/>
      <c r="F178" s="58"/>
      <c r="G178" s="58"/>
      <c r="H178" s="58"/>
      <c r="I178" s="58"/>
      <c r="J178" s="58"/>
      <c r="K178" s="58"/>
      <c r="L178" s="58"/>
      <c r="M178" s="58"/>
      <c r="N178" s="58"/>
      <c r="O178" s="58"/>
      <c r="P178" s="58"/>
      <c r="Q178" s="58"/>
      <c r="R178" s="58"/>
      <c r="S178" s="58"/>
      <c r="T178" s="58"/>
      <c r="U178" s="58"/>
      <c r="V178" s="58"/>
      <c r="W178" s="58"/>
      <c r="X178" s="58"/>
      <c r="Y178" s="58"/>
      <c r="Z178" s="58"/>
    </row>
    <row r="179" spans="1:26" ht="15.5" x14ac:dyDescent="0.35">
      <c r="A179" s="58"/>
      <c r="B179" s="88"/>
      <c r="C179" s="58"/>
      <c r="D179" s="88"/>
      <c r="E179" s="88"/>
      <c r="F179" s="58"/>
      <c r="G179" s="58"/>
      <c r="H179" s="58"/>
      <c r="I179" s="58"/>
      <c r="J179" s="58"/>
      <c r="K179" s="58"/>
      <c r="L179" s="58"/>
      <c r="M179" s="58"/>
      <c r="N179" s="58"/>
      <c r="O179" s="58"/>
      <c r="P179" s="58"/>
      <c r="Q179" s="58"/>
      <c r="R179" s="58"/>
      <c r="S179" s="58"/>
      <c r="T179" s="58"/>
      <c r="U179" s="58"/>
      <c r="V179" s="58"/>
      <c r="W179" s="58"/>
      <c r="X179" s="58"/>
      <c r="Y179" s="58"/>
      <c r="Z179" s="58"/>
    </row>
    <row r="180" spans="1:26" ht="15.5" x14ac:dyDescent="0.35">
      <c r="A180" s="58"/>
      <c r="B180" s="88"/>
      <c r="C180" s="58"/>
      <c r="D180" s="88"/>
      <c r="E180" s="88"/>
      <c r="F180" s="58"/>
      <c r="G180" s="58"/>
      <c r="H180" s="58"/>
      <c r="I180" s="58"/>
      <c r="J180" s="58"/>
      <c r="K180" s="58"/>
      <c r="L180" s="58"/>
      <c r="M180" s="58"/>
      <c r="N180" s="58"/>
      <c r="O180" s="58"/>
      <c r="P180" s="58"/>
      <c r="Q180" s="58"/>
      <c r="R180" s="58"/>
      <c r="S180" s="58"/>
      <c r="T180" s="58"/>
      <c r="U180" s="58"/>
      <c r="V180" s="58"/>
      <c r="W180" s="58"/>
      <c r="X180" s="58"/>
      <c r="Y180" s="58"/>
      <c r="Z180" s="58"/>
    </row>
    <row r="181" spans="1:26" ht="15.5" x14ac:dyDescent="0.35">
      <c r="A181" s="58"/>
      <c r="B181" s="88"/>
      <c r="C181" s="58"/>
      <c r="D181" s="88"/>
      <c r="E181" s="88"/>
      <c r="F181" s="58"/>
      <c r="G181" s="58"/>
      <c r="H181" s="58"/>
      <c r="I181" s="58"/>
      <c r="J181" s="58"/>
      <c r="K181" s="58"/>
      <c r="L181" s="58"/>
      <c r="M181" s="58"/>
      <c r="N181" s="58"/>
      <c r="O181" s="58"/>
      <c r="P181" s="58"/>
      <c r="Q181" s="58"/>
      <c r="R181" s="58"/>
      <c r="S181" s="58"/>
      <c r="T181" s="58"/>
      <c r="U181" s="58"/>
      <c r="V181" s="58"/>
      <c r="W181" s="58"/>
      <c r="X181" s="58"/>
      <c r="Y181" s="58"/>
      <c r="Z181" s="58"/>
    </row>
    <row r="182" spans="1:26" ht="15.5" x14ac:dyDescent="0.35">
      <c r="A182" s="58"/>
      <c r="B182" s="88"/>
      <c r="C182" s="58"/>
      <c r="D182" s="88"/>
      <c r="E182" s="88"/>
      <c r="F182" s="58"/>
      <c r="G182" s="58"/>
      <c r="H182" s="58"/>
      <c r="I182" s="58"/>
      <c r="J182" s="58"/>
      <c r="K182" s="58"/>
      <c r="L182" s="58"/>
      <c r="M182" s="58"/>
      <c r="N182" s="58"/>
      <c r="O182" s="58"/>
      <c r="P182" s="58"/>
      <c r="Q182" s="58"/>
      <c r="R182" s="58"/>
      <c r="S182" s="58"/>
      <c r="T182" s="58"/>
      <c r="U182" s="58"/>
      <c r="V182" s="58"/>
      <c r="W182" s="58"/>
      <c r="X182" s="58"/>
      <c r="Y182" s="58"/>
      <c r="Z182" s="58"/>
    </row>
    <row r="183" spans="1:26" ht="15.5" x14ac:dyDescent="0.35">
      <c r="A183" s="58"/>
      <c r="B183" s="88"/>
      <c r="C183" s="58"/>
      <c r="D183" s="88"/>
      <c r="E183" s="88"/>
      <c r="F183" s="58"/>
      <c r="G183" s="58"/>
      <c r="H183" s="58"/>
      <c r="I183" s="58"/>
      <c r="J183" s="58"/>
      <c r="K183" s="58"/>
      <c r="L183" s="58"/>
      <c r="M183" s="58"/>
      <c r="N183" s="58"/>
      <c r="O183" s="58"/>
      <c r="P183" s="58"/>
      <c r="Q183" s="58"/>
      <c r="R183" s="58"/>
      <c r="S183" s="58"/>
      <c r="T183" s="58"/>
      <c r="U183" s="58"/>
      <c r="V183" s="58"/>
      <c r="W183" s="58"/>
      <c r="X183" s="58"/>
      <c r="Y183" s="58"/>
      <c r="Z183" s="58"/>
    </row>
    <row r="184" spans="1:26" ht="15.5" x14ac:dyDescent="0.35">
      <c r="A184" s="58"/>
      <c r="B184" s="88"/>
      <c r="C184" s="58"/>
      <c r="D184" s="88"/>
      <c r="E184" s="88"/>
      <c r="F184" s="58"/>
      <c r="G184" s="58"/>
      <c r="H184" s="58"/>
      <c r="I184" s="58"/>
      <c r="J184" s="58"/>
      <c r="K184" s="58"/>
      <c r="L184" s="58"/>
      <c r="M184" s="58"/>
      <c r="N184" s="58"/>
      <c r="O184" s="58"/>
      <c r="P184" s="58"/>
      <c r="Q184" s="58"/>
      <c r="R184" s="58"/>
      <c r="S184" s="58"/>
      <c r="T184" s="58"/>
      <c r="U184" s="58"/>
      <c r="V184" s="58"/>
      <c r="W184" s="58"/>
      <c r="X184" s="58"/>
      <c r="Y184" s="58"/>
      <c r="Z184" s="58"/>
    </row>
    <row r="185" spans="1:26" ht="15.5" x14ac:dyDescent="0.35">
      <c r="A185" s="58"/>
      <c r="B185" s="88"/>
      <c r="C185" s="58"/>
      <c r="D185" s="88"/>
      <c r="E185" s="88"/>
      <c r="F185" s="58"/>
      <c r="G185" s="58"/>
      <c r="H185" s="58"/>
      <c r="I185" s="58"/>
      <c r="J185" s="58"/>
      <c r="K185" s="58"/>
      <c r="L185" s="58"/>
      <c r="M185" s="58"/>
      <c r="N185" s="58"/>
      <c r="O185" s="58"/>
      <c r="P185" s="58"/>
      <c r="Q185" s="58"/>
      <c r="R185" s="58"/>
      <c r="S185" s="58"/>
      <c r="T185" s="58"/>
      <c r="U185" s="58"/>
      <c r="V185" s="58"/>
      <c r="W185" s="58"/>
      <c r="X185" s="58"/>
      <c r="Y185" s="58"/>
      <c r="Z185" s="58"/>
    </row>
    <row r="186" spans="1:26" ht="15.5" x14ac:dyDescent="0.35">
      <c r="A186" s="58"/>
      <c r="B186" s="88"/>
      <c r="C186" s="58"/>
      <c r="D186" s="88"/>
      <c r="E186" s="88"/>
      <c r="F186" s="58"/>
      <c r="G186" s="58"/>
      <c r="H186" s="58"/>
      <c r="I186" s="58"/>
      <c r="J186" s="58"/>
      <c r="K186" s="58"/>
      <c r="L186" s="58"/>
      <c r="M186" s="58"/>
      <c r="N186" s="58"/>
      <c r="O186" s="58"/>
      <c r="P186" s="58"/>
      <c r="Q186" s="58"/>
      <c r="R186" s="58"/>
      <c r="S186" s="58"/>
      <c r="T186" s="58"/>
      <c r="U186" s="58"/>
      <c r="V186" s="58"/>
      <c r="W186" s="58"/>
      <c r="X186" s="58"/>
      <c r="Y186" s="58"/>
      <c r="Z186" s="58"/>
    </row>
    <row r="187" spans="1:26" ht="15.5" x14ac:dyDescent="0.35">
      <c r="A187" s="58"/>
      <c r="B187" s="88"/>
      <c r="C187" s="58"/>
      <c r="D187" s="88"/>
      <c r="E187" s="88"/>
      <c r="F187" s="58"/>
      <c r="G187" s="58"/>
      <c r="H187" s="58"/>
      <c r="I187" s="58"/>
      <c r="J187" s="58"/>
      <c r="K187" s="58"/>
      <c r="L187" s="58"/>
      <c r="M187" s="58"/>
      <c r="N187" s="58"/>
      <c r="O187" s="58"/>
      <c r="P187" s="58"/>
      <c r="Q187" s="58"/>
      <c r="R187" s="58"/>
      <c r="S187" s="58"/>
      <c r="T187" s="58"/>
      <c r="U187" s="58"/>
      <c r="V187" s="58"/>
      <c r="W187" s="58"/>
      <c r="X187" s="58"/>
      <c r="Y187" s="58"/>
      <c r="Z187" s="58"/>
    </row>
    <row r="188" spans="1:26" ht="15.5" x14ac:dyDescent="0.35">
      <c r="A188" s="58"/>
      <c r="B188" s="88"/>
      <c r="C188" s="58"/>
      <c r="D188" s="88"/>
      <c r="E188" s="88"/>
      <c r="F188" s="58"/>
      <c r="G188" s="58"/>
      <c r="H188" s="58"/>
      <c r="I188" s="58"/>
      <c r="J188" s="58"/>
      <c r="K188" s="58"/>
      <c r="L188" s="58"/>
      <c r="M188" s="58"/>
      <c r="N188" s="58"/>
      <c r="O188" s="58"/>
      <c r="P188" s="58"/>
      <c r="Q188" s="58"/>
      <c r="R188" s="58"/>
      <c r="S188" s="58"/>
      <c r="T188" s="58"/>
      <c r="U188" s="58"/>
      <c r="V188" s="58"/>
      <c r="W188" s="58"/>
      <c r="X188" s="58"/>
      <c r="Y188" s="58"/>
      <c r="Z188" s="58"/>
    </row>
    <row r="189" spans="1:26" ht="15.5" x14ac:dyDescent="0.35">
      <c r="A189" s="58"/>
      <c r="B189" s="88"/>
      <c r="C189" s="58"/>
      <c r="D189" s="88"/>
      <c r="E189" s="88"/>
      <c r="F189" s="58"/>
      <c r="G189" s="58"/>
      <c r="H189" s="58"/>
      <c r="I189" s="58"/>
      <c r="J189" s="58"/>
      <c r="K189" s="58"/>
      <c r="L189" s="58"/>
      <c r="M189" s="58"/>
      <c r="N189" s="58"/>
      <c r="O189" s="58"/>
      <c r="P189" s="58"/>
      <c r="Q189" s="58"/>
      <c r="R189" s="58"/>
      <c r="S189" s="58"/>
      <c r="T189" s="58"/>
      <c r="U189" s="58"/>
      <c r="V189" s="58"/>
      <c r="W189" s="58"/>
      <c r="X189" s="58"/>
      <c r="Y189" s="58"/>
      <c r="Z189" s="58"/>
    </row>
    <row r="190" spans="1:26" ht="15.5" x14ac:dyDescent="0.35">
      <c r="A190" s="58"/>
      <c r="B190" s="88"/>
      <c r="C190" s="58"/>
      <c r="D190" s="88"/>
      <c r="E190" s="88"/>
      <c r="F190" s="58"/>
      <c r="G190" s="58"/>
      <c r="H190" s="58"/>
      <c r="I190" s="58"/>
      <c r="J190" s="58"/>
      <c r="K190" s="58"/>
      <c r="L190" s="58"/>
      <c r="M190" s="58"/>
      <c r="N190" s="58"/>
      <c r="O190" s="58"/>
      <c r="P190" s="58"/>
      <c r="Q190" s="58"/>
      <c r="R190" s="58"/>
      <c r="S190" s="58"/>
      <c r="T190" s="58"/>
      <c r="U190" s="58"/>
      <c r="V190" s="58"/>
      <c r="W190" s="58"/>
      <c r="X190" s="58"/>
      <c r="Y190" s="58"/>
      <c r="Z190" s="58"/>
    </row>
    <row r="191" spans="1:26" ht="15.5" x14ac:dyDescent="0.35">
      <c r="A191" s="58"/>
      <c r="B191" s="88"/>
      <c r="C191" s="58"/>
      <c r="D191" s="88"/>
      <c r="E191" s="88"/>
      <c r="F191" s="58"/>
      <c r="G191" s="58"/>
      <c r="H191" s="58"/>
      <c r="I191" s="58"/>
      <c r="J191" s="58"/>
      <c r="K191" s="58"/>
      <c r="L191" s="58"/>
      <c r="M191" s="58"/>
      <c r="N191" s="58"/>
      <c r="O191" s="58"/>
      <c r="P191" s="58"/>
      <c r="Q191" s="58"/>
      <c r="R191" s="58"/>
      <c r="S191" s="58"/>
      <c r="T191" s="58"/>
      <c r="U191" s="58"/>
      <c r="V191" s="58"/>
      <c r="W191" s="58"/>
      <c r="X191" s="58"/>
      <c r="Y191" s="58"/>
      <c r="Z191" s="58"/>
    </row>
    <row r="192" spans="1:26" ht="15.5" x14ac:dyDescent="0.35">
      <c r="A192" s="58"/>
      <c r="B192" s="88"/>
      <c r="C192" s="58"/>
      <c r="D192" s="88"/>
      <c r="E192" s="88"/>
      <c r="F192" s="58"/>
      <c r="G192" s="58"/>
      <c r="H192" s="58"/>
      <c r="I192" s="58"/>
      <c r="J192" s="58"/>
      <c r="K192" s="58"/>
      <c r="L192" s="58"/>
      <c r="M192" s="58"/>
      <c r="N192" s="58"/>
      <c r="O192" s="58"/>
      <c r="P192" s="58"/>
      <c r="Q192" s="58"/>
      <c r="R192" s="58"/>
      <c r="S192" s="58"/>
      <c r="T192" s="58"/>
      <c r="U192" s="58"/>
      <c r="V192" s="58"/>
      <c r="W192" s="58"/>
      <c r="X192" s="58"/>
      <c r="Y192" s="58"/>
      <c r="Z192" s="58"/>
    </row>
    <row r="193" spans="1:26" ht="15.5" x14ac:dyDescent="0.35">
      <c r="A193" s="58"/>
      <c r="B193" s="88"/>
      <c r="C193" s="58"/>
      <c r="D193" s="88"/>
      <c r="E193" s="88"/>
      <c r="F193" s="58"/>
      <c r="G193" s="58"/>
      <c r="H193" s="58"/>
      <c r="I193" s="58"/>
      <c r="J193" s="58"/>
      <c r="K193" s="58"/>
      <c r="L193" s="58"/>
      <c r="M193" s="58"/>
      <c r="N193" s="58"/>
      <c r="O193" s="58"/>
      <c r="P193" s="58"/>
      <c r="Q193" s="58"/>
      <c r="R193" s="58"/>
      <c r="S193" s="58"/>
      <c r="T193" s="58"/>
      <c r="U193" s="58"/>
      <c r="V193" s="58"/>
      <c r="W193" s="58"/>
      <c r="X193" s="58"/>
      <c r="Y193" s="58"/>
      <c r="Z193" s="58"/>
    </row>
    <row r="194" spans="1:26" ht="15.5" x14ac:dyDescent="0.35">
      <c r="A194" s="58"/>
      <c r="B194" s="88"/>
      <c r="C194" s="58"/>
      <c r="D194" s="88"/>
      <c r="E194" s="88"/>
      <c r="F194" s="58"/>
      <c r="G194" s="58"/>
      <c r="H194" s="58"/>
      <c r="I194" s="58"/>
      <c r="J194" s="58"/>
      <c r="K194" s="58"/>
      <c r="L194" s="58"/>
      <c r="M194" s="58"/>
      <c r="N194" s="58"/>
      <c r="O194" s="58"/>
      <c r="P194" s="58"/>
      <c r="Q194" s="58"/>
      <c r="R194" s="58"/>
      <c r="S194" s="58"/>
      <c r="T194" s="58"/>
      <c r="U194" s="58"/>
      <c r="V194" s="58"/>
      <c r="W194" s="58"/>
      <c r="X194" s="58"/>
      <c r="Y194" s="58"/>
      <c r="Z194" s="58"/>
    </row>
    <row r="195" spans="1:26" ht="15.5" x14ac:dyDescent="0.35">
      <c r="A195" s="58"/>
      <c r="B195" s="88"/>
      <c r="C195" s="58"/>
      <c r="D195" s="88"/>
      <c r="E195" s="88"/>
      <c r="F195" s="58"/>
      <c r="G195" s="58"/>
      <c r="H195" s="58"/>
      <c r="I195" s="58"/>
      <c r="J195" s="58"/>
      <c r="K195" s="58"/>
      <c r="L195" s="58"/>
      <c r="M195" s="58"/>
      <c r="N195" s="58"/>
      <c r="O195" s="58"/>
      <c r="P195" s="58"/>
      <c r="Q195" s="58"/>
      <c r="R195" s="58"/>
      <c r="S195" s="58"/>
      <c r="T195" s="58"/>
      <c r="U195" s="58"/>
      <c r="V195" s="58"/>
      <c r="W195" s="58"/>
      <c r="X195" s="58"/>
      <c r="Y195" s="58"/>
      <c r="Z195" s="58"/>
    </row>
    <row r="196" spans="1:26" ht="15.5" x14ac:dyDescent="0.35">
      <c r="A196" s="58"/>
      <c r="B196" s="88"/>
      <c r="C196" s="58"/>
      <c r="D196" s="88"/>
      <c r="E196" s="88"/>
      <c r="F196" s="58"/>
      <c r="G196" s="58"/>
      <c r="H196" s="58"/>
      <c r="I196" s="58"/>
      <c r="J196" s="58"/>
      <c r="K196" s="58"/>
      <c r="L196" s="58"/>
      <c r="M196" s="58"/>
      <c r="N196" s="58"/>
      <c r="O196" s="58"/>
      <c r="P196" s="58"/>
      <c r="Q196" s="58"/>
      <c r="R196" s="58"/>
      <c r="S196" s="58"/>
      <c r="T196" s="58"/>
      <c r="U196" s="58"/>
      <c r="V196" s="58"/>
      <c r="W196" s="58"/>
      <c r="X196" s="58"/>
      <c r="Y196" s="58"/>
      <c r="Z196" s="58"/>
    </row>
    <row r="197" spans="1:26" ht="15.5" x14ac:dyDescent="0.35">
      <c r="A197" s="58"/>
      <c r="B197" s="88"/>
      <c r="C197" s="58"/>
      <c r="D197" s="88"/>
      <c r="E197" s="88"/>
      <c r="F197" s="58"/>
      <c r="G197" s="58"/>
      <c r="H197" s="58"/>
      <c r="I197" s="58"/>
      <c r="J197" s="58"/>
      <c r="K197" s="58"/>
      <c r="L197" s="58"/>
      <c r="M197" s="58"/>
      <c r="N197" s="58"/>
      <c r="O197" s="58"/>
      <c r="P197" s="58"/>
      <c r="Q197" s="58"/>
      <c r="R197" s="58"/>
      <c r="S197" s="58"/>
      <c r="T197" s="58"/>
      <c r="U197" s="58"/>
      <c r="V197" s="58"/>
      <c r="W197" s="58"/>
      <c r="X197" s="58"/>
      <c r="Y197" s="58"/>
      <c r="Z197" s="58"/>
    </row>
    <row r="198" spans="1:26" ht="15.5" x14ac:dyDescent="0.35">
      <c r="A198" s="58"/>
      <c r="B198" s="88"/>
      <c r="C198" s="58"/>
      <c r="D198" s="88"/>
      <c r="E198" s="88"/>
      <c r="F198" s="58"/>
      <c r="G198" s="58"/>
      <c r="H198" s="58"/>
      <c r="I198" s="58"/>
      <c r="J198" s="58"/>
      <c r="K198" s="58"/>
      <c r="L198" s="58"/>
      <c r="M198" s="58"/>
      <c r="N198" s="58"/>
      <c r="O198" s="58"/>
      <c r="P198" s="58"/>
      <c r="Q198" s="58"/>
      <c r="R198" s="58"/>
      <c r="S198" s="58"/>
      <c r="T198" s="58"/>
      <c r="U198" s="58"/>
      <c r="V198" s="58"/>
      <c r="W198" s="58"/>
      <c r="X198" s="58"/>
      <c r="Y198" s="58"/>
      <c r="Z198" s="58"/>
    </row>
    <row r="199" spans="1:26" ht="15.5" x14ac:dyDescent="0.35">
      <c r="A199" s="58"/>
      <c r="B199" s="88"/>
      <c r="C199" s="58"/>
      <c r="D199" s="88"/>
      <c r="E199" s="88"/>
      <c r="F199" s="58"/>
      <c r="G199" s="58"/>
      <c r="H199" s="58"/>
      <c r="I199" s="58"/>
      <c r="J199" s="58"/>
      <c r="K199" s="58"/>
      <c r="L199" s="58"/>
      <c r="M199" s="58"/>
      <c r="N199" s="58"/>
      <c r="O199" s="58"/>
      <c r="P199" s="58"/>
      <c r="Q199" s="58"/>
      <c r="R199" s="58"/>
      <c r="S199" s="58"/>
      <c r="T199" s="58"/>
      <c r="U199" s="58"/>
      <c r="V199" s="58"/>
      <c r="W199" s="58"/>
      <c r="X199" s="58"/>
      <c r="Y199" s="58"/>
      <c r="Z199" s="58"/>
    </row>
    <row r="200" spans="1:26" ht="15.5" x14ac:dyDescent="0.35">
      <c r="A200" s="58"/>
      <c r="B200" s="88"/>
      <c r="C200" s="58"/>
      <c r="D200" s="88"/>
      <c r="E200" s="88"/>
      <c r="F200" s="58"/>
      <c r="G200" s="58"/>
      <c r="H200" s="58"/>
      <c r="I200" s="58"/>
      <c r="J200" s="58"/>
      <c r="K200" s="58"/>
      <c r="L200" s="58"/>
      <c r="M200" s="58"/>
      <c r="N200" s="58"/>
      <c r="O200" s="58"/>
      <c r="P200" s="58"/>
      <c r="Q200" s="58"/>
      <c r="R200" s="58"/>
      <c r="S200" s="58"/>
      <c r="T200" s="58"/>
      <c r="U200" s="58"/>
      <c r="V200" s="58"/>
      <c r="W200" s="58"/>
      <c r="X200" s="58"/>
      <c r="Y200" s="58"/>
      <c r="Z200" s="58"/>
    </row>
    <row r="201" spans="1:26" ht="15.5" x14ac:dyDescent="0.35">
      <c r="A201" s="58"/>
      <c r="B201" s="88"/>
      <c r="C201" s="58"/>
      <c r="D201" s="88"/>
      <c r="E201" s="8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5" x14ac:dyDescent="0.35">
      <c r="A202" s="58"/>
      <c r="B202" s="88"/>
      <c r="C202" s="58"/>
      <c r="D202" s="88"/>
      <c r="E202" s="8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5" x14ac:dyDescent="0.35">
      <c r="A203" s="58"/>
      <c r="B203" s="88"/>
      <c r="C203" s="58"/>
      <c r="D203" s="88"/>
      <c r="E203" s="8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5" x14ac:dyDescent="0.35">
      <c r="A204" s="58"/>
      <c r="B204" s="88"/>
      <c r="C204" s="58"/>
      <c r="D204" s="88"/>
      <c r="E204" s="8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5" x14ac:dyDescent="0.35">
      <c r="A205" s="58"/>
      <c r="B205" s="88"/>
      <c r="C205" s="58"/>
      <c r="D205" s="88"/>
      <c r="E205" s="8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5" x14ac:dyDescent="0.35">
      <c r="A206" s="58"/>
      <c r="B206" s="88"/>
      <c r="C206" s="58"/>
      <c r="D206" s="88"/>
      <c r="E206" s="8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5" x14ac:dyDescent="0.35">
      <c r="A207" s="58"/>
      <c r="B207" s="88"/>
      <c r="C207" s="58"/>
      <c r="D207" s="88"/>
      <c r="E207" s="8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5" x14ac:dyDescent="0.35">
      <c r="A208" s="58"/>
      <c r="B208" s="88"/>
      <c r="C208" s="58"/>
      <c r="D208" s="88"/>
      <c r="E208" s="8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5" x14ac:dyDescent="0.35">
      <c r="A209" s="58"/>
      <c r="B209" s="88"/>
      <c r="C209" s="58"/>
      <c r="D209" s="88"/>
      <c r="E209" s="8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5" x14ac:dyDescent="0.35">
      <c r="A210" s="58"/>
      <c r="B210" s="88"/>
      <c r="C210" s="58"/>
      <c r="D210" s="88"/>
      <c r="E210" s="8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5" x14ac:dyDescent="0.35">
      <c r="A211" s="58"/>
      <c r="B211" s="88"/>
      <c r="C211" s="58"/>
      <c r="D211" s="88"/>
      <c r="E211" s="8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5" x14ac:dyDescent="0.35">
      <c r="A212" s="58"/>
      <c r="B212" s="88"/>
      <c r="C212" s="58"/>
      <c r="D212" s="88"/>
      <c r="E212" s="8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5" x14ac:dyDescent="0.35">
      <c r="A213" s="58"/>
      <c r="B213" s="88"/>
      <c r="C213" s="58"/>
      <c r="D213" s="88"/>
      <c r="E213" s="8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5" x14ac:dyDescent="0.35">
      <c r="A214" s="58"/>
      <c r="B214" s="88"/>
      <c r="C214" s="58"/>
      <c r="D214" s="88"/>
      <c r="E214" s="8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5" x14ac:dyDescent="0.35">
      <c r="A215" s="58"/>
      <c r="B215" s="88"/>
      <c r="C215" s="58"/>
      <c r="D215" s="88"/>
      <c r="E215" s="8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5" x14ac:dyDescent="0.35">
      <c r="A216" s="58"/>
      <c r="B216" s="88"/>
      <c r="C216" s="58"/>
      <c r="D216" s="88"/>
      <c r="E216" s="8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5" x14ac:dyDescent="0.35">
      <c r="A217" s="58"/>
      <c r="B217" s="88"/>
      <c r="C217" s="58"/>
      <c r="D217" s="88"/>
      <c r="E217" s="8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5" x14ac:dyDescent="0.35">
      <c r="A218" s="58"/>
      <c r="B218" s="88"/>
      <c r="C218" s="58"/>
      <c r="D218" s="88"/>
      <c r="E218" s="8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5" x14ac:dyDescent="0.35">
      <c r="A219" s="58"/>
      <c r="B219" s="88"/>
      <c r="C219" s="58"/>
      <c r="D219" s="88"/>
      <c r="E219" s="8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5" x14ac:dyDescent="0.35">
      <c r="A220" s="58"/>
      <c r="B220" s="88"/>
      <c r="C220" s="58"/>
      <c r="D220" s="88"/>
      <c r="E220" s="8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5" x14ac:dyDescent="0.35">
      <c r="A221" s="58"/>
      <c r="B221" s="88"/>
      <c r="C221" s="58"/>
      <c r="D221" s="88"/>
      <c r="E221" s="8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5" x14ac:dyDescent="0.35">
      <c r="A222" s="58"/>
      <c r="B222" s="88"/>
      <c r="C222" s="58"/>
      <c r="D222" s="88"/>
      <c r="E222" s="8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5" x14ac:dyDescent="0.35">
      <c r="A223" s="58"/>
      <c r="B223" s="88"/>
      <c r="C223" s="58"/>
      <c r="D223" s="88"/>
      <c r="E223" s="8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5" x14ac:dyDescent="0.35">
      <c r="A224" s="58"/>
      <c r="B224" s="88"/>
      <c r="C224" s="58"/>
      <c r="D224" s="88"/>
      <c r="E224" s="8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5" x14ac:dyDescent="0.35">
      <c r="A225" s="58"/>
      <c r="B225" s="88"/>
      <c r="C225" s="58"/>
      <c r="D225" s="88"/>
      <c r="E225" s="8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5" x14ac:dyDescent="0.35">
      <c r="A226" s="58"/>
      <c r="B226" s="88"/>
      <c r="C226" s="58"/>
      <c r="D226" s="88"/>
      <c r="E226" s="8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5" x14ac:dyDescent="0.35">
      <c r="A227" s="58"/>
      <c r="B227" s="88"/>
      <c r="C227" s="58"/>
      <c r="D227" s="88"/>
      <c r="E227" s="8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5" x14ac:dyDescent="0.35">
      <c r="A228" s="58"/>
      <c r="B228" s="88"/>
      <c r="C228" s="58"/>
      <c r="D228" s="88"/>
      <c r="E228" s="8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5" x14ac:dyDescent="0.35">
      <c r="A229" s="58"/>
      <c r="B229" s="88"/>
      <c r="C229" s="58"/>
      <c r="D229" s="88"/>
      <c r="E229" s="8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5" x14ac:dyDescent="0.35">
      <c r="A230" s="58"/>
      <c r="B230" s="88"/>
      <c r="C230" s="58"/>
      <c r="D230" s="88"/>
      <c r="E230" s="8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5" x14ac:dyDescent="0.35">
      <c r="A231" s="58"/>
      <c r="B231" s="88"/>
      <c r="C231" s="58"/>
      <c r="D231" s="88"/>
      <c r="E231" s="8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5" x14ac:dyDescent="0.35">
      <c r="A232" s="58"/>
      <c r="B232" s="88"/>
      <c r="C232" s="58"/>
      <c r="D232" s="88"/>
      <c r="E232" s="8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5" x14ac:dyDescent="0.35">
      <c r="A233" s="58"/>
      <c r="B233" s="88"/>
      <c r="C233" s="58"/>
      <c r="D233" s="88"/>
      <c r="E233" s="8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5" x14ac:dyDescent="0.35">
      <c r="A234" s="58"/>
      <c r="B234" s="88"/>
      <c r="C234" s="58"/>
      <c r="D234" s="88"/>
      <c r="E234" s="8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5" x14ac:dyDescent="0.35">
      <c r="A235" s="58"/>
      <c r="B235" s="88"/>
      <c r="C235" s="58"/>
      <c r="D235" s="88"/>
      <c r="E235" s="8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5" x14ac:dyDescent="0.35">
      <c r="A236" s="58"/>
      <c r="B236" s="88"/>
      <c r="C236" s="58"/>
      <c r="D236" s="88"/>
      <c r="E236" s="8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5" x14ac:dyDescent="0.35">
      <c r="A237" s="58"/>
      <c r="B237" s="88"/>
      <c r="C237" s="58"/>
      <c r="D237" s="88"/>
      <c r="E237" s="8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5" x14ac:dyDescent="0.35">
      <c r="A238" s="58"/>
      <c r="B238" s="88"/>
      <c r="C238" s="58"/>
      <c r="D238" s="88"/>
      <c r="E238" s="8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5" x14ac:dyDescent="0.35">
      <c r="A239" s="58"/>
      <c r="B239" s="88"/>
      <c r="C239" s="58"/>
      <c r="D239" s="88"/>
      <c r="E239" s="8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5" x14ac:dyDescent="0.35">
      <c r="A240" s="58"/>
      <c r="B240" s="88"/>
      <c r="C240" s="58"/>
      <c r="D240" s="88"/>
      <c r="E240" s="8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5" x14ac:dyDescent="0.35">
      <c r="A241" s="58"/>
      <c r="B241" s="88"/>
      <c r="C241" s="58"/>
      <c r="D241" s="88"/>
      <c r="E241" s="8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5" x14ac:dyDescent="0.35">
      <c r="A242" s="58"/>
      <c r="B242" s="88"/>
      <c r="C242" s="58"/>
      <c r="D242" s="88"/>
      <c r="E242" s="8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5" x14ac:dyDescent="0.35">
      <c r="A243" s="58"/>
      <c r="B243" s="88"/>
      <c r="C243" s="58"/>
      <c r="D243" s="88"/>
      <c r="E243" s="8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5" x14ac:dyDescent="0.35">
      <c r="A244" s="58"/>
      <c r="B244" s="88"/>
      <c r="C244" s="58"/>
      <c r="D244" s="88"/>
      <c r="E244" s="8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5" x14ac:dyDescent="0.35">
      <c r="A245" s="58"/>
      <c r="B245" s="88"/>
      <c r="C245" s="58"/>
      <c r="D245" s="88"/>
      <c r="E245" s="8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5" x14ac:dyDescent="0.35">
      <c r="A246" s="58"/>
      <c r="B246" s="88"/>
      <c r="C246" s="58"/>
      <c r="D246" s="88"/>
      <c r="E246" s="8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5" x14ac:dyDescent="0.35">
      <c r="A247" s="58"/>
      <c r="B247" s="88"/>
      <c r="C247" s="58"/>
      <c r="D247" s="88"/>
      <c r="E247" s="8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5" x14ac:dyDescent="0.35">
      <c r="A248" s="58"/>
      <c r="B248" s="88"/>
      <c r="C248" s="58"/>
      <c r="D248" s="88"/>
      <c r="E248" s="8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5" x14ac:dyDescent="0.35">
      <c r="A249" s="58"/>
      <c r="B249" s="88"/>
      <c r="C249" s="58"/>
      <c r="D249" s="88"/>
      <c r="E249" s="8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5" x14ac:dyDescent="0.35">
      <c r="A250" s="58"/>
      <c r="B250" s="88"/>
      <c r="C250" s="58"/>
      <c r="D250" s="88"/>
      <c r="E250" s="8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5" x14ac:dyDescent="0.35">
      <c r="A251" s="58"/>
      <c r="B251" s="88"/>
      <c r="C251" s="58"/>
      <c r="D251" s="88"/>
      <c r="E251" s="8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5" x14ac:dyDescent="0.35">
      <c r="A252" s="58"/>
      <c r="B252" s="88"/>
      <c r="C252" s="58"/>
      <c r="D252" s="88"/>
      <c r="E252" s="8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5" x14ac:dyDescent="0.35">
      <c r="A253" s="58"/>
      <c r="B253" s="88"/>
      <c r="C253" s="58"/>
      <c r="D253" s="88"/>
      <c r="E253" s="8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5" x14ac:dyDescent="0.35">
      <c r="A254" s="58"/>
      <c r="B254" s="88"/>
      <c r="C254" s="58"/>
      <c r="D254" s="88"/>
      <c r="E254" s="8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5" x14ac:dyDescent="0.35">
      <c r="A255" s="58"/>
      <c r="B255" s="88"/>
      <c r="C255" s="58"/>
      <c r="D255" s="88"/>
      <c r="E255" s="8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5" x14ac:dyDescent="0.35">
      <c r="A256" s="58"/>
      <c r="B256" s="88"/>
      <c r="C256" s="58"/>
      <c r="D256" s="88"/>
      <c r="E256" s="8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5" x14ac:dyDescent="0.35">
      <c r="A257" s="58"/>
      <c r="B257" s="88"/>
      <c r="C257" s="58"/>
      <c r="D257" s="88"/>
      <c r="E257" s="8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5" x14ac:dyDescent="0.35">
      <c r="A258" s="58"/>
      <c r="B258" s="88"/>
      <c r="C258" s="58"/>
      <c r="D258" s="88"/>
      <c r="E258" s="8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5" x14ac:dyDescent="0.35">
      <c r="A259" s="58"/>
      <c r="B259" s="88"/>
      <c r="C259" s="58"/>
      <c r="D259" s="88"/>
      <c r="E259" s="8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5" x14ac:dyDescent="0.35">
      <c r="A260" s="58"/>
      <c r="B260" s="88"/>
      <c r="C260" s="58"/>
      <c r="D260" s="88"/>
      <c r="E260" s="8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5" x14ac:dyDescent="0.35">
      <c r="A261" s="58"/>
      <c r="B261" s="88"/>
      <c r="C261" s="58"/>
      <c r="D261" s="88"/>
      <c r="E261" s="8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5" x14ac:dyDescent="0.35">
      <c r="A262" s="58"/>
      <c r="B262" s="88"/>
      <c r="C262" s="58"/>
      <c r="D262" s="88"/>
      <c r="E262" s="8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5" x14ac:dyDescent="0.35">
      <c r="A263" s="58"/>
      <c r="B263" s="88"/>
      <c r="C263" s="58"/>
      <c r="D263" s="88"/>
      <c r="E263" s="8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5" x14ac:dyDescent="0.35">
      <c r="A264" s="58"/>
      <c r="B264" s="88"/>
      <c r="C264" s="58"/>
      <c r="D264" s="88"/>
      <c r="E264" s="8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5" x14ac:dyDescent="0.35">
      <c r="A265" s="58"/>
      <c r="B265" s="88"/>
      <c r="C265" s="58"/>
      <c r="D265" s="88"/>
      <c r="E265" s="8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5" x14ac:dyDescent="0.35">
      <c r="A266" s="58"/>
      <c r="B266" s="88"/>
      <c r="C266" s="58"/>
      <c r="D266" s="88"/>
      <c r="E266" s="8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5" x14ac:dyDescent="0.35">
      <c r="A267" s="58"/>
      <c r="B267" s="88"/>
      <c r="C267" s="58"/>
      <c r="D267" s="88"/>
      <c r="E267" s="8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5" x14ac:dyDescent="0.35">
      <c r="A268" s="58"/>
      <c r="B268" s="88"/>
      <c r="C268" s="58"/>
      <c r="D268" s="88"/>
      <c r="E268" s="8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5" x14ac:dyDescent="0.35">
      <c r="A269" s="58"/>
      <c r="B269" s="88"/>
      <c r="C269" s="58"/>
      <c r="D269" s="88"/>
      <c r="E269" s="8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5" x14ac:dyDescent="0.35">
      <c r="A270" s="58"/>
      <c r="B270" s="88"/>
      <c r="C270" s="58"/>
      <c r="D270" s="88"/>
      <c r="E270" s="8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5" x14ac:dyDescent="0.35">
      <c r="A271" s="58"/>
      <c r="B271" s="88"/>
      <c r="C271" s="58"/>
      <c r="D271" s="88"/>
      <c r="E271" s="8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5" x14ac:dyDescent="0.35">
      <c r="A272" s="58"/>
      <c r="B272" s="88"/>
      <c r="C272" s="58"/>
      <c r="D272" s="88"/>
      <c r="E272" s="8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5" x14ac:dyDescent="0.35">
      <c r="A273" s="58"/>
      <c r="B273" s="88"/>
      <c r="C273" s="58"/>
      <c r="D273" s="88"/>
      <c r="E273" s="8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5" x14ac:dyDescent="0.35">
      <c r="A274" s="58"/>
      <c r="B274" s="88"/>
      <c r="C274" s="58"/>
      <c r="D274" s="88"/>
      <c r="E274" s="8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5" x14ac:dyDescent="0.35">
      <c r="A275" s="58"/>
      <c r="B275" s="88"/>
      <c r="C275" s="58"/>
      <c r="D275" s="88"/>
      <c r="E275" s="8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5" x14ac:dyDescent="0.35">
      <c r="A276" s="58"/>
      <c r="B276" s="88"/>
      <c r="C276" s="58"/>
      <c r="D276" s="88"/>
      <c r="E276" s="8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5" x14ac:dyDescent="0.35">
      <c r="A277" s="58"/>
      <c r="B277" s="88"/>
      <c r="C277" s="58"/>
      <c r="D277" s="88"/>
      <c r="E277" s="8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5" x14ac:dyDescent="0.35">
      <c r="A278" s="58"/>
      <c r="B278" s="88"/>
      <c r="C278" s="58"/>
      <c r="D278" s="88"/>
      <c r="E278" s="8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5" x14ac:dyDescent="0.35">
      <c r="A279" s="58"/>
      <c r="B279" s="88"/>
      <c r="C279" s="58"/>
      <c r="D279" s="88"/>
      <c r="E279" s="8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5" x14ac:dyDescent="0.35">
      <c r="A280" s="58"/>
      <c r="B280" s="88"/>
      <c r="C280" s="58"/>
      <c r="D280" s="88"/>
      <c r="E280" s="8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5" x14ac:dyDescent="0.35">
      <c r="A281" s="58"/>
      <c r="B281" s="88"/>
      <c r="C281" s="58"/>
      <c r="D281" s="88"/>
      <c r="E281" s="8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5" x14ac:dyDescent="0.35">
      <c r="A282" s="58"/>
      <c r="B282" s="88"/>
      <c r="C282" s="58"/>
      <c r="D282" s="88"/>
      <c r="E282" s="8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5" x14ac:dyDescent="0.35">
      <c r="A283" s="58"/>
      <c r="B283" s="88"/>
      <c r="C283" s="58"/>
      <c r="D283" s="88"/>
      <c r="E283" s="8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5" x14ac:dyDescent="0.35">
      <c r="A284" s="58"/>
      <c r="B284" s="88"/>
      <c r="C284" s="58"/>
      <c r="D284" s="88"/>
      <c r="E284" s="8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5" x14ac:dyDescent="0.35">
      <c r="A285" s="58"/>
      <c r="B285" s="88"/>
      <c r="C285" s="58"/>
      <c r="D285" s="88"/>
      <c r="E285" s="8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5" x14ac:dyDescent="0.35">
      <c r="A286" s="58"/>
      <c r="B286" s="88"/>
      <c r="C286" s="58"/>
      <c r="D286" s="88"/>
      <c r="E286" s="8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5" x14ac:dyDescent="0.35">
      <c r="A287" s="58"/>
      <c r="B287" s="88"/>
      <c r="C287" s="58"/>
      <c r="D287" s="88"/>
      <c r="E287" s="8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5" x14ac:dyDescent="0.35">
      <c r="A288" s="58"/>
      <c r="B288" s="88"/>
      <c r="C288" s="58"/>
      <c r="D288" s="88"/>
      <c r="E288" s="8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5" x14ac:dyDescent="0.35">
      <c r="A289" s="58"/>
      <c r="B289" s="88"/>
      <c r="C289" s="58"/>
      <c r="D289" s="88"/>
      <c r="E289" s="8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5" x14ac:dyDescent="0.35">
      <c r="A290" s="58"/>
      <c r="B290" s="88"/>
      <c r="C290" s="58"/>
      <c r="D290" s="88"/>
      <c r="E290" s="8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5" x14ac:dyDescent="0.35">
      <c r="A291" s="58"/>
      <c r="B291" s="88"/>
      <c r="C291" s="58"/>
      <c r="D291" s="88"/>
      <c r="E291" s="8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5" x14ac:dyDescent="0.35">
      <c r="A292" s="58"/>
      <c r="B292" s="88"/>
      <c r="C292" s="58"/>
      <c r="D292" s="88"/>
      <c r="E292" s="8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5" x14ac:dyDescent="0.35">
      <c r="A293" s="58"/>
      <c r="B293" s="88"/>
      <c r="C293" s="58"/>
      <c r="D293" s="88"/>
      <c r="E293" s="8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5" x14ac:dyDescent="0.35">
      <c r="A294" s="58"/>
      <c r="B294" s="88"/>
      <c r="C294" s="58"/>
      <c r="D294" s="88"/>
      <c r="E294" s="8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5" x14ac:dyDescent="0.35">
      <c r="A295" s="58"/>
      <c r="B295" s="88"/>
      <c r="C295" s="58"/>
      <c r="D295" s="88"/>
      <c r="E295" s="8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5" x14ac:dyDescent="0.35">
      <c r="A296" s="58"/>
      <c r="B296" s="88"/>
      <c r="C296" s="58"/>
      <c r="D296" s="88"/>
      <c r="E296" s="8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5" x14ac:dyDescent="0.35">
      <c r="A297" s="58"/>
      <c r="B297" s="88"/>
      <c r="C297" s="58"/>
      <c r="D297" s="88"/>
      <c r="E297" s="8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5" x14ac:dyDescent="0.35">
      <c r="A298" s="58"/>
      <c r="B298" s="88"/>
      <c r="C298" s="58"/>
      <c r="D298" s="88"/>
      <c r="E298" s="8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5" x14ac:dyDescent="0.35">
      <c r="A299" s="58"/>
      <c r="B299" s="88"/>
      <c r="C299" s="58"/>
      <c r="D299" s="88"/>
      <c r="E299" s="8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5" x14ac:dyDescent="0.35">
      <c r="A300" s="58"/>
      <c r="B300" s="88"/>
      <c r="C300" s="58"/>
      <c r="D300" s="88"/>
      <c r="E300" s="8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5" x14ac:dyDescent="0.35">
      <c r="A301" s="58"/>
      <c r="B301" s="88"/>
      <c r="C301" s="58"/>
      <c r="D301" s="88"/>
      <c r="E301" s="8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5" x14ac:dyDescent="0.35">
      <c r="A302" s="58"/>
      <c r="B302" s="88"/>
      <c r="C302" s="58"/>
      <c r="D302" s="88"/>
      <c r="E302" s="8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5" x14ac:dyDescent="0.35">
      <c r="A303" s="58"/>
      <c r="B303" s="88"/>
      <c r="C303" s="58"/>
      <c r="D303" s="88"/>
      <c r="E303" s="8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5" x14ac:dyDescent="0.35">
      <c r="A304" s="58"/>
      <c r="B304" s="88"/>
      <c r="C304" s="58"/>
      <c r="D304" s="88"/>
      <c r="E304" s="8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5" x14ac:dyDescent="0.35">
      <c r="A305" s="58"/>
      <c r="B305" s="88"/>
      <c r="C305" s="58"/>
      <c r="D305" s="88"/>
      <c r="E305" s="8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5" x14ac:dyDescent="0.35">
      <c r="A306" s="58"/>
      <c r="B306" s="88"/>
      <c r="C306" s="58"/>
      <c r="D306" s="88"/>
      <c r="E306" s="8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5" x14ac:dyDescent="0.35">
      <c r="A307" s="58"/>
      <c r="B307" s="88"/>
      <c r="C307" s="58"/>
      <c r="D307" s="88"/>
      <c r="E307" s="8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5" x14ac:dyDescent="0.35">
      <c r="A308" s="58"/>
      <c r="B308" s="88"/>
      <c r="C308" s="58"/>
      <c r="D308" s="88"/>
      <c r="E308" s="8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5" x14ac:dyDescent="0.35">
      <c r="A309" s="58"/>
      <c r="B309" s="88"/>
      <c r="C309" s="58"/>
      <c r="D309" s="88"/>
      <c r="E309" s="8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5" x14ac:dyDescent="0.35">
      <c r="A310" s="58"/>
      <c r="B310" s="88"/>
      <c r="C310" s="58"/>
      <c r="D310" s="88"/>
      <c r="E310" s="8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5" x14ac:dyDescent="0.35">
      <c r="A311" s="58"/>
      <c r="B311" s="88"/>
      <c r="C311" s="58"/>
      <c r="D311" s="88"/>
      <c r="E311" s="8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5" x14ac:dyDescent="0.35">
      <c r="A312" s="58"/>
      <c r="B312" s="88"/>
      <c r="C312" s="58"/>
      <c r="D312" s="88"/>
      <c r="E312" s="8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5" x14ac:dyDescent="0.35">
      <c r="A313" s="58"/>
      <c r="B313" s="88"/>
      <c r="C313" s="58"/>
      <c r="D313" s="88"/>
      <c r="E313" s="8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5" x14ac:dyDescent="0.35">
      <c r="A314" s="58"/>
      <c r="B314" s="88"/>
      <c r="C314" s="58"/>
      <c r="D314" s="88"/>
      <c r="E314" s="8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5" x14ac:dyDescent="0.35">
      <c r="A315" s="58"/>
      <c r="B315" s="88"/>
      <c r="C315" s="58"/>
      <c r="D315" s="88"/>
      <c r="E315" s="8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5" x14ac:dyDescent="0.35">
      <c r="A316" s="58"/>
      <c r="B316" s="88"/>
      <c r="C316" s="58"/>
      <c r="D316" s="88"/>
      <c r="E316" s="8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5" x14ac:dyDescent="0.35">
      <c r="A317" s="58"/>
      <c r="B317" s="88"/>
      <c r="C317" s="58"/>
      <c r="D317" s="88"/>
      <c r="E317" s="8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5" x14ac:dyDescent="0.35">
      <c r="A318" s="58"/>
      <c r="B318" s="88"/>
      <c r="C318" s="58"/>
      <c r="D318" s="88"/>
      <c r="E318" s="8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5" x14ac:dyDescent="0.35">
      <c r="A319" s="58"/>
      <c r="B319" s="88"/>
      <c r="C319" s="58"/>
      <c r="D319" s="88"/>
      <c r="E319" s="8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5" x14ac:dyDescent="0.35">
      <c r="A320" s="58"/>
      <c r="B320" s="88"/>
      <c r="C320" s="58"/>
      <c r="D320" s="88"/>
      <c r="E320" s="8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5" x14ac:dyDescent="0.35">
      <c r="A321" s="58"/>
      <c r="B321" s="88"/>
      <c r="C321" s="58"/>
      <c r="D321" s="88"/>
      <c r="E321" s="8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5" x14ac:dyDescent="0.35">
      <c r="A322" s="58"/>
      <c r="B322" s="88"/>
      <c r="C322" s="58"/>
      <c r="D322" s="88"/>
      <c r="E322" s="8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5" x14ac:dyDescent="0.35">
      <c r="A323" s="58"/>
      <c r="B323" s="88"/>
      <c r="C323" s="58"/>
      <c r="D323" s="88"/>
      <c r="E323" s="8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5" x14ac:dyDescent="0.35">
      <c r="A324" s="58"/>
      <c r="B324" s="88"/>
      <c r="C324" s="58"/>
      <c r="D324" s="88"/>
      <c r="E324" s="8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5" x14ac:dyDescent="0.35">
      <c r="A325" s="58"/>
      <c r="B325" s="88"/>
      <c r="C325" s="58"/>
      <c r="D325" s="88"/>
      <c r="E325" s="8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5" x14ac:dyDescent="0.35">
      <c r="A326" s="58"/>
      <c r="B326" s="88"/>
      <c r="C326" s="58"/>
      <c r="D326" s="88"/>
      <c r="E326" s="8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5" x14ac:dyDescent="0.35">
      <c r="A327" s="58"/>
      <c r="B327" s="88"/>
      <c r="C327" s="58"/>
      <c r="D327" s="88"/>
      <c r="E327" s="8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5" x14ac:dyDescent="0.35">
      <c r="A328" s="58"/>
      <c r="B328" s="88"/>
      <c r="C328" s="58"/>
      <c r="D328" s="88"/>
      <c r="E328" s="8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5" x14ac:dyDescent="0.35">
      <c r="A329" s="58"/>
      <c r="B329" s="88"/>
      <c r="C329" s="58"/>
      <c r="D329" s="88"/>
      <c r="E329" s="8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5" x14ac:dyDescent="0.35">
      <c r="A330" s="58"/>
      <c r="B330" s="88"/>
      <c r="C330" s="58"/>
      <c r="D330" s="88"/>
      <c r="E330" s="8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5" x14ac:dyDescent="0.35">
      <c r="A331" s="58"/>
      <c r="B331" s="88"/>
      <c r="C331" s="58"/>
      <c r="D331" s="88"/>
      <c r="E331" s="8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5" x14ac:dyDescent="0.35">
      <c r="A332" s="58"/>
      <c r="B332" s="88"/>
      <c r="C332" s="58"/>
      <c r="D332" s="88"/>
      <c r="E332" s="8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5" x14ac:dyDescent="0.35">
      <c r="A333" s="58"/>
      <c r="B333" s="88"/>
      <c r="C333" s="58"/>
      <c r="D333" s="88"/>
      <c r="E333" s="8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5" x14ac:dyDescent="0.35">
      <c r="A334" s="58"/>
      <c r="B334" s="88"/>
      <c r="C334" s="58"/>
      <c r="D334" s="88"/>
      <c r="E334" s="8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5" x14ac:dyDescent="0.35">
      <c r="A335" s="58"/>
      <c r="B335" s="88"/>
      <c r="C335" s="58"/>
      <c r="D335" s="88"/>
      <c r="E335" s="8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5" x14ac:dyDescent="0.35">
      <c r="A336" s="58"/>
      <c r="B336" s="88"/>
      <c r="C336" s="58"/>
      <c r="D336" s="88"/>
      <c r="E336" s="8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5" x14ac:dyDescent="0.35">
      <c r="A337" s="58"/>
      <c r="B337" s="88"/>
      <c r="C337" s="58"/>
      <c r="D337" s="88"/>
      <c r="E337" s="8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5" x14ac:dyDescent="0.35">
      <c r="A338" s="58"/>
      <c r="B338" s="88"/>
      <c r="C338" s="58"/>
      <c r="D338" s="88"/>
      <c r="E338" s="8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5" x14ac:dyDescent="0.35">
      <c r="A339" s="58"/>
      <c r="B339" s="88"/>
      <c r="C339" s="58"/>
      <c r="D339" s="88"/>
      <c r="E339" s="8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5" x14ac:dyDescent="0.35">
      <c r="A340" s="58"/>
      <c r="B340" s="88"/>
      <c r="C340" s="58"/>
      <c r="D340" s="88"/>
      <c r="E340" s="8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5" x14ac:dyDescent="0.35">
      <c r="A341" s="58"/>
      <c r="B341" s="88"/>
      <c r="C341" s="58"/>
      <c r="D341" s="88"/>
      <c r="E341" s="8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5" x14ac:dyDescent="0.35">
      <c r="A342" s="58"/>
      <c r="B342" s="88"/>
      <c r="C342" s="58"/>
      <c r="D342" s="88"/>
      <c r="E342" s="8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5" x14ac:dyDescent="0.35">
      <c r="A343" s="58"/>
      <c r="B343" s="88"/>
      <c r="C343" s="58"/>
      <c r="D343" s="88"/>
      <c r="E343" s="8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5" x14ac:dyDescent="0.35">
      <c r="A344" s="58"/>
      <c r="B344" s="88"/>
      <c r="C344" s="58"/>
      <c r="D344" s="88"/>
      <c r="E344" s="8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5" x14ac:dyDescent="0.35">
      <c r="A345" s="58"/>
      <c r="B345" s="88"/>
      <c r="C345" s="58"/>
      <c r="D345" s="88"/>
      <c r="E345" s="8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5" x14ac:dyDescent="0.35">
      <c r="A346" s="58"/>
      <c r="B346" s="88"/>
      <c r="C346" s="58"/>
      <c r="D346" s="88"/>
      <c r="E346" s="8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5" x14ac:dyDescent="0.35">
      <c r="A347" s="58"/>
      <c r="B347" s="88"/>
      <c r="C347" s="58"/>
      <c r="D347" s="88"/>
      <c r="E347" s="8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5" x14ac:dyDescent="0.35">
      <c r="A348" s="58"/>
      <c r="B348" s="88"/>
      <c r="C348" s="58"/>
      <c r="D348" s="88"/>
      <c r="E348" s="8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5" x14ac:dyDescent="0.35">
      <c r="A349" s="58"/>
      <c r="B349" s="88"/>
      <c r="C349" s="58"/>
      <c r="D349" s="88"/>
      <c r="E349" s="8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5" x14ac:dyDescent="0.35">
      <c r="A350" s="58"/>
      <c r="B350" s="88"/>
      <c r="C350" s="58"/>
      <c r="D350" s="88"/>
      <c r="E350" s="8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5" x14ac:dyDescent="0.35">
      <c r="A351" s="58"/>
      <c r="B351" s="88"/>
      <c r="C351" s="58"/>
      <c r="D351" s="88"/>
      <c r="E351" s="8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5" x14ac:dyDescent="0.35">
      <c r="A352" s="58"/>
      <c r="B352" s="88"/>
      <c r="C352" s="58"/>
      <c r="D352" s="88"/>
      <c r="E352" s="8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5" x14ac:dyDescent="0.35">
      <c r="A353" s="58"/>
      <c r="B353" s="88"/>
      <c r="C353" s="58"/>
      <c r="D353" s="88"/>
      <c r="E353" s="8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5" x14ac:dyDescent="0.35">
      <c r="A354" s="58"/>
      <c r="B354" s="88"/>
      <c r="C354" s="58"/>
      <c r="D354" s="88"/>
      <c r="E354" s="8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5" x14ac:dyDescent="0.35">
      <c r="A355" s="58"/>
      <c r="B355" s="88"/>
      <c r="C355" s="58"/>
      <c r="D355" s="88"/>
      <c r="E355" s="8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5" x14ac:dyDescent="0.35">
      <c r="A356" s="58"/>
      <c r="B356" s="88"/>
      <c r="C356" s="58"/>
      <c r="D356" s="88"/>
      <c r="E356" s="8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5" x14ac:dyDescent="0.35">
      <c r="A357" s="58"/>
      <c r="B357" s="88"/>
      <c r="C357" s="58"/>
      <c r="D357" s="88"/>
      <c r="E357" s="8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5" x14ac:dyDescent="0.35">
      <c r="A358" s="58"/>
      <c r="B358" s="88"/>
      <c r="C358" s="58"/>
      <c r="D358" s="88"/>
      <c r="E358" s="8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5" x14ac:dyDescent="0.35">
      <c r="A359" s="58"/>
      <c r="B359" s="88"/>
      <c r="C359" s="58"/>
      <c r="D359" s="88"/>
      <c r="E359" s="8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5" x14ac:dyDescent="0.35">
      <c r="A360" s="58"/>
      <c r="B360" s="88"/>
      <c r="C360" s="58"/>
      <c r="D360" s="88"/>
      <c r="E360" s="8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5" x14ac:dyDescent="0.35">
      <c r="A361" s="58"/>
      <c r="B361" s="88"/>
      <c r="C361" s="58"/>
      <c r="D361" s="88"/>
      <c r="E361" s="8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5" x14ac:dyDescent="0.35">
      <c r="A362" s="58"/>
      <c r="B362" s="88"/>
      <c r="C362" s="58"/>
      <c r="D362" s="88"/>
      <c r="E362" s="8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5" x14ac:dyDescent="0.35">
      <c r="A363" s="58"/>
      <c r="B363" s="88"/>
      <c r="C363" s="58"/>
      <c r="D363" s="88"/>
      <c r="E363" s="8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5" x14ac:dyDescent="0.35">
      <c r="A364" s="58"/>
      <c r="B364" s="88"/>
      <c r="C364" s="58"/>
      <c r="D364" s="88"/>
      <c r="E364" s="8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5" x14ac:dyDescent="0.35">
      <c r="A365" s="58"/>
      <c r="B365" s="88"/>
      <c r="C365" s="58"/>
      <c r="D365" s="88"/>
      <c r="E365" s="8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5" x14ac:dyDescent="0.35">
      <c r="A366" s="58"/>
      <c r="B366" s="88"/>
      <c r="C366" s="58"/>
      <c r="D366" s="88"/>
      <c r="E366" s="8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5" x14ac:dyDescent="0.35">
      <c r="A367" s="58"/>
      <c r="B367" s="88"/>
      <c r="C367" s="58"/>
      <c r="D367" s="88"/>
      <c r="E367" s="8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5" x14ac:dyDescent="0.35">
      <c r="A368" s="58"/>
      <c r="B368" s="88"/>
      <c r="C368" s="58"/>
      <c r="D368" s="88"/>
      <c r="E368" s="8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5" x14ac:dyDescent="0.35">
      <c r="A369" s="58"/>
      <c r="B369" s="88"/>
      <c r="C369" s="58"/>
      <c r="D369" s="88"/>
      <c r="E369" s="8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5" x14ac:dyDescent="0.35">
      <c r="A370" s="58"/>
      <c r="B370" s="88"/>
      <c r="C370" s="58"/>
      <c r="D370" s="88"/>
      <c r="E370" s="8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5" x14ac:dyDescent="0.35">
      <c r="A371" s="58"/>
      <c r="B371" s="88"/>
      <c r="C371" s="58"/>
      <c r="D371" s="88"/>
      <c r="E371" s="8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5" x14ac:dyDescent="0.35">
      <c r="A372" s="58"/>
      <c r="B372" s="88"/>
      <c r="C372" s="58"/>
      <c r="D372" s="88"/>
      <c r="E372" s="8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5" x14ac:dyDescent="0.35">
      <c r="A373" s="58"/>
      <c r="B373" s="88"/>
      <c r="C373" s="58"/>
      <c r="D373" s="88"/>
      <c r="E373" s="8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5" x14ac:dyDescent="0.35">
      <c r="A374" s="58"/>
      <c r="B374" s="88"/>
      <c r="C374" s="58"/>
      <c r="D374" s="88"/>
      <c r="E374" s="8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5" x14ac:dyDescent="0.35">
      <c r="A375" s="58"/>
      <c r="B375" s="88"/>
      <c r="C375" s="58"/>
      <c r="D375" s="88"/>
      <c r="E375" s="8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5" x14ac:dyDescent="0.35">
      <c r="A376" s="58"/>
      <c r="B376" s="88"/>
      <c r="C376" s="58"/>
      <c r="D376" s="88"/>
      <c r="E376" s="8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5" x14ac:dyDescent="0.35">
      <c r="A377" s="58"/>
      <c r="B377" s="88"/>
      <c r="C377" s="58"/>
      <c r="D377" s="88"/>
      <c r="E377" s="8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5" x14ac:dyDescent="0.35">
      <c r="A378" s="58"/>
      <c r="B378" s="88"/>
      <c r="C378" s="58"/>
      <c r="D378" s="88"/>
      <c r="E378" s="8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5" x14ac:dyDescent="0.35">
      <c r="A379" s="58"/>
      <c r="B379" s="88"/>
      <c r="C379" s="58"/>
      <c r="D379" s="88"/>
      <c r="E379" s="8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5" x14ac:dyDescent="0.35">
      <c r="A380" s="58"/>
      <c r="B380" s="88"/>
      <c r="C380" s="58"/>
      <c r="D380" s="88"/>
      <c r="E380" s="8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5" x14ac:dyDescent="0.35">
      <c r="A381" s="58"/>
      <c r="B381" s="88"/>
      <c r="C381" s="58"/>
      <c r="D381" s="88"/>
      <c r="E381" s="8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5" x14ac:dyDescent="0.35">
      <c r="A382" s="58"/>
      <c r="B382" s="88"/>
      <c r="C382" s="58"/>
      <c r="D382" s="88"/>
      <c r="E382" s="8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5" x14ac:dyDescent="0.35">
      <c r="A383" s="58"/>
      <c r="B383" s="88"/>
      <c r="C383" s="58"/>
      <c r="D383" s="88"/>
      <c r="E383" s="8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5" x14ac:dyDescent="0.35">
      <c r="A384" s="58"/>
      <c r="B384" s="88"/>
      <c r="C384" s="58"/>
      <c r="D384" s="88"/>
      <c r="E384" s="8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5" x14ac:dyDescent="0.35">
      <c r="A385" s="58"/>
      <c r="B385" s="88"/>
      <c r="C385" s="58"/>
      <c r="D385" s="88"/>
      <c r="E385" s="8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5" x14ac:dyDescent="0.35">
      <c r="A386" s="58"/>
      <c r="B386" s="88"/>
      <c r="C386" s="58"/>
      <c r="D386" s="88"/>
      <c r="E386" s="8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5" x14ac:dyDescent="0.35">
      <c r="A387" s="58"/>
      <c r="B387" s="88"/>
      <c r="C387" s="58"/>
      <c r="D387" s="88"/>
      <c r="E387" s="8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5" x14ac:dyDescent="0.35">
      <c r="A388" s="58"/>
      <c r="B388" s="88"/>
      <c r="C388" s="58"/>
      <c r="D388" s="88"/>
      <c r="E388" s="8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5" x14ac:dyDescent="0.35">
      <c r="A389" s="58"/>
      <c r="B389" s="88"/>
      <c r="C389" s="58"/>
      <c r="D389" s="88"/>
      <c r="E389" s="8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5" x14ac:dyDescent="0.35">
      <c r="A390" s="58"/>
      <c r="B390" s="88"/>
      <c r="C390" s="58"/>
      <c r="D390" s="88"/>
      <c r="E390" s="8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5" x14ac:dyDescent="0.35">
      <c r="A391" s="58"/>
      <c r="B391" s="88"/>
      <c r="C391" s="58"/>
      <c r="D391" s="88"/>
      <c r="E391" s="8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5" x14ac:dyDescent="0.35">
      <c r="A392" s="58"/>
      <c r="B392" s="88"/>
      <c r="C392" s="58"/>
      <c r="D392" s="88"/>
      <c r="E392" s="8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5" x14ac:dyDescent="0.35">
      <c r="A393" s="58"/>
      <c r="B393" s="88"/>
      <c r="C393" s="58"/>
      <c r="D393" s="88"/>
      <c r="E393" s="8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5" x14ac:dyDescent="0.35">
      <c r="A394" s="58"/>
      <c r="B394" s="88"/>
      <c r="C394" s="58"/>
      <c r="D394" s="88"/>
      <c r="E394" s="8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5" x14ac:dyDescent="0.35">
      <c r="A395" s="58"/>
      <c r="B395" s="88"/>
      <c r="C395" s="58"/>
      <c r="D395" s="88"/>
      <c r="E395" s="8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5" x14ac:dyDescent="0.35">
      <c r="A396" s="58"/>
      <c r="B396" s="88"/>
      <c r="C396" s="58"/>
      <c r="D396" s="88"/>
      <c r="E396" s="8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5" x14ac:dyDescent="0.35">
      <c r="A397" s="58"/>
      <c r="B397" s="88"/>
      <c r="C397" s="58"/>
      <c r="D397" s="88"/>
      <c r="E397" s="8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5" x14ac:dyDescent="0.35">
      <c r="A398" s="58"/>
      <c r="B398" s="88"/>
      <c r="C398" s="58"/>
      <c r="D398" s="88"/>
      <c r="E398" s="8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5" x14ac:dyDescent="0.35">
      <c r="A399" s="58"/>
      <c r="B399" s="88"/>
      <c r="C399" s="58"/>
      <c r="D399" s="88"/>
      <c r="E399" s="8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5" x14ac:dyDescent="0.35">
      <c r="A400" s="58"/>
      <c r="B400" s="88"/>
      <c r="C400" s="58"/>
      <c r="D400" s="88"/>
      <c r="E400" s="8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5" x14ac:dyDescent="0.35">
      <c r="A401" s="58"/>
      <c r="B401" s="88"/>
      <c r="C401" s="58"/>
      <c r="D401" s="88"/>
      <c r="E401" s="8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5" x14ac:dyDescent="0.35">
      <c r="A402" s="58"/>
      <c r="B402" s="88"/>
      <c r="C402" s="58"/>
      <c r="D402" s="88"/>
      <c r="E402" s="8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5" x14ac:dyDescent="0.35">
      <c r="A403" s="58"/>
      <c r="B403" s="88"/>
      <c r="C403" s="58"/>
      <c r="D403" s="88"/>
      <c r="E403" s="8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5" x14ac:dyDescent="0.35">
      <c r="A404" s="58"/>
      <c r="B404" s="88"/>
      <c r="C404" s="58"/>
      <c r="D404" s="88"/>
      <c r="E404" s="8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5" x14ac:dyDescent="0.35">
      <c r="A405" s="58"/>
      <c r="B405" s="88"/>
      <c r="C405" s="58"/>
      <c r="D405" s="88"/>
      <c r="E405" s="8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5" x14ac:dyDescent="0.35">
      <c r="A406" s="58"/>
      <c r="B406" s="88"/>
      <c r="C406" s="58"/>
      <c r="D406" s="88"/>
      <c r="E406" s="8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5" x14ac:dyDescent="0.35">
      <c r="A407" s="58"/>
      <c r="B407" s="88"/>
      <c r="C407" s="58"/>
      <c r="D407" s="88"/>
      <c r="E407" s="8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5" x14ac:dyDescent="0.35">
      <c r="A408" s="58"/>
      <c r="B408" s="88"/>
      <c r="C408" s="58"/>
      <c r="D408" s="88"/>
      <c r="E408" s="8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5" x14ac:dyDescent="0.35">
      <c r="A409" s="58"/>
      <c r="B409" s="88"/>
      <c r="C409" s="58"/>
      <c r="D409" s="88"/>
      <c r="E409" s="8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5" x14ac:dyDescent="0.35">
      <c r="A410" s="58"/>
      <c r="B410" s="88"/>
      <c r="C410" s="58"/>
      <c r="D410" s="88"/>
      <c r="E410" s="8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5" x14ac:dyDescent="0.35">
      <c r="A411" s="58"/>
      <c r="B411" s="88"/>
      <c r="C411" s="58"/>
      <c r="D411" s="88"/>
      <c r="E411" s="8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5" x14ac:dyDescent="0.35">
      <c r="A412" s="58"/>
      <c r="B412" s="88"/>
      <c r="C412" s="58"/>
      <c r="D412" s="88"/>
      <c r="E412" s="8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5" x14ac:dyDescent="0.35">
      <c r="A413" s="58"/>
      <c r="B413" s="88"/>
      <c r="C413" s="58"/>
      <c r="D413" s="88"/>
      <c r="E413" s="8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5" x14ac:dyDescent="0.35">
      <c r="A414" s="58"/>
      <c r="B414" s="88"/>
      <c r="C414" s="58"/>
      <c r="D414" s="88"/>
      <c r="E414" s="8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5" x14ac:dyDescent="0.35">
      <c r="A415" s="58"/>
      <c r="B415" s="88"/>
      <c r="C415" s="58"/>
      <c r="D415" s="88"/>
      <c r="E415" s="8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5" x14ac:dyDescent="0.35">
      <c r="A416" s="58"/>
      <c r="B416" s="88"/>
      <c r="C416" s="58"/>
      <c r="D416" s="88"/>
      <c r="E416" s="8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5" x14ac:dyDescent="0.35">
      <c r="A417" s="58"/>
      <c r="B417" s="88"/>
      <c r="C417" s="58"/>
      <c r="D417" s="88"/>
      <c r="E417" s="8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5" x14ac:dyDescent="0.35">
      <c r="A418" s="58"/>
      <c r="B418" s="88"/>
      <c r="C418" s="58"/>
      <c r="D418" s="88"/>
      <c r="E418" s="8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5" x14ac:dyDescent="0.35">
      <c r="A419" s="58"/>
      <c r="B419" s="88"/>
      <c r="C419" s="58"/>
      <c r="D419" s="88"/>
      <c r="E419" s="8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5" x14ac:dyDescent="0.35">
      <c r="A420" s="58"/>
      <c r="B420" s="88"/>
      <c r="C420" s="58"/>
      <c r="D420" s="88"/>
      <c r="E420" s="8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5" x14ac:dyDescent="0.35">
      <c r="A421" s="58"/>
      <c r="B421" s="88"/>
      <c r="C421" s="58"/>
      <c r="D421" s="88"/>
      <c r="E421" s="8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5" x14ac:dyDescent="0.35">
      <c r="A422" s="58"/>
      <c r="B422" s="88"/>
      <c r="C422" s="58"/>
      <c r="D422" s="88"/>
      <c r="E422" s="8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5" x14ac:dyDescent="0.35">
      <c r="A423" s="58"/>
      <c r="B423" s="88"/>
      <c r="C423" s="58"/>
      <c r="D423" s="88"/>
      <c r="E423" s="8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5" x14ac:dyDescent="0.35">
      <c r="A424" s="58"/>
      <c r="B424" s="88"/>
      <c r="C424" s="58"/>
      <c r="D424" s="88"/>
      <c r="E424" s="8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5" x14ac:dyDescent="0.35">
      <c r="A425" s="58"/>
      <c r="B425" s="88"/>
      <c r="C425" s="58"/>
      <c r="D425" s="88"/>
      <c r="E425" s="8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5" x14ac:dyDescent="0.35">
      <c r="A426" s="58"/>
      <c r="B426" s="88"/>
      <c r="C426" s="58"/>
      <c r="D426" s="88"/>
      <c r="E426" s="8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5" x14ac:dyDescent="0.35">
      <c r="A427" s="58"/>
      <c r="B427" s="88"/>
      <c r="C427" s="58"/>
      <c r="D427" s="88"/>
      <c r="E427" s="8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5" x14ac:dyDescent="0.35">
      <c r="A428" s="58"/>
      <c r="B428" s="88"/>
      <c r="C428" s="58"/>
      <c r="D428" s="88"/>
      <c r="E428" s="8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5" x14ac:dyDescent="0.35">
      <c r="A429" s="58"/>
      <c r="B429" s="88"/>
      <c r="C429" s="58"/>
      <c r="D429" s="88"/>
      <c r="E429" s="8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5" x14ac:dyDescent="0.35">
      <c r="A430" s="58"/>
      <c r="B430" s="88"/>
      <c r="C430" s="58"/>
      <c r="D430" s="88"/>
      <c r="E430" s="8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5" x14ac:dyDescent="0.35">
      <c r="A431" s="58"/>
      <c r="B431" s="88"/>
      <c r="C431" s="58"/>
      <c r="D431" s="88"/>
      <c r="E431" s="8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5" x14ac:dyDescent="0.35">
      <c r="A432" s="58"/>
      <c r="B432" s="88"/>
      <c r="C432" s="58"/>
      <c r="D432" s="88"/>
      <c r="E432" s="8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5" x14ac:dyDescent="0.35">
      <c r="A433" s="58"/>
      <c r="B433" s="88"/>
      <c r="C433" s="58"/>
      <c r="D433" s="88"/>
      <c r="E433" s="8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5" x14ac:dyDescent="0.35">
      <c r="A434" s="58"/>
      <c r="B434" s="88"/>
      <c r="C434" s="58"/>
      <c r="D434" s="88"/>
      <c r="E434" s="8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5" x14ac:dyDescent="0.35">
      <c r="A435" s="58"/>
      <c r="B435" s="88"/>
      <c r="C435" s="58"/>
      <c r="D435" s="88"/>
      <c r="E435" s="8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5" x14ac:dyDescent="0.35">
      <c r="A436" s="58"/>
      <c r="B436" s="88"/>
      <c r="C436" s="58"/>
      <c r="D436" s="88"/>
      <c r="E436" s="8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5" x14ac:dyDescent="0.35">
      <c r="A437" s="58"/>
      <c r="B437" s="88"/>
      <c r="C437" s="58"/>
      <c r="D437" s="88"/>
      <c r="E437" s="8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5" x14ac:dyDescent="0.35">
      <c r="A438" s="58"/>
      <c r="B438" s="88"/>
      <c r="C438" s="58"/>
      <c r="D438" s="88"/>
      <c r="E438" s="8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5" x14ac:dyDescent="0.35">
      <c r="A439" s="58"/>
      <c r="B439" s="88"/>
      <c r="C439" s="58"/>
      <c r="D439" s="88"/>
      <c r="E439" s="8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5" x14ac:dyDescent="0.35">
      <c r="A440" s="58"/>
      <c r="B440" s="88"/>
      <c r="C440" s="58"/>
      <c r="D440" s="88"/>
      <c r="E440" s="8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5" x14ac:dyDescent="0.35">
      <c r="A441" s="58"/>
      <c r="B441" s="88"/>
      <c r="C441" s="58"/>
      <c r="D441" s="88"/>
      <c r="E441" s="8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5" x14ac:dyDescent="0.35">
      <c r="A442" s="58"/>
      <c r="B442" s="88"/>
      <c r="C442" s="58"/>
      <c r="D442" s="88"/>
      <c r="E442" s="8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5" x14ac:dyDescent="0.35">
      <c r="A443" s="58"/>
      <c r="B443" s="88"/>
      <c r="C443" s="58"/>
      <c r="D443" s="88"/>
      <c r="E443" s="8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5" x14ac:dyDescent="0.35">
      <c r="A444" s="58"/>
      <c r="B444" s="88"/>
      <c r="C444" s="58"/>
      <c r="D444" s="88"/>
      <c r="E444" s="8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5" x14ac:dyDescent="0.35">
      <c r="A445" s="58"/>
      <c r="B445" s="88"/>
      <c r="C445" s="58"/>
      <c r="D445" s="88"/>
      <c r="E445" s="8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5" x14ac:dyDescent="0.35">
      <c r="A446" s="58"/>
      <c r="B446" s="88"/>
      <c r="C446" s="58"/>
      <c r="D446" s="88"/>
      <c r="E446" s="8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5" x14ac:dyDescent="0.35">
      <c r="A447" s="58"/>
      <c r="B447" s="88"/>
      <c r="C447" s="58"/>
      <c r="D447" s="88"/>
      <c r="E447" s="8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5" x14ac:dyDescent="0.35">
      <c r="A448" s="58"/>
      <c r="B448" s="88"/>
      <c r="C448" s="58"/>
      <c r="D448" s="88"/>
      <c r="E448" s="8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5" x14ac:dyDescent="0.35">
      <c r="A449" s="58"/>
      <c r="B449" s="88"/>
      <c r="C449" s="58"/>
      <c r="D449" s="88"/>
      <c r="E449" s="8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5" x14ac:dyDescent="0.35">
      <c r="A450" s="58"/>
      <c r="B450" s="88"/>
      <c r="C450" s="58"/>
      <c r="D450" s="88"/>
      <c r="E450" s="8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5" x14ac:dyDescent="0.35">
      <c r="A451" s="58"/>
      <c r="B451" s="88"/>
      <c r="C451" s="58"/>
      <c r="D451" s="88"/>
      <c r="E451" s="8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5" x14ac:dyDescent="0.35">
      <c r="A452" s="58"/>
      <c r="B452" s="88"/>
      <c r="C452" s="58"/>
      <c r="D452" s="88"/>
      <c r="E452" s="8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5" x14ac:dyDescent="0.35">
      <c r="A453" s="58"/>
      <c r="B453" s="88"/>
      <c r="C453" s="58"/>
      <c r="D453" s="88"/>
      <c r="E453" s="8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5" x14ac:dyDescent="0.35">
      <c r="A454" s="58"/>
      <c r="B454" s="88"/>
      <c r="C454" s="58"/>
      <c r="D454" s="88"/>
      <c r="E454" s="8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5" x14ac:dyDescent="0.35">
      <c r="A455" s="58"/>
      <c r="B455" s="88"/>
      <c r="C455" s="58"/>
      <c r="D455" s="88"/>
      <c r="E455" s="8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5" x14ac:dyDescent="0.35">
      <c r="A456" s="58"/>
      <c r="B456" s="88"/>
      <c r="C456" s="58"/>
      <c r="D456" s="88"/>
      <c r="E456" s="8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5" x14ac:dyDescent="0.35">
      <c r="A457" s="58"/>
      <c r="B457" s="88"/>
      <c r="C457" s="58"/>
      <c r="D457" s="88"/>
      <c r="E457" s="8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5" x14ac:dyDescent="0.35">
      <c r="A458" s="58"/>
      <c r="B458" s="88"/>
      <c r="C458" s="58"/>
      <c r="D458" s="88"/>
      <c r="E458" s="8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5" x14ac:dyDescent="0.35">
      <c r="A459" s="58"/>
      <c r="B459" s="88"/>
      <c r="C459" s="58"/>
      <c r="D459" s="88"/>
      <c r="E459" s="8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5" x14ac:dyDescent="0.35">
      <c r="A460" s="58"/>
      <c r="B460" s="88"/>
      <c r="C460" s="58"/>
      <c r="D460" s="88"/>
      <c r="E460" s="8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5" x14ac:dyDescent="0.35">
      <c r="A461" s="58"/>
      <c r="B461" s="88"/>
      <c r="C461" s="58"/>
      <c r="D461" s="88"/>
      <c r="E461" s="8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5" x14ac:dyDescent="0.35">
      <c r="A462" s="58"/>
      <c r="B462" s="88"/>
      <c r="C462" s="58"/>
      <c r="D462" s="88"/>
      <c r="E462" s="8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5" x14ac:dyDescent="0.35">
      <c r="A463" s="58"/>
      <c r="B463" s="88"/>
      <c r="C463" s="58"/>
      <c r="D463" s="88"/>
      <c r="E463" s="8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5" x14ac:dyDescent="0.35">
      <c r="A464" s="58"/>
      <c r="B464" s="88"/>
      <c r="C464" s="58"/>
      <c r="D464" s="88"/>
      <c r="E464" s="8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5" x14ac:dyDescent="0.35">
      <c r="A465" s="58"/>
      <c r="B465" s="88"/>
      <c r="C465" s="58"/>
      <c r="D465" s="88"/>
      <c r="E465" s="8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5" x14ac:dyDescent="0.35">
      <c r="A466" s="58"/>
      <c r="B466" s="88"/>
      <c r="C466" s="58"/>
      <c r="D466" s="88"/>
      <c r="E466" s="8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5" x14ac:dyDescent="0.35">
      <c r="A467" s="58"/>
      <c r="B467" s="88"/>
      <c r="C467" s="58"/>
      <c r="D467" s="88"/>
      <c r="E467" s="8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5" x14ac:dyDescent="0.35">
      <c r="A468" s="58"/>
      <c r="B468" s="88"/>
      <c r="C468" s="58"/>
      <c r="D468" s="88"/>
      <c r="E468" s="8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5" x14ac:dyDescent="0.35">
      <c r="A469" s="58"/>
      <c r="B469" s="88"/>
      <c r="C469" s="58"/>
      <c r="D469" s="88"/>
      <c r="E469" s="8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5" x14ac:dyDescent="0.35">
      <c r="A470" s="58"/>
      <c r="B470" s="88"/>
      <c r="C470" s="58"/>
      <c r="D470" s="88"/>
      <c r="E470" s="8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5" x14ac:dyDescent="0.35">
      <c r="A471" s="58"/>
      <c r="B471" s="88"/>
      <c r="C471" s="58"/>
      <c r="D471" s="88"/>
      <c r="E471" s="8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5" x14ac:dyDescent="0.35">
      <c r="A472" s="58"/>
      <c r="B472" s="88"/>
      <c r="C472" s="58"/>
      <c r="D472" s="88"/>
      <c r="E472" s="8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5" x14ac:dyDescent="0.35">
      <c r="A473" s="58"/>
      <c r="B473" s="88"/>
      <c r="C473" s="58"/>
      <c r="D473" s="88"/>
      <c r="E473" s="8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5" x14ac:dyDescent="0.35">
      <c r="A474" s="58"/>
      <c r="B474" s="88"/>
      <c r="C474" s="58"/>
      <c r="D474" s="88"/>
      <c r="E474" s="8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5" x14ac:dyDescent="0.35">
      <c r="A475" s="58"/>
      <c r="B475" s="88"/>
      <c r="C475" s="58"/>
      <c r="D475" s="88"/>
      <c r="E475" s="8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5" x14ac:dyDescent="0.35">
      <c r="A476" s="58"/>
      <c r="B476" s="88"/>
      <c r="C476" s="58"/>
      <c r="D476" s="88"/>
      <c r="E476" s="8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5" x14ac:dyDescent="0.35">
      <c r="A477" s="58"/>
      <c r="B477" s="88"/>
      <c r="C477" s="58"/>
      <c r="D477" s="88"/>
      <c r="E477" s="8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5" x14ac:dyDescent="0.35">
      <c r="A478" s="58"/>
      <c r="B478" s="88"/>
      <c r="C478" s="58"/>
      <c r="D478" s="88"/>
      <c r="E478" s="8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5" x14ac:dyDescent="0.35">
      <c r="A479" s="58"/>
      <c r="B479" s="88"/>
      <c r="C479" s="58"/>
      <c r="D479" s="88"/>
      <c r="E479" s="8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5" x14ac:dyDescent="0.35">
      <c r="A480" s="58"/>
      <c r="B480" s="88"/>
      <c r="C480" s="58"/>
      <c r="D480" s="88"/>
      <c r="E480" s="8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5" x14ac:dyDescent="0.35">
      <c r="A481" s="58"/>
      <c r="B481" s="88"/>
      <c r="C481" s="58"/>
      <c r="D481" s="88"/>
      <c r="E481" s="8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5" x14ac:dyDescent="0.35">
      <c r="A482" s="58"/>
      <c r="B482" s="88"/>
      <c r="C482" s="58"/>
      <c r="D482" s="88"/>
      <c r="E482" s="8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5" x14ac:dyDescent="0.35">
      <c r="A483" s="58"/>
      <c r="B483" s="88"/>
      <c r="C483" s="58"/>
      <c r="D483" s="88"/>
      <c r="E483" s="8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5" x14ac:dyDescent="0.35">
      <c r="A484" s="58"/>
      <c r="B484" s="88"/>
      <c r="C484" s="58"/>
      <c r="D484" s="88"/>
      <c r="E484" s="8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5" x14ac:dyDescent="0.35">
      <c r="A485" s="58"/>
      <c r="B485" s="88"/>
      <c r="C485" s="58"/>
      <c r="D485" s="88"/>
      <c r="E485" s="8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5" x14ac:dyDescent="0.35">
      <c r="A486" s="58"/>
      <c r="B486" s="88"/>
      <c r="C486" s="58"/>
      <c r="D486" s="88"/>
      <c r="E486" s="8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5" x14ac:dyDescent="0.35">
      <c r="A487" s="58"/>
      <c r="B487" s="88"/>
      <c r="C487" s="58"/>
      <c r="D487" s="88"/>
      <c r="E487" s="8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5" x14ac:dyDescent="0.35">
      <c r="A488" s="58"/>
      <c r="B488" s="88"/>
      <c r="C488" s="58"/>
      <c r="D488" s="88"/>
      <c r="E488" s="8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5" x14ac:dyDescent="0.35">
      <c r="A489" s="58"/>
      <c r="B489" s="88"/>
      <c r="C489" s="58"/>
      <c r="D489" s="88"/>
      <c r="E489" s="8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5" x14ac:dyDescent="0.35">
      <c r="A490" s="58"/>
      <c r="B490" s="88"/>
      <c r="C490" s="58"/>
      <c r="D490" s="88"/>
      <c r="E490" s="8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5" x14ac:dyDescent="0.35">
      <c r="A491" s="58"/>
      <c r="B491" s="88"/>
      <c r="C491" s="58"/>
      <c r="D491" s="88"/>
      <c r="E491" s="8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5" x14ac:dyDescent="0.35">
      <c r="A492" s="58"/>
      <c r="B492" s="88"/>
      <c r="C492" s="58"/>
      <c r="D492" s="88"/>
      <c r="E492" s="8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5" x14ac:dyDescent="0.35">
      <c r="A493" s="58"/>
      <c r="B493" s="88"/>
      <c r="C493" s="58"/>
      <c r="D493" s="88"/>
      <c r="E493" s="8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5" x14ac:dyDescent="0.35">
      <c r="A494" s="58"/>
      <c r="B494" s="88"/>
      <c r="C494" s="58"/>
      <c r="D494" s="88"/>
      <c r="E494" s="8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5" x14ac:dyDescent="0.35">
      <c r="A495" s="58"/>
      <c r="B495" s="88"/>
      <c r="C495" s="58"/>
      <c r="D495" s="88"/>
      <c r="E495" s="8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5" x14ac:dyDescent="0.35">
      <c r="A496" s="58"/>
      <c r="B496" s="88"/>
      <c r="C496" s="58"/>
      <c r="D496" s="88"/>
      <c r="E496" s="8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5" x14ac:dyDescent="0.35">
      <c r="A497" s="58"/>
      <c r="B497" s="88"/>
      <c r="C497" s="58"/>
      <c r="D497" s="88"/>
      <c r="E497" s="8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5" x14ac:dyDescent="0.35">
      <c r="A498" s="58"/>
      <c r="B498" s="88"/>
      <c r="C498" s="58"/>
      <c r="D498" s="88"/>
      <c r="E498" s="8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5" x14ac:dyDescent="0.35">
      <c r="A499" s="58"/>
      <c r="B499" s="88"/>
      <c r="C499" s="58"/>
      <c r="D499" s="88"/>
      <c r="E499" s="8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5" x14ac:dyDescent="0.35">
      <c r="A500" s="58"/>
      <c r="B500" s="88"/>
      <c r="C500" s="58"/>
      <c r="D500" s="88"/>
      <c r="E500" s="8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5" x14ac:dyDescent="0.35">
      <c r="A501" s="58"/>
      <c r="B501" s="88"/>
      <c r="C501" s="58"/>
      <c r="D501" s="88"/>
      <c r="E501" s="8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5" x14ac:dyDescent="0.35">
      <c r="A502" s="58"/>
      <c r="B502" s="88"/>
      <c r="C502" s="58"/>
      <c r="D502" s="88"/>
      <c r="E502" s="8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5" x14ac:dyDescent="0.35">
      <c r="A503" s="58"/>
      <c r="B503" s="88"/>
      <c r="C503" s="58"/>
      <c r="D503" s="88"/>
      <c r="E503" s="8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5" x14ac:dyDescent="0.35">
      <c r="A504" s="58"/>
      <c r="B504" s="88"/>
      <c r="C504" s="58"/>
      <c r="D504" s="88"/>
      <c r="E504" s="8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5" x14ac:dyDescent="0.35">
      <c r="A505" s="58"/>
      <c r="B505" s="88"/>
      <c r="C505" s="58"/>
      <c r="D505" s="88"/>
      <c r="E505" s="8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5" x14ac:dyDescent="0.35">
      <c r="A506" s="58"/>
      <c r="B506" s="88"/>
      <c r="C506" s="58"/>
      <c r="D506" s="88"/>
      <c r="E506" s="8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5" x14ac:dyDescent="0.35">
      <c r="A507" s="58"/>
      <c r="B507" s="88"/>
      <c r="C507" s="58"/>
      <c r="D507" s="88"/>
      <c r="E507" s="8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5" x14ac:dyDescent="0.35">
      <c r="A508" s="58"/>
      <c r="B508" s="88"/>
      <c r="C508" s="58"/>
      <c r="D508" s="88"/>
      <c r="E508" s="8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5" x14ac:dyDescent="0.35">
      <c r="A509" s="58"/>
      <c r="B509" s="88"/>
      <c r="C509" s="58"/>
      <c r="D509" s="88"/>
      <c r="E509" s="8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5" x14ac:dyDescent="0.35">
      <c r="A510" s="58"/>
      <c r="B510" s="88"/>
      <c r="C510" s="58"/>
      <c r="D510" s="88"/>
      <c r="E510" s="8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5" x14ac:dyDescent="0.35">
      <c r="A511" s="58"/>
      <c r="B511" s="88"/>
      <c r="C511" s="58"/>
      <c r="D511" s="88"/>
      <c r="E511" s="8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5" x14ac:dyDescent="0.35">
      <c r="A512" s="58"/>
      <c r="B512" s="88"/>
      <c r="C512" s="58"/>
      <c r="D512" s="88"/>
      <c r="E512" s="8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5" x14ac:dyDescent="0.35">
      <c r="A513" s="58"/>
      <c r="B513" s="88"/>
      <c r="C513" s="58"/>
      <c r="D513" s="88"/>
      <c r="E513" s="8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5" x14ac:dyDescent="0.35">
      <c r="A514" s="58"/>
      <c r="B514" s="88"/>
      <c r="C514" s="58"/>
      <c r="D514" s="88"/>
      <c r="E514" s="8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5" x14ac:dyDescent="0.35">
      <c r="A515" s="58"/>
      <c r="B515" s="88"/>
      <c r="C515" s="58"/>
      <c r="D515" s="88"/>
      <c r="E515" s="8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5" x14ac:dyDescent="0.35">
      <c r="A516" s="58"/>
      <c r="B516" s="88"/>
      <c r="C516" s="58"/>
      <c r="D516" s="88"/>
      <c r="E516" s="8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5" x14ac:dyDescent="0.35">
      <c r="A517" s="58"/>
      <c r="B517" s="88"/>
      <c r="C517" s="58"/>
      <c r="D517" s="88"/>
      <c r="E517" s="8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5" x14ac:dyDescent="0.35">
      <c r="A518" s="58"/>
      <c r="B518" s="88"/>
      <c r="C518" s="58"/>
      <c r="D518" s="88"/>
      <c r="E518" s="8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5" x14ac:dyDescent="0.35">
      <c r="A519" s="58"/>
      <c r="B519" s="88"/>
      <c r="C519" s="58"/>
      <c r="D519" s="88"/>
      <c r="E519" s="8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5" x14ac:dyDescent="0.35">
      <c r="A520" s="58"/>
      <c r="B520" s="88"/>
      <c r="C520" s="58"/>
      <c r="D520" s="88"/>
      <c r="E520" s="8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5" x14ac:dyDescent="0.35">
      <c r="A521" s="58"/>
      <c r="B521" s="88"/>
      <c r="C521" s="58"/>
      <c r="D521" s="88"/>
      <c r="E521" s="8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5" x14ac:dyDescent="0.35">
      <c r="A522" s="58"/>
      <c r="B522" s="88"/>
      <c r="C522" s="58"/>
      <c r="D522" s="88"/>
      <c r="E522" s="8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5" x14ac:dyDescent="0.35">
      <c r="A523" s="58"/>
      <c r="B523" s="88"/>
      <c r="C523" s="58"/>
      <c r="D523" s="88"/>
      <c r="E523" s="8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5" x14ac:dyDescent="0.35">
      <c r="A524" s="58"/>
      <c r="B524" s="88"/>
      <c r="C524" s="58"/>
      <c r="D524" s="88"/>
      <c r="E524" s="8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5" x14ac:dyDescent="0.35">
      <c r="A525" s="58"/>
      <c r="B525" s="88"/>
      <c r="C525" s="58"/>
      <c r="D525" s="88"/>
      <c r="E525" s="8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5" x14ac:dyDescent="0.35">
      <c r="A526" s="58"/>
      <c r="B526" s="88"/>
      <c r="C526" s="58"/>
      <c r="D526" s="88"/>
      <c r="E526" s="8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5" x14ac:dyDescent="0.35">
      <c r="A527" s="58"/>
      <c r="B527" s="88"/>
      <c r="C527" s="58"/>
      <c r="D527" s="88"/>
      <c r="E527" s="8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5" x14ac:dyDescent="0.35">
      <c r="A528" s="58"/>
      <c r="B528" s="88"/>
      <c r="C528" s="58"/>
      <c r="D528" s="88"/>
      <c r="E528" s="8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5" x14ac:dyDescent="0.35">
      <c r="A529" s="58"/>
      <c r="B529" s="88"/>
      <c r="C529" s="58"/>
      <c r="D529" s="88"/>
      <c r="E529" s="8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5" x14ac:dyDescent="0.35">
      <c r="A530" s="58"/>
      <c r="B530" s="88"/>
      <c r="C530" s="58"/>
      <c r="D530" s="88"/>
      <c r="E530" s="8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5" x14ac:dyDescent="0.35">
      <c r="A531" s="58"/>
      <c r="B531" s="88"/>
      <c r="C531" s="58"/>
      <c r="D531" s="88"/>
      <c r="E531" s="8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5" x14ac:dyDescent="0.35">
      <c r="A532" s="58"/>
      <c r="B532" s="88"/>
      <c r="C532" s="58"/>
      <c r="D532" s="88"/>
      <c r="E532" s="8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5" x14ac:dyDescent="0.35">
      <c r="A533" s="58"/>
      <c r="B533" s="88"/>
      <c r="C533" s="58"/>
      <c r="D533" s="88"/>
      <c r="E533" s="8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5" x14ac:dyDescent="0.35">
      <c r="A534" s="58"/>
      <c r="B534" s="88"/>
      <c r="C534" s="58"/>
      <c r="D534" s="88"/>
      <c r="E534" s="8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5" x14ac:dyDescent="0.35">
      <c r="A535" s="58"/>
      <c r="B535" s="88"/>
      <c r="C535" s="58"/>
      <c r="D535" s="88"/>
      <c r="E535" s="8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5" x14ac:dyDescent="0.35">
      <c r="A536" s="58"/>
      <c r="B536" s="88"/>
      <c r="C536" s="58"/>
      <c r="D536" s="88"/>
      <c r="E536" s="8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5" x14ac:dyDescent="0.35">
      <c r="A537" s="58"/>
      <c r="B537" s="88"/>
      <c r="C537" s="58"/>
      <c r="D537" s="88"/>
      <c r="E537" s="8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5" x14ac:dyDescent="0.35">
      <c r="A538" s="58"/>
      <c r="B538" s="88"/>
      <c r="C538" s="58"/>
      <c r="D538" s="88"/>
      <c r="E538" s="8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5" x14ac:dyDescent="0.35">
      <c r="A539" s="58"/>
      <c r="B539" s="88"/>
      <c r="C539" s="58"/>
      <c r="D539" s="88"/>
      <c r="E539" s="8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5" x14ac:dyDescent="0.35">
      <c r="A540" s="58"/>
      <c r="B540" s="88"/>
      <c r="C540" s="58"/>
      <c r="D540" s="88"/>
      <c r="E540" s="8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5" x14ac:dyDescent="0.35">
      <c r="A541" s="58"/>
      <c r="B541" s="88"/>
      <c r="C541" s="58"/>
      <c r="D541" s="88"/>
      <c r="E541" s="8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5" x14ac:dyDescent="0.35">
      <c r="A542" s="58"/>
      <c r="B542" s="88"/>
      <c r="C542" s="58"/>
      <c r="D542" s="88"/>
      <c r="E542" s="8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5" x14ac:dyDescent="0.35">
      <c r="A543" s="58"/>
      <c r="B543" s="88"/>
      <c r="C543" s="58"/>
      <c r="D543" s="88"/>
      <c r="E543" s="8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5" x14ac:dyDescent="0.35">
      <c r="A544" s="58"/>
      <c r="B544" s="88"/>
      <c r="C544" s="58"/>
      <c r="D544" s="88"/>
      <c r="E544" s="8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5" x14ac:dyDescent="0.35">
      <c r="A545" s="58"/>
      <c r="B545" s="88"/>
      <c r="C545" s="58"/>
      <c r="D545" s="88"/>
      <c r="E545" s="8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5" x14ac:dyDescent="0.35">
      <c r="A546" s="58"/>
      <c r="B546" s="88"/>
      <c r="C546" s="58"/>
      <c r="D546" s="88"/>
      <c r="E546" s="8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5" x14ac:dyDescent="0.35">
      <c r="A547" s="58"/>
      <c r="B547" s="88"/>
      <c r="C547" s="58"/>
      <c r="D547" s="88"/>
      <c r="E547" s="8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5" x14ac:dyDescent="0.35">
      <c r="A548" s="58"/>
      <c r="B548" s="88"/>
      <c r="C548" s="58"/>
      <c r="D548" s="88"/>
      <c r="E548" s="8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5" x14ac:dyDescent="0.35">
      <c r="A549" s="58"/>
      <c r="B549" s="88"/>
      <c r="C549" s="58"/>
      <c r="D549" s="88"/>
      <c r="E549" s="8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5" x14ac:dyDescent="0.35">
      <c r="A550" s="58"/>
      <c r="B550" s="88"/>
      <c r="C550" s="58"/>
      <c r="D550" s="88"/>
      <c r="E550" s="8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5" x14ac:dyDescent="0.35">
      <c r="A551" s="58"/>
      <c r="B551" s="88"/>
      <c r="C551" s="58"/>
      <c r="D551" s="88"/>
      <c r="E551" s="8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5" x14ac:dyDescent="0.35">
      <c r="A552" s="58"/>
      <c r="B552" s="88"/>
      <c r="C552" s="58"/>
      <c r="D552" s="88"/>
      <c r="E552" s="8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5" x14ac:dyDescent="0.35">
      <c r="A553" s="58"/>
      <c r="B553" s="88"/>
      <c r="C553" s="58"/>
      <c r="D553" s="88"/>
      <c r="E553" s="8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5" x14ac:dyDescent="0.35">
      <c r="A554" s="58"/>
      <c r="B554" s="88"/>
      <c r="C554" s="58"/>
      <c r="D554" s="88"/>
      <c r="E554" s="8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5" x14ac:dyDescent="0.35">
      <c r="A555" s="58"/>
      <c r="B555" s="88"/>
      <c r="C555" s="58"/>
      <c r="D555" s="88"/>
      <c r="E555" s="8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5" x14ac:dyDescent="0.35">
      <c r="A556" s="58"/>
      <c r="B556" s="88"/>
      <c r="C556" s="58"/>
      <c r="D556" s="88"/>
      <c r="E556" s="8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5" x14ac:dyDescent="0.35">
      <c r="A557" s="58"/>
      <c r="B557" s="88"/>
      <c r="C557" s="58"/>
      <c r="D557" s="88"/>
      <c r="E557" s="8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5" x14ac:dyDescent="0.35">
      <c r="A558" s="58"/>
      <c r="B558" s="88"/>
      <c r="C558" s="58"/>
      <c r="D558" s="88"/>
      <c r="E558" s="8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5" x14ac:dyDescent="0.35">
      <c r="A559" s="58"/>
      <c r="B559" s="88"/>
      <c r="C559" s="58"/>
      <c r="D559" s="88"/>
      <c r="E559" s="8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5" x14ac:dyDescent="0.35">
      <c r="A560" s="58"/>
      <c r="B560" s="88"/>
      <c r="C560" s="58"/>
      <c r="D560" s="88"/>
      <c r="E560" s="8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5" x14ac:dyDescent="0.35">
      <c r="A561" s="58"/>
      <c r="B561" s="88"/>
      <c r="C561" s="58"/>
      <c r="D561" s="88"/>
      <c r="E561" s="8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5" x14ac:dyDescent="0.35">
      <c r="A562" s="58"/>
      <c r="B562" s="88"/>
      <c r="C562" s="58"/>
      <c r="D562" s="88"/>
      <c r="E562" s="8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5" x14ac:dyDescent="0.35">
      <c r="A563" s="58"/>
      <c r="B563" s="88"/>
      <c r="C563" s="58"/>
      <c r="D563" s="88"/>
      <c r="E563" s="8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5" x14ac:dyDescent="0.35">
      <c r="A564" s="58"/>
      <c r="B564" s="88"/>
      <c r="C564" s="58"/>
      <c r="D564" s="88"/>
      <c r="E564" s="8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5" x14ac:dyDescent="0.35">
      <c r="A565" s="58"/>
      <c r="B565" s="88"/>
      <c r="C565" s="58"/>
      <c r="D565" s="88"/>
      <c r="E565" s="8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5" x14ac:dyDescent="0.35">
      <c r="A566" s="58"/>
      <c r="B566" s="88"/>
      <c r="C566" s="58"/>
      <c r="D566" s="88"/>
      <c r="E566" s="8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5" x14ac:dyDescent="0.35">
      <c r="A567" s="58"/>
      <c r="B567" s="88"/>
      <c r="C567" s="58"/>
      <c r="D567" s="88"/>
      <c r="E567" s="8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5" x14ac:dyDescent="0.35">
      <c r="A568" s="58"/>
      <c r="B568" s="88"/>
      <c r="C568" s="58"/>
      <c r="D568" s="88"/>
      <c r="E568" s="8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5" x14ac:dyDescent="0.35">
      <c r="A569" s="58"/>
      <c r="B569" s="88"/>
      <c r="C569" s="58"/>
      <c r="D569" s="88"/>
      <c r="E569" s="8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5" x14ac:dyDescent="0.35">
      <c r="A570" s="58"/>
      <c r="B570" s="88"/>
      <c r="C570" s="58"/>
      <c r="D570" s="88"/>
      <c r="E570" s="8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5" x14ac:dyDescent="0.35">
      <c r="A571" s="58"/>
      <c r="B571" s="88"/>
      <c r="C571" s="58"/>
      <c r="D571" s="88"/>
      <c r="E571" s="8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5" x14ac:dyDescent="0.35">
      <c r="A572" s="58"/>
      <c r="B572" s="88"/>
      <c r="C572" s="58"/>
      <c r="D572" s="88"/>
      <c r="E572" s="8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5" x14ac:dyDescent="0.35">
      <c r="A573" s="58"/>
      <c r="B573" s="88"/>
      <c r="C573" s="58"/>
      <c r="D573" s="88"/>
      <c r="E573" s="8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5" x14ac:dyDescent="0.35">
      <c r="A574" s="58"/>
      <c r="B574" s="88"/>
      <c r="C574" s="58"/>
      <c r="D574" s="88"/>
      <c r="E574" s="8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5" x14ac:dyDescent="0.35">
      <c r="A575" s="58"/>
      <c r="B575" s="88"/>
      <c r="C575" s="58"/>
      <c r="D575" s="88"/>
      <c r="E575" s="8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5" x14ac:dyDescent="0.35">
      <c r="A576" s="58"/>
      <c r="B576" s="88"/>
      <c r="C576" s="58"/>
      <c r="D576" s="88"/>
      <c r="E576" s="8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5" x14ac:dyDescent="0.35">
      <c r="A577" s="58"/>
      <c r="B577" s="88"/>
      <c r="C577" s="58"/>
      <c r="D577" s="88"/>
      <c r="E577" s="8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5" x14ac:dyDescent="0.35">
      <c r="A578" s="58"/>
      <c r="B578" s="88"/>
      <c r="C578" s="58"/>
      <c r="D578" s="88"/>
      <c r="E578" s="8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5" x14ac:dyDescent="0.35">
      <c r="A579" s="58"/>
      <c r="B579" s="88"/>
      <c r="C579" s="58"/>
      <c r="D579" s="88"/>
      <c r="E579" s="8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5" x14ac:dyDescent="0.35">
      <c r="A580" s="58"/>
      <c r="B580" s="88"/>
      <c r="C580" s="58"/>
      <c r="D580" s="88"/>
      <c r="E580" s="8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5" x14ac:dyDescent="0.35">
      <c r="A581" s="58"/>
      <c r="B581" s="88"/>
      <c r="C581" s="58"/>
      <c r="D581" s="88"/>
      <c r="E581" s="8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5" x14ac:dyDescent="0.35">
      <c r="A582" s="58"/>
      <c r="B582" s="88"/>
      <c r="C582" s="58"/>
      <c r="D582" s="88"/>
      <c r="E582" s="8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5" x14ac:dyDescent="0.35">
      <c r="A583" s="58"/>
      <c r="B583" s="88"/>
      <c r="C583" s="58"/>
      <c r="D583" s="88"/>
      <c r="E583" s="8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5" x14ac:dyDescent="0.35">
      <c r="A584" s="58"/>
      <c r="B584" s="88"/>
      <c r="C584" s="58"/>
      <c r="D584" s="88"/>
      <c r="E584" s="8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5" x14ac:dyDescent="0.35">
      <c r="A585" s="58"/>
      <c r="B585" s="88"/>
      <c r="C585" s="58"/>
      <c r="D585" s="88"/>
      <c r="E585" s="8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5" x14ac:dyDescent="0.35">
      <c r="A586" s="58"/>
      <c r="B586" s="88"/>
      <c r="C586" s="58"/>
      <c r="D586" s="88"/>
      <c r="E586" s="8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5" x14ac:dyDescent="0.35">
      <c r="A587" s="58"/>
      <c r="B587" s="88"/>
      <c r="C587" s="58"/>
      <c r="D587" s="88"/>
      <c r="E587" s="8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5" x14ac:dyDescent="0.35">
      <c r="A588" s="58"/>
      <c r="B588" s="88"/>
      <c r="C588" s="58"/>
      <c r="D588" s="88"/>
      <c r="E588" s="8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5" x14ac:dyDescent="0.35">
      <c r="A589" s="58"/>
      <c r="B589" s="88"/>
      <c r="C589" s="58"/>
      <c r="D589" s="88"/>
      <c r="E589" s="8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5" x14ac:dyDescent="0.35">
      <c r="A590" s="58"/>
      <c r="B590" s="88"/>
      <c r="C590" s="58"/>
      <c r="D590" s="88"/>
      <c r="E590" s="8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5" x14ac:dyDescent="0.35">
      <c r="A591" s="58"/>
      <c r="B591" s="88"/>
      <c r="C591" s="58"/>
      <c r="D591" s="88"/>
      <c r="E591" s="8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5" x14ac:dyDescent="0.35">
      <c r="A592" s="58"/>
      <c r="B592" s="88"/>
      <c r="C592" s="58"/>
      <c r="D592" s="88"/>
      <c r="E592" s="8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5" x14ac:dyDescent="0.35">
      <c r="A593" s="58"/>
      <c r="B593" s="88"/>
      <c r="C593" s="58"/>
      <c r="D593" s="88"/>
      <c r="E593" s="8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5" x14ac:dyDescent="0.35">
      <c r="A594" s="58"/>
      <c r="B594" s="88"/>
      <c r="C594" s="58"/>
      <c r="D594" s="88"/>
      <c r="E594" s="8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5" x14ac:dyDescent="0.35">
      <c r="A595" s="58"/>
      <c r="B595" s="88"/>
      <c r="C595" s="58"/>
      <c r="D595" s="88"/>
      <c r="E595" s="8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5" x14ac:dyDescent="0.35">
      <c r="A596" s="58"/>
      <c r="B596" s="88"/>
      <c r="C596" s="58"/>
      <c r="D596" s="88"/>
      <c r="E596" s="8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5" x14ac:dyDescent="0.35">
      <c r="A597" s="58"/>
      <c r="B597" s="88"/>
      <c r="C597" s="58"/>
      <c r="D597" s="88"/>
      <c r="E597" s="8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5" x14ac:dyDescent="0.35">
      <c r="A598" s="58"/>
      <c r="B598" s="88"/>
      <c r="C598" s="58"/>
      <c r="D598" s="88"/>
      <c r="E598" s="8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5" x14ac:dyDescent="0.35">
      <c r="A599" s="58"/>
      <c r="B599" s="88"/>
      <c r="C599" s="58"/>
      <c r="D599" s="88"/>
      <c r="E599" s="8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5" x14ac:dyDescent="0.35">
      <c r="A600" s="58"/>
      <c r="B600" s="88"/>
      <c r="C600" s="58"/>
      <c r="D600" s="88"/>
      <c r="E600" s="8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5" x14ac:dyDescent="0.35">
      <c r="A601" s="58"/>
      <c r="B601" s="88"/>
      <c r="C601" s="58"/>
      <c r="D601" s="88"/>
      <c r="E601" s="8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5" x14ac:dyDescent="0.35">
      <c r="A602" s="58"/>
      <c r="B602" s="88"/>
      <c r="C602" s="58"/>
      <c r="D602" s="88"/>
      <c r="E602" s="8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5" x14ac:dyDescent="0.35">
      <c r="A603" s="58"/>
      <c r="B603" s="88"/>
      <c r="C603" s="58"/>
      <c r="D603" s="88"/>
      <c r="E603" s="8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5" x14ac:dyDescent="0.35">
      <c r="A604" s="58"/>
      <c r="B604" s="88"/>
      <c r="C604" s="58"/>
      <c r="D604" s="88"/>
      <c r="E604" s="8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5" x14ac:dyDescent="0.35">
      <c r="A605" s="58"/>
      <c r="B605" s="88"/>
      <c r="C605" s="58"/>
      <c r="D605" s="88"/>
      <c r="E605" s="8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5" x14ac:dyDescent="0.35">
      <c r="A606" s="58"/>
      <c r="B606" s="88"/>
      <c r="C606" s="58"/>
      <c r="D606" s="88"/>
      <c r="E606" s="8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5" x14ac:dyDescent="0.35">
      <c r="A607" s="58"/>
      <c r="B607" s="88"/>
      <c r="C607" s="58"/>
      <c r="D607" s="88"/>
      <c r="E607" s="8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5" x14ac:dyDescent="0.35">
      <c r="A608" s="58"/>
      <c r="B608" s="88"/>
      <c r="C608" s="58"/>
      <c r="D608" s="88"/>
      <c r="E608" s="8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5" x14ac:dyDescent="0.35">
      <c r="A609" s="58"/>
      <c r="B609" s="88"/>
      <c r="C609" s="58"/>
      <c r="D609" s="88"/>
      <c r="E609" s="8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5" x14ac:dyDescent="0.35">
      <c r="A610" s="58"/>
      <c r="B610" s="88"/>
      <c r="C610" s="58"/>
      <c r="D610" s="88"/>
      <c r="E610" s="8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5" x14ac:dyDescent="0.35">
      <c r="A611" s="58"/>
      <c r="B611" s="88"/>
      <c r="C611" s="58"/>
      <c r="D611" s="88"/>
      <c r="E611" s="8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5" x14ac:dyDescent="0.35">
      <c r="A612" s="58"/>
      <c r="B612" s="88"/>
      <c r="C612" s="58"/>
      <c r="D612" s="88"/>
      <c r="E612" s="8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5" x14ac:dyDescent="0.35">
      <c r="A613" s="58"/>
      <c r="B613" s="88"/>
      <c r="C613" s="58"/>
      <c r="D613" s="88"/>
      <c r="E613" s="8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5" x14ac:dyDescent="0.35">
      <c r="A614" s="58"/>
      <c r="B614" s="88"/>
      <c r="C614" s="58"/>
      <c r="D614" s="88"/>
      <c r="E614" s="8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5" x14ac:dyDescent="0.35">
      <c r="A615" s="58"/>
      <c r="B615" s="88"/>
      <c r="C615" s="58"/>
      <c r="D615" s="88"/>
      <c r="E615" s="8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5" x14ac:dyDescent="0.35">
      <c r="A616" s="58"/>
      <c r="B616" s="88"/>
      <c r="C616" s="58"/>
      <c r="D616" s="88"/>
      <c r="E616" s="8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5" x14ac:dyDescent="0.35">
      <c r="A617" s="58"/>
      <c r="B617" s="88"/>
      <c r="C617" s="58"/>
      <c r="D617" s="88"/>
      <c r="E617" s="8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5" x14ac:dyDescent="0.35">
      <c r="A618" s="58"/>
      <c r="B618" s="88"/>
      <c r="C618" s="58"/>
      <c r="D618" s="88"/>
      <c r="E618" s="8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5" x14ac:dyDescent="0.35">
      <c r="A619" s="58"/>
      <c r="B619" s="88"/>
      <c r="C619" s="58"/>
      <c r="D619" s="88"/>
      <c r="E619" s="8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5" x14ac:dyDescent="0.35">
      <c r="A620" s="58"/>
      <c r="B620" s="88"/>
      <c r="C620" s="58"/>
      <c r="D620" s="88"/>
      <c r="E620" s="8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5" x14ac:dyDescent="0.35">
      <c r="A621" s="58"/>
      <c r="B621" s="88"/>
      <c r="C621" s="58"/>
      <c r="D621" s="88"/>
      <c r="E621" s="8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5" x14ac:dyDescent="0.35">
      <c r="A622" s="58"/>
      <c r="B622" s="88"/>
      <c r="C622" s="58"/>
      <c r="D622" s="88"/>
      <c r="E622" s="8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5" x14ac:dyDescent="0.35">
      <c r="A623" s="58"/>
      <c r="B623" s="88"/>
      <c r="C623" s="58"/>
      <c r="D623" s="88"/>
      <c r="E623" s="8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5" x14ac:dyDescent="0.35">
      <c r="A624" s="58"/>
      <c r="B624" s="88"/>
      <c r="C624" s="58"/>
      <c r="D624" s="88"/>
      <c r="E624" s="8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5" x14ac:dyDescent="0.35">
      <c r="A625" s="58"/>
      <c r="B625" s="88"/>
      <c r="C625" s="58"/>
      <c r="D625" s="88"/>
      <c r="E625" s="8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5" x14ac:dyDescent="0.35">
      <c r="A626" s="58"/>
      <c r="B626" s="88"/>
      <c r="C626" s="58"/>
      <c r="D626" s="88"/>
      <c r="E626" s="8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5" x14ac:dyDescent="0.35">
      <c r="A627" s="58"/>
      <c r="B627" s="88"/>
      <c r="C627" s="58"/>
      <c r="D627" s="88"/>
      <c r="E627" s="8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5" x14ac:dyDescent="0.35">
      <c r="A628" s="58"/>
      <c r="B628" s="88"/>
      <c r="C628" s="58"/>
      <c r="D628" s="88"/>
      <c r="E628" s="8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5" x14ac:dyDescent="0.35">
      <c r="A629" s="58"/>
      <c r="B629" s="88"/>
      <c r="C629" s="58"/>
      <c r="D629" s="88"/>
      <c r="E629" s="8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5" x14ac:dyDescent="0.35">
      <c r="A630" s="58"/>
      <c r="B630" s="88"/>
      <c r="C630" s="58"/>
      <c r="D630" s="88"/>
      <c r="E630" s="8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5" x14ac:dyDescent="0.35">
      <c r="A631" s="58"/>
      <c r="B631" s="88"/>
      <c r="C631" s="58"/>
      <c r="D631" s="88"/>
      <c r="E631" s="8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5" x14ac:dyDescent="0.35">
      <c r="A632" s="58"/>
      <c r="B632" s="88"/>
      <c r="C632" s="58"/>
      <c r="D632" s="88"/>
      <c r="E632" s="8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5" x14ac:dyDescent="0.35">
      <c r="A633" s="58"/>
      <c r="B633" s="88"/>
      <c r="C633" s="58"/>
      <c r="D633" s="88"/>
      <c r="E633" s="8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5" x14ac:dyDescent="0.35">
      <c r="A634" s="58"/>
      <c r="B634" s="88"/>
      <c r="C634" s="58"/>
      <c r="D634" s="88"/>
      <c r="E634" s="8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5" x14ac:dyDescent="0.35">
      <c r="A635" s="58"/>
      <c r="B635" s="88"/>
      <c r="C635" s="58"/>
      <c r="D635" s="88"/>
      <c r="E635" s="8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5" x14ac:dyDescent="0.35">
      <c r="A636" s="58"/>
      <c r="B636" s="88"/>
      <c r="C636" s="58"/>
      <c r="D636" s="88"/>
      <c r="E636" s="8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5" x14ac:dyDescent="0.35">
      <c r="A637" s="58"/>
      <c r="B637" s="88"/>
      <c r="C637" s="58"/>
      <c r="D637" s="88"/>
      <c r="E637" s="8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5" x14ac:dyDescent="0.35">
      <c r="A638" s="58"/>
      <c r="B638" s="88"/>
      <c r="C638" s="58"/>
      <c r="D638" s="88"/>
      <c r="E638" s="8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5" x14ac:dyDescent="0.35">
      <c r="A639" s="58"/>
      <c r="B639" s="88"/>
      <c r="C639" s="58"/>
      <c r="D639" s="88"/>
      <c r="E639" s="8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5" x14ac:dyDescent="0.35">
      <c r="A640" s="58"/>
      <c r="B640" s="88"/>
      <c r="C640" s="58"/>
      <c r="D640" s="88"/>
      <c r="E640" s="8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5" x14ac:dyDescent="0.35">
      <c r="A641" s="58"/>
      <c r="B641" s="88"/>
      <c r="C641" s="58"/>
      <c r="D641" s="88"/>
      <c r="E641" s="8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5" x14ac:dyDescent="0.35">
      <c r="A642" s="58"/>
      <c r="B642" s="88"/>
      <c r="C642" s="58"/>
      <c r="D642" s="88"/>
      <c r="E642" s="8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5" x14ac:dyDescent="0.35">
      <c r="A643" s="58"/>
      <c r="B643" s="88"/>
      <c r="C643" s="58"/>
      <c r="D643" s="88"/>
      <c r="E643" s="8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5" x14ac:dyDescent="0.35">
      <c r="A644" s="58"/>
      <c r="B644" s="88"/>
      <c r="C644" s="58"/>
      <c r="D644" s="88"/>
      <c r="E644" s="8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5" x14ac:dyDescent="0.35">
      <c r="A645" s="58"/>
      <c r="B645" s="88"/>
      <c r="C645" s="58"/>
      <c r="D645" s="88"/>
      <c r="E645" s="8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5" x14ac:dyDescent="0.35">
      <c r="A646" s="58"/>
      <c r="B646" s="88"/>
      <c r="C646" s="58"/>
      <c r="D646" s="88"/>
      <c r="E646" s="8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5" x14ac:dyDescent="0.35">
      <c r="A647" s="58"/>
      <c r="B647" s="88"/>
      <c r="C647" s="58"/>
      <c r="D647" s="88"/>
      <c r="E647" s="8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5" x14ac:dyDescent="0.35">
      <c r="A648" s="58"/>
      <c r="B648" s="88"/>
      <c r="C648" s="58"/>
      <c r="D648" s="88"/>
      <c r="E648" s="8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5" x14ac:dyDescent="0.35">
      <c r="A649" s="58"/>
      <c r="B649" s="88"/>
      <c r="C649" s="58"/>
      <c r="D649" s="88"/>
      <c r="E649" s="8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5" x14ac:dyDescent="0.35">
      <c r="A650" s="58"/>
      <c r="B650" s="88"/>
      <c r="C650" s="58"/>
      <c r="D650" s="88"/>
      <c r="E650" s="8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5" x14ac:dyDescent="0.35">
      <c r="A651" s="58"/>
      <c r="B651" s="88"/>
      <c r="C651" s="58"/>
      <c r="D651" s="88"/>
      <c r="E651" s="8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5" x14ac:dyDescent="0.35">
      <c r="A652" s="58"/>
      <c r="B652" s="88"/>
      <c r="C652" s="58"/>
      <c r="D652" s="88"/>
      <c r="E652" s="8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5" x14ac:dyDescent="0.35">
      <c r="A653" s="58"/>
      <c r="B653" s="88"/>
      <c r="C653" s="58"/>
      <c r="D653" s="88"/>
      <c r="E653" s="8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5" x14ac:dyDescent="0.35">
      <c r="A654" s="58"/>
      <c r="B654" s="88"/>
      <c r="C654" s="58"/>
      <c r="D654" s="88"/>
      <c r="E654" s="8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5" x14ac:dyDescent="0.35">
      <c r="A655" s="58"/>
      <c r="B655" s="88"/>
      <c r="C655" s="58"/>
      <c r="D655" s="88"/>
      <c r="E655" s="8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5" x14ac:dyDescent="0.35">
      <c r="A656" s="58"/>
      <c r="B656" s="88"/>
      <c r="C656" s="58"/>
      <c r="D656" s="88"/>
      <c r="E656" s="8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5" x14ac:dyDescent="0.35">
      <c r="A657" s="58"/>
      <c r="B657" s="88"/>
      <c r="C657" s="58"/>
      <c r="D657" s="88"/>
      <c r="E657" s="8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5" x14ac:dyDescent="0.35">
      <c r="A658" s="58"/>
      <c r="B658" s="88"/>
      <c r="C658" s="58"/>
      <c r="D658" s="88"/>
      <c r="E658" s="8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5" x14ac:dyDescent="0.35">
      <c r="A659" s="58"/>
      <c r="B659" s="88"/>
      <c r="C659" s="58"/>
      <c r="D659" s="88"/>
      <c r="E659" s="8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5" x14ac:dyDescent="0.35">
      <c r="A660" s="58"/>
      <c r="B660" s="88"/>
      <c r="C660" s="58"/>
      <c r="D660" s="88"/>
      <c r="E660" s="8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5" x14ac:dyDescent="0.35">
      <c r="A661" s="58"/>
      <c r="B661" s="88"/>
      <c r="C661" s="58"/>
      <c r="D661" s="88"/>
      <c r="E661" s="8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5" x14ac:dyDescent="0.35">
      <c r="A662" s="58"/>
      <c r="B662" s="88"/>
      <c r="C662" s="58"/>
      <c r="D662" s="88"/>
      <c r="E662" s="8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5" x14ac:dyDescent="0.35">
      <c r="A663" s="58"/>
      <c r="B663" s="88"/>
      <c r="C663" s="58"/>
      <c r="D663" s="88"/>
      <c r="E663" s="8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5" x14ac:dyDescent="0.35">
      <c r="A664" s="58"/>
      <c r="B664" s="88"/>
      <c r="C664" s="58"/>
      <c r="D664" s="88"/>
      <c r="E664" s="8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5" x14ac:dyDescent="0.35">
      <c r="A665" s="58"/>
      <c r="B665" s="88"/>
      <c r="C665" s="58"/>
      <c r="D665" s="88"/>
      <c r="E665" s="8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5" x14ac:dyDescent="0.35">
      <c r="A666" s="58"/>
      <c r="B666" s="88"/>
      <c r="C666" s="58"/>
      <c r="D666" s="88"/>
      <c r="E666" s="8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5" x14ac:dyDescent="0.35">
      <c r="A667" s="58"/>
      <c r="B667" s="88"/>
      <c r="C667" s="58"/>
      <c r="D667" s="88"/>
      <c r="E667" s="8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5" x14ac:dyDescent="0.35">
      <c r="A668" s="58"/>
      <c r="B668" s="88"/>
      <c r="C668" s="58"/>
      <c r="D668" s="88"/>
      <c r="E668" s="8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5" x14ac:dyDescent="0.35">
      <c r="A669" s="58"/>
      <c r="B669" s="88"/>
      <c r="C669" s="58"/>
      <c r="D669" s="88"/>
      <c r="E669" s="8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5" x14ac:dyDescent="0.35">
      <c r="A670" s="58"/>
      <c r="B670" s="88"/>
      <c r="C670" s="58"/>
      <c r="D670" s="88"/>
      <c r="E670" s="8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5" x14ac:dyDescent="0.35">
      <c r="A671" s="58"/>
      <c r="B671" s="88"/>
      <c r="C671" s="58"/>
      <c r="D671" s="88"/>
      <c r="E671" s="8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5" x14ac:dyDescent="0.35">
      <c r="A672" s="58"/>
      <c r="B672" s="88"/>
      <c r="C672" s="58"/>
      <c r="D672" s="88"/>
      <c r="E672" s="8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5" x14ac:dyDescent="0.35">
      <c r="A673" s="58"/>
      <c r="B673" s="88"/>
      <c r="C673" s="58"/>
      <c r="D673" s="88"/>
      <c r="E673" s="8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5" x14ac:dyDescent="0.35">
      <c r="A674" s="58"/>
      <c r="B674" s="88"/>
      <c r="C674" s="58"/>
      <c r="D674" s="88"/>
      <c r="E674" s="8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5" x14ac:dyDescent="0.35">
      <c r="A675" s="58"/>
      <c r="B675" s="88"/>
      <c r="C675" s="58"/>
      <c r="D675" s="88"/>
      <c r="E675" s="8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5" x14ac:dyDescent="0.35">
      <c r="A676" s="58"/>
      <c r="B676" s="88"/>
      <c r="C676" s="58"/>
      <c r="D676" s="88"/>
      <c r="E676" s="8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5" x14ac:dyDescent="0.35">
      <c r="A677" s="58"/>
      <c r="B677" s="88"/>
      <c r="C677" s="58"/>
      <c r="D677" s="88"/>
      <c r="E677" s="8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5" x14ac:dyDescent="0.35">
      <c r="A678" s="58"/>
      <c r="B678" s="88"/>
      <c r="C678" s="58"/>
      <c r="D678" s="88"/>
      <c r="E678" s="8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5" x14ac:dyDescent="0.35">
      <c r="A679" s="58"/>
      <c r="B679" s="88"/>
      <c r="C679" s="58"/>
      <c r="D679" s="88"/>
      <c r="E679" s="8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5" x14ac:dyDescent="0.35">
      <c r="A680" s="58"/>
      <c r="B680" s="88"/>
      <c r="C680" s="58"/>
      <c r="D680" s="88"/>
      <c r="E680" s="8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5" x14ac:dyDescent="0.35">
      <c r="A681" s="58"/>
      <c r="B681" s="88"/>
      <c r="C681" s="58"/>
      <c r="D681" s="88"/>
      <c r="E681" s="8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5" x14ac:dyDescent="0.35">
      <c r="A682" s="58"/>
      <c r="B682" s="88"/>
      <c r="C682" s="58"/>
      <c r="D682" s="88"/>
      <c r="E682" s="8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5" x14ac:dyDescent="0.35">
      <c r="A683" s="58"/>
      <c r="B683" s="88"/>
      <c r="C683" s="58"/>
      <c r="D683" s="88"/>
      <c r="E683" s="8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5" x14ac:dyDescent="0.35">
      <c r="A684" s="58"/>
      <c r="B684" s="88"/>
      <c r="C684" s="58"/>
      <c r="D684" s="88"/>
      <c r="E684" s="8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5" x14ac:dyDescent="0.35">
      <c r="A685" s="58"/>
      <c r="B685" s="88"/>
      <c r="C685" s="58"/>
      <c r="D685" s="88"/>
      <c r="E685" s="8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5" x14ac:dyDescent="0.35">
      <c r="A686" s="58"/>
      <c r="B686" s="88"/>
      <c r="C686" s="58"/>
      <c r="D686" s="88"/>
      <c r="E686" s="8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5" x14ac:dyDescent="0.35">
      <c r="A687" s="58"/>
      <c r="B687" s="88"/>
      <c r="C687" s="58"/>
      <c r="D687" s="88"/>
      <c r="E687" s="8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5" x14ac:dyDescent="0.35">
      <c r="A688" s="58"/>
      <c r="B688" s="88"/>
      <c r="C688" s="58"/>
      <c r="D688" s="88"/>
      <c r="E688" s="8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5" x14ac:dyDescent="0.35">
      <c r="A689" s="58"/>
      <c r="B689" s="88"/>
      <c r="C689" s="58"/>
      <c r="D689" s="88"/>
      <c r="E689" s="8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5" x14ac:dyDescent="0.35">
      <c r="A690" s="58"/>
      <c r="B690" s="88"/>
      <c r="C690" s="58"/>
      <c r="D690" s="88"/>
      <c r="E690" s="8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5" x14ac:dyDescent="0.35">
      <c r="A691" s="58"/>
      <c r="B691" s="88"/>
      <c r="C691" s="58"/>
      <c r="D691" s="88"/>
      <c r="E691" s="8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5" x14ac:dyDescent="0.35">
      <c r="A692" s="58"/>
      <c r="B692" s="88"/>
      <c r="C692" s="58"/>
      <c r="D692" s="88"/>
      <c r="E692" s="8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5" x14ac:dyDescent="0.35">
      <c r="A693" s="58"/>
      <c r="B693" s="88"/>
      <c r="C693" s="58"/>
      <c r="D693" s="88"/>
      <c r="E693" s="8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5" x14ac:dyDescent="0.35">
      <c r="A694" s="58"/>
      <c r="B694" s="88"/>
      <c r="C694" s="58"/>
      <c r="D694" s="88"/>
      <c r="E694" s="8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5" x14ac:dyDescent="0.35">
      <c r="A695" s="58"/>
      <c r="B695" s="88"/>
      <c r="C695" s="58"/>
      <c r="D695" s="88"/>
      <c r="E695" s="8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5" x14ac:dyDescent="0.35">
      <c r="A696" s="58"/>
      <c r="B696" s="88"/>
      <c r="C696" s="58"/>
      <c r="D696" s="88"/>
      <c r="E696" s="8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5" x14ac:dyDescent="0.35">
      <c r="A697" s="58"/>
      <c r="B697" s="88"/>
      <c r="C697" s="58"/>
      <c r="D697" s="88"/>
      <c r="E697" s="8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5" x14ac:dyDescent="0.35">
      <c r="A698" s="58"/>
      <c r="B698" s="88"/>
      <c r="C698" s="58"/>
      <c r="D698" s="88"/>
      <c r="E698" s="8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5" x14ac:dyDescent="0.35">
      <c r="A699" s="58"/>
      <c r="B699" s="88"/>
      <c r="C699" s="58"/>
      <c r="D699" s="88"/>
      <c r="E699" s="8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5" x14ac:dyDescent="0.35">
      <c r="A700" s="58"/>
      <c r="B700" s="88"/>
      <c r="C700" s="58"/>
      <c r="D700" s="88"/>
      <c r="E700" s="8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5" x14ac:dyDescent="0.35">
      <c r="A701" s="58"/>
      <c r="B701" s="88"/>
      <c r="C701" s="58"/>
      <c r="D701" s="88"/>
      <c r="E701" s="8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5" x14ac:dyDescent="0.35">
      <c r="A702" s="58"/>
      <c r="B702" s="88"/>
      <c r="C702" s="58"/>
      <c r="D702" s="88"/>
      <c r="E702" s="8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5" x14ac:dyDescent="0.35">
      <c r="A703" s="58"/>
      <c r="B703" s="88"/>
      <c r="C703" s="58"/>
      <c r="D703" s="88"/>
      <c r="E703" s="8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5" x14ac:dyDescent="0.35">
      <c r="A704" s="58"/>
      <c r="B704" s="88"/>
      <c r="C704" s="58"/>
      <c r="D704" s="88"/>
      <c r="E704" s="8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5" x14ac:dyDescent="0.35">
      <c r="A705" s="58"/>
      <c r="B705" s="88"/>
      <c r="C705" s="58"/>
      <c r="D705" s="88"/>
      <c r="E705" s="8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5" x14ac:dyDescent="0.35">
      <c r="A706" s="58"/>
      <c r="B706" s="88"/>
      <c r="C706" s="58"/>
      <c r="D706" s="88"/>
      <c r="E706" s="8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5" x14ac:dyDescent="0.35">
      <c r="A707" s="58"/>
      <c r="B707" s="88"/>
      <c r="C707" s="58"/>
      <c r="D707" s="88"/>
      <c r="E707" s="8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5" x14ac:dyDescent="0.35">
      <c r="A708" s="58"/>
      <c r="B708" s="88"/>
      <c r="C708" s="58"/>
      <c r="D708" s="88"/>
      <c r="E708" s="8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5" x14ac:dyDescent="0.35">
      <c r="A709" s="58"/>
      <c r="B709" s="88"/>
      <c r="C709" s="58"/>
      <c r="D709" s="88"/>
      <c r="E709" s="8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5" x14ac:dyDescent="0.35">
      <c r="A710" s="58"/>
      <c r="B710" s="88"/>
      <c r="C710" s="58"/>
      <c r="D710" s="88"/>
      <c r="E710" s="8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5" x14ac:dyDescent="0.35">
      <c r="A711" s="58"/>
      <c r="B711" s="88"/>
      <c r="C711" s="58"/>
      <c r="D711" s="88"/>
      <c r="E711" s="8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5" x14ac:dyDescent="0.35">
      <c r="A712" s="58"/>
      <c r="B712" s="88"/>
      <c r="C712" s="58"/>
      <c r="D712" s="88"/>
      <c r="E712" s="8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5" x14ac:dyDescent="0.35">
      <c r="A713" s="58"/>
      <c r="B713" s="88"/>
      <c r="C713" s="58"/>
      <c r="D713" s="88"/>
      <c r="E713" s="8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5" x14ac:dyDescent="0.35">
      <c r="A714" s="58"/>
      <c r="B714" s="88"/>
      <c r="C714" s="58"/>
      <c r="D714" s="88"/>
      <c r="E714" s="8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5" x14ac:dyDescent="0.35">
      <c r="A715" s="58"/>
      <c r="B715" s="88"/>
      <c r="C715" s="58"/>
      <c r="D715" s="88"/>
      <c r="E715" s="8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5" x14ac:dyDescent="0.35">
      <c r="A716" s="58"/>
      <c r="B716" s="88"/>
      <c r="C716" s="58"/>
      <c r="D716" s="88"/>
      <c r="E716" s="8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5" x14ac:dyDescent="0.35">
      <c r="A717" s="58"/>
      <c r="B717" s="88"/>
      <c r="C717" s="58"/>
      <c r="D717" s="88"/>
      <c r="E717" s="8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5" x14ac:dyDescent="0.35">
      <c r="A718" s="58"/>
      <c r="B718" s="88"/>
      <c r="C718" s="58"/>
      <c r="D718" s="88"/>
      <c r="E718" s="8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5" x14ac:dyDescent="0.35">
      <c r="A719" s="58"/>
      <c r="B719" s="88"/>
      <c r="C719" s="58"/>
      <c r="D719" s="88"/>
      <c r="E719" s="8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5" x14ac:dyDescent="0.35">
      <c r="A720" s="58"/>
      <c r="B720" s="88"/>
      <c r="C720" s="58"/>
      <c r="D720" s="88"/>
      <c r="E720" s="8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5" x14ac:dyDescent="0.35">
      <c r="A721" s="58"/>
      <c r="B721" s="88"/>
      <c r="C721" s="58"/>
      <c r="D721" s="88"/>
      <c r="E721" s="8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5" x14ac:dyDescent="0.35">
      <c r="A722" s="58"/>
      <c r="B722" s="88"/>
      <c r="C722" s="58"/>
      <c r="D722" s="88"/>
      <c r="E722" s="8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5" x14ac:dyDescent="0.35">
      <c r="A723" s="58"/>
      <c r="B723" s="88"/>
      <c r="C723" s="58"/>
      <c r="D723" s="88"/>
      <c r="E723" s="8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5" x14ac:dyDescent="0.35">
      <c r="A724" s="58"/>
      <c r="B724" s="88"/>
      <c r="C724" s="58"/>
      <c r="D724" s="88"/>
      <c r="E724" s="8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5" x14ac:dyDescent="0.35">
      <c r="A725" s="58"/>
      <c r="B725" s="88"/>
      <c r="C725" s="58"/>
      <c r="D725" s="88"/>
      <c r="E725" s="8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5" x14ac:dyDescent="0.35">
      <c r="A726" s="58"/>
      <c r="B726" s="88"/>
      <c r="C726" s="58"/>
      <c r="D726" s="88"/>
      <c r="E726" s="8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5" x14ac:dyDescent="0.35">
      <c r="A727" s="58"/>
      <c r="B727" s="88"/>
      <c r="C727" s="58"/>
      <c r="D727" s="88"/>
      <c r="E727" s="8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5" x14ac:dyDescent="0.35">
      <c r="A728" s="58"/>
      <c r="B728" s="88"/>
      <c r="C728" s="58"/>
      <c r="D728" s="88"/>
      <c r="E728" s="8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5" x14ac:dyDescent="0.35">
      <c r="A729" s="58"/>
      <c r="B729" s="88"/>
      <c r="C729" s="58"/>
      <c r="D729" s="88"/>
      <c r="E729" s="8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5" x14ac:dyDescent="0.35">
      <c r="A730" s="58"/>
      <c r="B730" s="88"/>
      <c r="C730" s="58"/>
      <c r="D730" s="88"/>
      <c r="E730" s="8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5" x14ac:dyDescent="0.35">
      <c r="A731" s="58"/>
      <c r="B731" s="88"/>
      <c r="C731" s="58"/>
      <c r="D731" s="88"/>
      <c r="E731" s="8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5" x14ac:dyDescent="0.35">
      <c r="A732" s="58"/>
      <c r="B732" s="88"/>
      <c r="C732" s="58"/>
      <c r="D732" s="88"/>
      <c r="E732" s="8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5" x14ac:dyDescent="0.35">
      <c r="A733" s="58"/>
      <c r="B733" s="88"/>
      <c r="C733" s="58"/>
      <c r="D733" s="88"/>
      <c r="E733" s="8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5" x14ac:dyDescent="0.35">
      <c r="A734" s="58"/>
      <c r="B734" s="88"/>
      <c r="C734" s="58"/>
      <c r="D734" s="88"/>
      <c r="E734" s="8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5" x14ac:dyDescent="0.35">
      <c r="A735" s="58"/>
      <c r="B735" s="88"/>
      <c r="C735" s="58"/>
      <c r="D735" s="88"/>
      <c r="E735" s="8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5" x14ac:dyDescent="0.35">
      <c r="A736" s="58"/>
      <c r="B736" s="88"/>
      <c r="C736" s="58"/>
      <c r="D736" s="88"/>
      <c r="E736" s="8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5" x14ac:dyDescent="0.35">
      <c r="A737" s="58"/>
      <c r="B737" s="88"/>
      <c r="C737" s="58"/>
      <c r="D737" s="88"/>
      <c r="E737" s="8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5" x14ac:dyDescent="0.35">
      <c r="A738" s="58"/>
      <c r="B738" s="88"/>
      <c r="C738" s="58"/>
      <c r="D738" s="88"/>
      <c r="E738" s="8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5" x14ac:dyDescent="0.35">
      <c r="A739" s="58"/>
      <c r="B739" s="88"/>
      <c r="C739" s="58"/>
      <c r="D739" s="88"/>
      <c r="E739" s="8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5" x14ac:dyDescent="0.35">
      <c r="A740" s="58"/>
      <c r="B740" s="88"/>
      <c r="C740" s="58"/>
      <c r="D740" s="88"/>
      <c r="E740" s="8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5" x14ac:dyDescent="0.35">
      <c r="A741" s="58"/>
      <c r="B741" s="88"/>
      <c r="C741" s="58"/>
      <c r="D741" s="88"/>
      <c r="E741" s="8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5" x14ac:dyDescent="0.35">
      <c r="A742" s="58"/>
      <c r="B742" s="88"/>
      <c r="C742" s="58"/>
      <c r="D742" s="88"/>
      <c r="E742" s="8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5" x14ac:dyDescent="0.35">
      <c r="A743" s="58"/>
      <c r="B743" s="88"/>
      <c r="C743" s="58"/>
      <c r="D743" s="88"/>
      <c r="E743" s="8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5" x14ac:dyDescent="0.35">
      <c r="A744" s="58"/>
      <c r="B744" s="88"/>
      <c r="C744" s="58"/>
      <c r="D744" s="88"/>
      <c r="E744" s="8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5" x14ac:dyDescent="0.35">
      <c r="A745" s="58"/>
      <c r="B745" s="88"/>
      <c r="C745" s="58"/>
      <c r="D745" s="88"/>
      <c r="E745" s="8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5" x14ac:dyDescent="0.35">
      <c r="A746" s="58"/>
      <c r="B746" s="88"/>
      <c r="C746" s="58"/>
      <c r="D746" s="88"/>
      <c r="E746" s="8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5" x14ac:dyDescent="0.35">
      <c r="A747" s="58"/>
      <c r="B747" s="88"/>
      <c r="C747" s="58"/>
      <c r="D747" s="88"/>
      <c r="E747" s="8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5" x14ac:dyDescent="0.35">
      <c r="A748" s="58"/>
      <c r="B748" s="88"/>
      <c r="C748" s="58"/>
      <c r="D748" s="88"/>
      <c r="E748" s="8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5" x14ac:dyDescent="0.35">
      <c r="A749" s="58"/>
      <c r="B749" s="88"/>
      <c r="C749" s="58"/>
      <c r="D749" s="88"/>
      <c r="E749" s="8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5" x14ac:dyDescent="0.35">
      <c r="A750" s="58"/>
      <c r="B750" s="88"/>
      <c r="C750" s="58"/>
      <c r="D750" s="88"/>
      <c r="E750" s="8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5" x14ac:dyDescent="0.35">
      <c r="A751" s="58"/>
      <c r="B751" s="88"/>
      <c r="C751" s="58"/>
      <c r="D751" s="88"/>
      <c r="E751" s="8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5" x14ac:dyDescent="0.35">
      <c r="A752" s="58"/>
      <c r="B752" s="88"/>
      <c r="C752" s="58"/>
      <c r="D752" s="88"/>
      <c r="E752" s="8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5" x14ac:dyDescent="0.35">
      <c r="A753" s="58"/>
      <c r="B753" s="88"/>
      <c r="C753" s="58"/>
      <c r="D753" s="88"/>
      <c r="E753" s="8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5" x14ac:dyDescent="0.35">
      <c r="A754" s="58"/>
      <c r="B754" s="88"/>
      <c r="C754" s="58"/>
      <c r="D754" s="88"/>
      <c r="E754" s="8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5" x14ac:dyDescent="0.35">
      <c r="A755" s="58"/>
      <c r="B755" s="88"/>
      <c r="C755" s="58"/>
      <c r="D755" s="88"/>
      <c r="E755" s="8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5" x14ac:dyDescent="0.35">
      <c r="A756" s="58"/>
      <c r="B756" s="88"/>
      <c r="C756" s="58"/>
      <c r="D756" s="88"/>
      <c r="E756" s="8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5" x14ac:dyDescent="0.35">
      <c r="A757" s="58"/>
      <c r="B757" s="88"/>
      <c r="C757" s="58"/>
      <c r="D757" s="88"/>
      <c r="E757" s="8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5" x14ac:dyDescent="0.35">
      <c r="A758" s="58"/>
      <c r="B758" s="88"/>
      <c r="C758" s="58"/>
      <c r="D758" s="88"/>
      <c r="E758" s="8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5" x14ac:dyDescent="0.35">
      <c r="A759" s="58"/>
      <c r="B759" s="88"/>
      <c r="C759" s="58"/>
      <c r="D759" s="88"/>
      <c r="E759" s="8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5" x14ac:dyDescent="0.35">
      <c r="A760" s="58"/>
      <c r="B760" s="88"/>
      <c r="C760" s="58"/>
      <c r="D760" s="88"/>
      <c r="E760" s="8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5" x14ac:dyDescent="0.35">
      <c r="A761" s="58"/>
      <c r="B761" s="88"/>
      <c r="C761" s="58"/>
      <c r="D761" s="88"/>
      <c r="E761" s="8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5" x14ac:dyDescent="0.35">
      <c r="A762" s="58"/>
      <c r="B762" s="88"/>
      <c r="C762" s="58"/>
      <c r="D762" s="88"/>
      <c r="E762" s="8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5" x14ac:dyDescent="0.35">
      <c r="A763" s="58"/>
      <c r="B763" s="88"/>
      <c r="C763" s="58"/>
      <c r="D763" s="88"/>
      <c r="E763" s="8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5" x14ac:dyDescent="0.35">
      <c r="A764" s="58"/>
      <c r="B764" s="88"/>
      <c r="C764" s="58"/>
      <c r="D764" s="88"/>
      <c r="E764" s="8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5" x14ac:dyDescent="0.35">
      <c r="A765" s="58"/>
      <c r="B765" s="88"/>
      <c r="C765" s="58"/>
      <c r="D765" s="88"/>
      <c r="E765" s="8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5" x14ac:dyDescent="0.35">
      <c r="A766" s="58"/>
      <c r="B766" s="88"/>
      <c r="C766" s="58"/>
      <c r="D766" s="88"/>
      <c r="E766" s="8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5" x14ac:dyDescent="0.35">
      <c r="A767" s="58"/>
      <c r="B767" s="88"/>
      <c r="C767" s="58"/>
      <c r="D767" s="88"/>
      <c r="E767" s="8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5" x14ac:dyDescent="0.35">
      <c r="A768" s="58"/>
      <c r="B768" s="88"/>
      <c r="C768" s="58"/>
      <c r="D768" s="88"/>
      <c r="E768" s="8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5" x14ac:dyDescent="0.35">
      <c r="A769" s="58"/>
      <c r="B769" s="88"/>
      <c r="C769" s="58"/>
      <c r="D769" s="88"/>
      <c r="E769" s="8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5" x14ac:dyDescent="0.35">
      <c r="A770" s="58"/>
      <c r="B770" s="88"/>
      <c r="C770" s="58"/>
      <c r="D770" s="88"/>
      <c r="E770" s="8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5" x14ac:dyDescent="0.35">
      <c r="A771" s="58"/>
      <c r="B771" s="88"/>
      <c r="C771" s="58"/>
      <c r="D771" s="88"/>
      <c r="E771" s="8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5" x14ac:dyDescent="0.35">
      <c r="A772" s="58"/>
      <c r="B772" s="88"/>
      <c r="C772" s="58"/>
      <c r="D772" s="88"/>
      <c r="E772" s="8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5" x14ac:dyDescent="0.35">
      <c r="A773" s="58"/>
      <c r="B773" s="88"/>
      <c r="C773" s="58"/>
      <c r="D773" s="88"/>
      <c r="E773" s="8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5" x14ac:dyDescent="0.35">
      <c r="A774" s="58"/>
      <c r="B774" s="88"/>
      <c r="C774" s="58"/>
      <c r="D774" s="88"/>
      <c r="E774" s="8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5" x14ac:dyDescent="0.35">
      <c r="A775" s="58"/>
      <c r="B775" s="88"/>
      <c r="C775" s="58"/>
      <c r="D775" s="88"/>
      <c r="E775" s="8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5" x14ac:dyDescent="0.35">
      <c r="A776" s="58"/>
      <c r="B776" s="88"/>
      <c r="C776" s="58"/>
      <c r="D776" s="88"/>
      <c r="E776" s="8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5" x14ac:dyDescent="0.35">
      <c r="A777" s="58"/>
      <c r="B777" s="88"/>
      <c r="C777" s="58"/>
      <c r="D777" s="88"/>
      <c r="E777" s="8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5" x14ac:dyDescent="0.35">
      <c r="A778" s="58"/>
      <c r="B778" s="88"/>
      <c r="C778" s="58"/>
      <c r="D778" s="88"/>
      <c r="E778" s="8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5" x14ac:dyDescent="0.35">
      <c r="A779" s="58"/>
      <c r="B779" s="88"/>
      <c r="C779" s="58"/>
      <c r="D779" s="88"/>
      <c r="E779" s="8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5" x14ac:dyDescent="0.35">
      <c r="A780" s="58"/>
      <c r="B780" s="88"/>
      <c r="C780" s="58"/>
      <c r="D780" s="88"/>
      <c r="E780" s="8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5" x14ac:dyDescent="0.35">
      <c r="A781" s="58"/>
      <c r="B781" s="88"/>
      <c r="C781" s="58"/>
      <c r="D781" s="88"/>
      <c r="E781" s="8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5" x14ac:dyDescent="0.35">
      <c r="A782" s="58"/>
      <c r="B782" s="88"/>
      <c r="C782" s="58"/>
      <c r="D782" s="88"/>
      <c r="E782" s="8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5" x14ac:dyDescent="0.35">
      <c r="A783" s="58"/>
      <c r="B783" s="88"/>
      <c r="C783" s="58"/>
      <c r="D783" s="88"/>
      <c r="E783" s="8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5" x14ac:dyDescent="0.35">
      <c r="A784" s="58"/>
      <c r="B784" s="88"/>
      <c r="C784" s="58"/>
      <c r="D784" s="88"/>
      <c r="E784" s="8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5" x14ac:dyDescent="0.35">
      <c r="A785" s="58"/>
      <c r="B785" s="88"/>
      <c r="C785" s="58"/>
      <c r="D785" s="88"/>
      <c r="E785" s="8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5" x14ac:dyDescent="0.35">
      <c r="A786" s="58"/>
      <c r="B786" s="88"/>
      <c r="C786" s="58"/>
      <c r="D786" s="88"/>
      <c r="E786" s="8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5" x14ac:dyDescent="0.35">
      <c r="A787" s="58"/>
      <c r="B787" s="88"/>
      <c r="C787" s="58"/>
      <c r="D787" s="88"/>
      <c r="E787" s="8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5" x14ac:dyDescent="0.35">
      <c r="A788" s="58"/>
      <c r="B788" s="88"/>
      <c r="C788" s="58"/>
      <c r="D788" s="88"/>
      <c r="E788" s="8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5" x14ac:dyDescent="0.35">
      <c r="A789" s="58"/>
      <c r="B789" s="88"/>
      <c r="C789" s="58"/>
      <c r="D789" s="88"/>
      <c r="E789" s="8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5" x14ac:dyDescent="0.35">
      <c r="A790" s="58"/>
      <c r="B790" s="88"/>
      <c r="C790" s="58"/>
      <c r="D790" s="88"/>
      <c r="E790" s="8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5" x14ac:dyDescent="0.35">
      <c r="A791" s="58"/>
      <c r="B791" s="88"/>
      <c r="C791" s="58"/>
      <c r="D791" s="88"/>
      <c r="E791" s="8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5" x14ac:dyDescent="0.35">
      <c r="A792" s="58"/>
      <c r="B792" s="88"/>
      <c r="C792" s="58"/>
      <c r="D792" s="88"/>
      <c r="E792" s="8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5" x14ac:dyDescent="0.35">
      <c r="A793" s="58"/>
      <c r="B793" s="88"/>
      <c r="C793" s="58"/>
      <c r="D793" s="88"/>
      <c r="E793" s="8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5" x14ac:dyDescent="0.35">
      <c r="A794" s="58"/>
      <c r="B794" s="88"/>
      <c r="C794" s="58"/>
      <c r="D794" s="88"/>
      <c r="E794" s="8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5" x14ac:dyDescent="0.35">
      <c r="A795" s="58"/>
      <c r="B795" s="88"/>
      <c r="C795" s="58"/>
      <c r="D795" s="88"/>
      <c r="E795" s="8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5" x14ac:dyDescent="0.35">
      <c r="A796" s="58"/>
      <c r="B796" s="88"/>
      <c r="C796" s="58"/>
      <c r="D796" s="88"/>
      <c r="E796" s="8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5" x14ac:dyDescent="0.35">
      <c r="A797" s="58"/>
      <c r="B797" s="88"/>
      <c r="C797" s="58"/>
      <c r="D797" s="88"/>
      <c r="E797" s="8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5" x14ac:dyDescent="0.35">
      <c r="A798" s="58"/>
      <c r="B798" s="88"/>
      <c r="C798" s="58"/>
      <c r="D798" s="88"/>
      <c r="E798" s="8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5" x14ac:dyDescent="0.35">
      <c r="A799" s="58"/>
      <c r="B799" s="88"/>
      <c r="C799" s="58"/>
      <c r="D799" s="88"/>
      <c r="E799" s="8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5" x14ac:dyDescent="0.35">
      <c r="A800" s="58"/>
      <c r="B800" s="88"/>
      <c r="C800" s="58"/>
      <c r="D800" s="88"/>
      <c r="E800" s="8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5" x14ac:dyDescent="0.35">
      <c r="A801" s="58"/>
      <c r="B801" s="88"/>
      <c r="C801" s="58"/>
      <c r="D801" s="88"/>
      <c r="E801" s="8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5" x14ac:dyDescent="0.35">
      <c r="A802" s="58"/>
      <c r="B802" s="88"/>
      <c r="C802" s="58"/>
      <c r="D802" s="88"/>
      <c r="E802" s="8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5" x14ac:dyDescent="0.35">
      <c r="A803" s="58"/>
      <c r="B803" s="88"/>
      <c r="C803" s="58"/>
      <c r="D803" s="88"/>
      <c r="E803" s="8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5" x14ac:dyDescent="0.35">
      <c r="A804" s="58"/>
      <c r="B804" s="88"/>
      <c r="C804" s="58"/>
      <c r="D804" s="88"/>
      <c r="E804" s="8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5" x14ac:dyDescent="0.35">
      <c r="A805" s="58"/>
      <c r="B805" s="88"/>
      <c r="C805" s="58"/>
      <c r="D805" s="88"/>
      <c r="E805" s="8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5" x14ac:dyDescent="0.35">
      <c r="A806" s="58"/>
      <c r="B806" s="88"/>
      <c r="C806" s="58"/>
      <c r="D806" s="88"/>
      <c r="E806" s="8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5" x14ac:dyDescent="0.35">
      <c r="A807" s="58"/>
      <c r="B807" s="88"/>
      <c r="C807" s="58"/>
      <c r="D807" s="88"/>
      <c r="E807" s="8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5" x14ac:dyDescent="0.35">
      <c r="A808" s="58"/>
      <c r="B808" s="88"/>
      <c r="C808" s="58"/>
      <c r="D808" s="88"/>
      <c r="E808" s="8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5" x14ac:dyDescent="0.35">
      <c r="A809" s="58"/>
      <c r="B809" s="88"/>
      <c r="C809" s="58"/>
      <c r="D809" s="88"/>
      <c r="E809" s="8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5" x14ac:dyDescent="0.35">
      <c r="A810" s="58"/>
      <c r="B810" s="88"/>
      <c r="C810" s="58"/>
      <c r="D810" s="88"/>
      <c r="E810" s="8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5" x14ac:dyDescent="0.35">
      <c r="A811" s="58"/>
      <c r="B811" s="88"/>
      <c r="C811" s="58"/>
      <c r="D811" s="88"/>
      <c r="E811" s="8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5" x14ac:dyDescent="0.35">
      <c r="A812" s="58"/>
      <c r="B812" s="88"/>
      <c r="C812" s="58"/>
      <c r="D812" s="88"/>
      <c r="E812" s="8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5" x14ac:dyDescent="0.35">
      <c r="A813" s="58"/>
      <c r="B813" s="88"/>
      <c r="C813" s="58"/>
      <c r="D813" s="88"/>
      <c r="E813" s="8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5" x14ac:dyDescent="0.35">
      <c r="A814" s="58"/>
      <c r="B814" s="88"/>
      <c r="C814" s="58"/>
      <c r="D814" s="88"/>
      <c r="E814" s="8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5" x14ac:dyDescent="0.35">
      <c r="A815" s="58"/>
      <c r="B815" s="88"/>
      <c r="C815" s="58"/>
      <c r="D815" s="88"/>
      <c r="E815" s="8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5" x14ac:dyDescent="0.35">
      <c r="A816" s="58"/>
      <c r="B816" s="88"/>
      <c r="C816" s="58"/>
      <c r="D816" s="88"/>
      <c r="E816" s="8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5" x14ac:dyDescent="0.35">
      <c r="A817" s="58"/>
      <c r="B817" s="88"/>
      <c r="C817" s="58"/>
      <c r="D817" s="88"/>
      <c r="E817" s="8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5" x14ac:dyDescent="0.35">
      <c r="A818" s="58"/>
      <c r="B818" s="88"/>
      <c r="C818" s="58"/>
      <c r="D818" s="88"/>
      <c r="E818" s="8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5" x14ac:dyDescent="0.35">
      <c r="A819" s="58"/>
      <c r="B819" s="88"/>
      <c r="C819" s="58"/>
      <c r="D819" s="88"/>
      <c r="E819" s="8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5" x14ac:dyDescent="0.35">
      <c r="A820" s="58"/>
      <c r="B820" s="88"/>
      <c r="C820" s="58"/>
      <c r="D820" s="88"/>
      <c r="E820" s="8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5" x14ac:dyDescent="0.35">
      <c r="A821" s="58"/>
      <c r="B821" s="88"/>
      <c r="C821" s="58"/>
      <c r="D821" s="88"/>
      <c r="E821" s="8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5" x14ac:dyDescent="0.35">
      <c r="A822" s="58"/>
      <c r="B822" s="88"/>
      <c r="C822" s="58"/>
      <c r="D822" s="88"/>
      <c r="E822" s="8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5" x14ac:dyDescent="0.35">
      <c r="A823" s="58"/>
      <c r="B823" s="88"/>
      <c r="C823" s="58"/>
      <c r="D823" s="88"/>
      <c r="E823" s="8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5" x14ac:dyDescent="0.35">
      <c r="A824" s="58"/>
      <c r="B824" s="88"/>
      <c r="C824" s="58"/>
      <c r="D824" s="88"/>
      <c r="E824" s="8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5" x14ac:dyDescent="0.35">
      <c r="A825" s="58"/>
      <c r="B825" s="88"/>
      <c r="C825" s="58"/>
      <c r="D825" s="88"/>
      <c r="E825" s="8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5" x14ac:dyDescent="0.35">
      <c r="A826" s="58"/>
      <c r="B826" s="88"/>
      <c r="C826" s="58"/>
      <c r="D826" s="88"/>
      <c r="E826" s="8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5" x14ac:dyDescent="0.35">
      <c r="A827" s="58"/>
      <c r="B827" s="88"/>
      <c r="C827" s="58"/>
      <c r="D827" s="88"/>
      <c r="E827" s="8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5" x14ac:dyDescent="0.35">
      <c r="A828" s="58"/>
      <c r="B828" s="88"/>
      <c r="C828" s="58"/>
      <c r="D828" s="88"/>
      <c r="E828" s="8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5" x14ac:dyDescent="0.35">
      <c r="A829" s="58"/>
      <c r="B829" s="88"/>
      <c r="C829" s="58"/>
      <c r="D829" s="88"/>
      <c r="E829" s="8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5" x14ac:dyDescent="0.35">
      <c r="A830" s="58"/>
      <c r="B830" s="88"/>
      <c r="C830" s="58"/>
      <c r="D830" s="88"/>
      <c r="E830" s="8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5" x14ac:dyDescent="0.35">
      <c r="A831" s="58"/>
      <c r="B831" s="88"/>
      <c r="C831" s="58"/>
      <c r="D831" s="88"/>
      <c r="E831" s="8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5" x14ac:dyDescent="0.35">
      <c r="A832" s="58"/>
      <c r="B832" s="88"/>
      <c r="C832" s="58"/>
      <c r="D832" s="88"/>
      <c r="E832" s="8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5" x14ac:dyDescent="0.35">
      <c r="A833" s="58"/>
      <c r="B833" s="88"/>
      <c r="C833" s="58"/>
      <c r="D833" s="88"/>
      <c r="E833" s="8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5" x14ac:dyDescent="0.35">
      <c r="A834" s="58"/>
      <c r="B834" s="88"/>
      <c r="C834" s="58"/>
      <c r="D834" s="88"/>
      <c r="E834" s="8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5" x14ac:dyDescent="0.35">
      <c r="A835" s="58"/>
      <c r="B835" s="88"/>
      <c r="C835" s="58"/>
      <c r="D835" s="88"/>
      <c r="E835" s="8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5" x14ac:dyDescent="0.35">
      <c r="A836" s="58"/>
      <c r="B836" s="88"/>
      <c r="C836" s="58"/>
      <c r="D836" s="88"/>
      <c r="E836" s="8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5" x14ac:dyDescent="0.35">
      <c r="A837" s="58"/>
      <c r="B837" s="88"/>
      <c r="C837" s="58"/>
      <c r="D837" s="88"/>
      <c r="E837" s="8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5" x14ac:dyDescent="0.35">
      <c r="A838" s="58"/>
      <c r="B838" s="88"/>
      <c r="C838" s="58"/>
      <c r="D838" s="88"/>
      <c r="E838" s="8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5" x14ac:dyDescent="0.35">
      <c r="A839" s="58"/>
      <c r="B839" s="88"/>
      <c r="C839" s="58"/>
      <c r="D839" s="88"/>
      <c r="E839" s="8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5" x14ac:dyDescent="0.35">
      <c r="A840" s="58"/>
      <c r="B840" s="88"/>
      <c r="C840" s="58"/>
      <c r="D840" s="88"/>
      <c r="E840" s="8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5" x14ac:dyDescent="0.35">
      <c r="A841" s="58"/>
      <c r="B841" s="88"/>
      <c r="C841" s="58"/>
      <c r="D841" s="88"/>
      <c r="E841" s="8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5" x14ac:dyDescent="0.35">
      <c r="A842" s="58"/>
      <c r="B842" s="88"/>
      <c r="C842" s="58"/>
      <c r="D842" s="88"/>
      <c r="E842" s="8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5" x14ac:dyDescent="0.35">
      <c r="A843" s="58"/>
      <c r="B843" s="88"/>
      <c r="C843" s="58"/>
      <c r="D843" s="88"/>
      <c r="E843" s="8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5" x14ac:dyDescent="0.35">
      <c r="A844" s="58"/>
      <c r="B844" s="88"/>
      <c r="C844" s="58"/>
      <c r="D844" s="88"/>
      <c r="E844" s="8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5" x14ac:dyDescent="0.35">
      <c r="A845" s="58"/>
      <c r="B845" s="88"/>
      <c r="C845" s="58"/>
      <c r="D845" s="88"/>
      <c r="E845" s="8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5" x14ac:dyDescent="0.35">
      <c r="A846" s="58"/>
      <c r="B846" s="88"/>
      <c r="C846" s="58"/>
      <c r="D846" s="88"/>
      <c r="E846" s="8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5" x14ac:dyDescent="0.35">
      <c r="A847" s="58"/>
      <c r="B847" s="88"/>
      <c r="C847" s="58"/>
      <c r="D847" s="88"/>
      <c r="E847" s="8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5" x14ac:dyDescent="0.35">
      <c r="A848" s="58"/>
      <c r="B848" s="88"/>
      <c r="C848" s="58"/>
      <c r="D848" s="88"/>
      <c r="E848" s="8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5" x14ac:dyDescent="0.35">
      <c r="A849" s="58"/>
      <c r="B849" s="88"/>
      <c r="C849" s="58"/>
      <c r="D849" s="88"/>
      <c r="E849" s="8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5" x14ac:dyDescent="0.35">
      <c r="A850" s="58"/>
      <c r="B850" s="88"/>
      <c r="C850" s="58"/>
      <c r="D850" s="88"/>
      <c r="E850" s="8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5" x14ac:dyDescent="0.35">
      <c r="A851" s="58"/>
      <c r="B851" s="88"/>
      <c r="C851" s="58"/>
      <c r="D851" s="88"/>
      <c r="E851" s="8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5" x14ac:dyDescent="0.35">
      <c r="A852" s="58"/>
      <c r="B852" s="88"/>
      <c r="C852" s="58"/>
      <c r="D852" s="88"/>
      <c r="E852" s="8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5" x14ac:dyDescent="0.35">
      <c r="A853" s="58"/>
      <c r="B853" s="88"/>
      <c r="C853" s="58"/>
      <c r="D853" s="88"/>
      <c r="E853" s="8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5" x14ac:dyDescent="0.35">
      <c r="A854" s="58"/>
      <c r="B854" s="88"/>
      <c r="C854" s="58"/>
      <c r="D854" s="88"/>
      <c r="E854" s="8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5" x14ac:dyDescent="0.35">
      <c r="A855" s="58"/>
      <c r="B855" s="88"/>
      <c r="C855" s="58"/>
      <c r="D855" s="88"/>
      <c r="E855" s="8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5" x14ac:dyDescent="0.35">
      <c r="A856" s="58"/>
      <c r="B856" s="88"/>
      <c r="C856" s="58"/>
      <c r="D856" s="88"/>
      <c r="E856" s="8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5" x14ac:dyDescent="0.35">
      <c r="A857" s="58"/>
      <c r="B857" s="88"/>
      <c r="C857" s="58"/>
      <c r="D857" s="88"/>
      <c r="E857" s="8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5" x14ac:dyDescent="0.35">
      <c r="A858" s="58"/>
      <c r="B858" s="88"/>
      <c r="C858" s="58"/>
      <c r="D858" s="88"/>
      <c r="E858" s="8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5" x14ac:dyDescent="0.35">
      <c r="A859" s="58"/>
      <c r="B859" s="88"/>
      <c r="C859" s="58"/>
      <c r="D859" s="88"/>
      <c r="E859" s="8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5" x14ac:dyDescent="0.35">
      <c r="A860" s="58"/>
      <c r="B860" s="88"/>
      <c r="C860" s="58"/>
      <c r="D860" s="88"/>
      <c r="E860" s="8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5" x14ac:dyDescent="0.35">
      <c r="A861" s="58"/>
      <c r="B861" s="88"/>
      <c r="C861" s="58"/>
      <c r="D861" s="88"/>
      <c r="E861" s="8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5" x14ac:dyDescent="0.35">
      <c r="A862" s="58"/>
      <c r="B862" s="88"/>
      <c r="C862" s="58"/>
      <c r="D862" s="88"/>
      <c r="E862" s="8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5" x14ac:dyDescent="0.35">
      <c r="A863" s="58"/>
      <c r="B863" s="88"/>
      <c r="C863" s="58"/>
      <c r="D863" s="88"/>
      <c r="E863" s="8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5" x14ac:dyDescent="0.35">
      <c r="A864" s="58"/>
      <c r="B864" s="88"/>
      <c r="C864" s="58"/>
      <c r="D864" s="88"/>
      <c r="E864" s="8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5" x14ac:dyDescent="0.35">
      <c r="A865" s="58"/>
      <c r="B865" s="88"/>
      <c r="C865" s="58"/>
      <c r="D865" s="88"/>
      <c r="E865" s="8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5" x14ac:dyDescent="0.35">
      <c r="A866" s="58"/>
      <c r="B866" s="88"/>
      <c r="C866" s="58"/>
      <c r="D866" s="88"/>
      <c r="E866" s="8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5" x14ac:dyDescent="0.35">
      <c r="A867" s="58"/>
      <c r="B867" s="88"/>
      <c r="C867" s="58"/>
      <c r="D867" s="88"/>
      <c r="E867" s="8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5" x14ac:dyDescent="0.35">
      <c r="A868" s="58"/>
      <c r="B868" s="88"/>
      <c r="C868" s="58"/>
      <c r="D868" s="88"/>
      <c r="E868" s="8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5" x14ac:dyDescent="0.35">
      <c r="A869" s="58"/>
      <c r="B869" s="88"/>
      <c r="C869" s="58"/>
      <c r="D869" s="88"/>
      <c r="E869" s="8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5" x14ac:dyDescent="0.35">
      <c r="A870" s="58"/>
      <c r="B870" s="88"/>
      <c r="C870" s="58"/>
      <c r="D870" s="88"/>
      <c r="E870" s="8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5" x14ac:dyDescent="0.35">
      <c r="A871" s="58"/>
      <c r="B871" s="88"/>
      <c r="C871" s="58"/>
      <c r="D871" s="88"/>
      <c r="E871" s="8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5" x14ac:dyDescent="0.35">
      <c r="A872" s="58"/>
      <c r="B872" s="88"/>
      <c r="C872" s="58"/>
      <c r="D872" s="88"/>
      <c r="E872" s="8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5" x14ac:dyDescent="0.35">
      <c r="A873" s="58"/>
      <c r="B873" s="88"/>
      <c r="C873" s="58"/>
      <c r="D873" s="88"/>
      <c r="E873" s="8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5" x14ac:dyDescent="0.35">
      <c r="A874" s="58"/>
      <c r="B874" s="88"/>
      <c r="C874" s="58"/>
      <c r="D874" s="88"/>
      <c r="E874" s="8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5" x14ac:dyDescent="0.35">
      <c r="A875" s="58"/>
      <c r="B875" s="88"/>
      <c r="C875" s="58"/>
      <c r="D875" s="88"/>
      <c r="E875" s="8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5" x14ac:dyDescent="0.35">
      <c r="A876" s="58"/>
      <c r="B876" s="88"/>
      <c r="C876" s="58"/>
      <c r="D876" s="88"/>
      <c r="E876" s="8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5" x14ac:dyDescent="0.35">
      <c r="A877" s="58"/>
      <c r="B877" s="88"/>
      <c r="C877" s="58"/>
      <c r="D877" s="88"/>
      <c r="E877" s="8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5" x14ac:dyDescent="0.35">
      <c r="A878" s="58"/>
      <c r="B878" s="88"/>
      <c r="C878" s="58"/>
      <c r="D878" s="88"/>
      <c r="E878" s="8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5" x14ac:dyDescent="0.35">
      <c r="A879" s="58"/>
      <c r="B879" s="88"/>
      <c r="C879" s="58"/>
      <c r="D879" s="88"/>
      <c r="E879" s="8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5" x14ac:dyDescent="0.35">
      <c r="A880" s="58"/>
      <c r="B880" s="88"/>
      <c r="C880" s="58"/>
      <c r="D880" s="88"/>
      <c r="E880" s="8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5" x14ac:dyDescent="0.35">
      <c r="A881" s="58"/>
      <c r="B881" s="88"/>
      <c r="C881" s="58"/>
      <c r="D881" s="88"/>
      <c r="E881" s="8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5" x14ac:dyDescent="0.35">
      <c r="A882" s="58"/>
      <c r="B882" s="88"/>
      <c r="C882" s="58"/>
      <c r="D882" s="88"/>
      <c r="E882" s="8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5" x14ac:dyDescent="0.35">
      <c r="A883" s="58"/>
      <c r="B883" s="88"/>
      <c r="C883" s="58"/>
      <c r="D883" s="88"/>
      <c r="E883" s="8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5" x14ac:dyDescent="0.35">
      <c r="A884" s="58"/>
      <c r="B884" s="88"/>
      <c r="C884" s="58"/>
      <c r="D884" s="88"/>
      <c r="E884" s="8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5" x14ac:dyDescent="0.35">
      <c r="A885" s="58"/>
      <c r="B885" s="88"/>
      <c r="C885" s="58"/>
      <c r="D885" s="88"/>
      <c r="E885" s="8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5" x14ac:dyDescent="0.35">
      <c r="A886" s="58"/>
      <c r="B886" s="88"/>
      <c r="C886" s="58"/>
      <c r="D886" s="88"/>
      <c r="E886" s="8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5" x14ac:dyDescent="0.35">
      <c r="A887" s="58"/>
      <c r="B887" s="88"/>
      <c r="C887" s="58"/>
      <c r="D887" s="88"/>
      <c r="E887" s="8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5" x14ac:dyDescent="0.35">
      <c r="A888" s="58"/>
      <c r="B888" s="88"/>
      <c r="C888" s="58"/>
      <c r="D888" s="88"/>
      <c r="E888" s="8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5" x14ac:dyDescent="0.35">
      <c r="A889" s="58"/>
      <c r="B889" s="88"/>
      <c r="C889" s="58"/>
      <c r="D889" s="88"/>
      <c r="E889" s="8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5" x14ac:dyDescent="0.35">
      <c r="A890" s="58"/>
      <c r="B890" s="88"/>
      <c r="C890" s="58"/>
      <c r="D890" s="88"/>
      <c r="E890" s="8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5" x14ac:dyDescent="0.35">
      <c r="A891" s="58"/>
      <c r="B891" s="88"/>
      <c r="C891" s="58"/>
      <c r="D891" s="88"/>
      <c r="E891" s="8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5" x14ac:dyDescent="0.35">
      <c r="A892" s="58"/>
      <c r="B892" s="88"/>
      <c r="C892" s="58"/>
      <c r="D892" s="88"/>
      <c r="E892" s="8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5" x14ac:dyDescent="0.35">
      <c r="A893" s="58"/>
      <c r="B893" s="88"/>
      <c r="C893" s="58"/>
      <c r="D893" s="88"/>
      <c r="E893" s="8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5" x14ac:dyDescent="0.35">
      <c r="A894" s="58"/>
      <c r="B894" s="88"/>
      <c r="C894" s="58"/>
      <c r="D894" s="88"/>
      <c r="E894" s="8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5" x14ac:dyDescent="0.35">
      <c r="A895" s="58"/>
      <c r="B895" s="88"/>
      <c r="C895" s="58"/>
      <c r="D895" s="88"/>
      <c r="E895" s="8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5" x14ac:dyDescent="0.35">
      <c r="A896" s="58"/>
      <c r="B896" s="88"/>
      <c r="C896" s="58"/>
      <c r="D896" s="88"/>
      <c r="E896" s="8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5" x14ac:dyDescent="0.35">
      <c r="A897" s="58"/>
      <c r="B897" s="88"/>
      <c r="C897" s="58"/>
      <c r="D897" s="88"/>
      <c r="E897" s="8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5" x14ac:dyDescent="0.35">
      <c r="A898" s="58"/>
      <c r="B898" s="88"/>
      <c r="C898" s="58"/>
      <c r="D898" s="88"/>
      <c r="E898" s="8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5" x14ac:dyDescent="0.35">
      <c r="A899" s="58"/>
      <c r="B899" s="88"/>
      <c r="C899" s="58"/>
      <c r="D899" s="88"/>
      <c r="E899" s="8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5" x14ac:dyDescent="0.35">
      <c r="A900" s="58"/>
      <c r="B900" s="88"/>
      <c r="C900" s="58"/>
      <c r="D900" s="88"/>
      <c r="E900" s="8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5" x14ac:dyDescent="0.35">
      <c r="A901" s="58"/>
      <c r="B901" s="88"/>
      <c r="C901" s="58"/>
      <c r="D901" s="88"/>
      <c r="E901" s="8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5" x14ac:dyDescent="0.35">
      <c r="A902" s="58"/>
      <c r="B902" s="88"/>
      <c r="C902" s="58"/>
      <c r="D902" s="88"/>
      <c r="E902" s="8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5" x14ac:dyDescent="0.35">
      <c r="A903" s="58"/>
      <c r="B903" s="88"/>
      <c r="C903" s="58"/>
      <c r="D903" s="88"/>
      <c r="E903" s="8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5" x14ac:dyDescent="0.35">
      <c r="A904" s="58"/>
      <c r="B904" s="88"/>
      <c r="C904" s="58"/>
      <c r="D904" s="88"/>
      <c r="E904" s="8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5" x14ac:dyDescent="0.35">
      <c r="A905" s="58"/>
      <c r="B905" s="88"/>
      <c r="C905" s="58"/>
      <c r="D905" s="88"/>
      <c r="E905" s="8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5" x14ac:dyDescent="0.35">
      <c r="A906" s="58"/>
      <c r="B906" s="88"/>
      <c r="C906" s="58"/>
      <c r="D906" s="88"/>
      <c r="E906" s="8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5" x14ac:dyDescent="0.35">
      <c r="A907" s="58"/>
      <c r="B907" s="88"/>
      <c r="C907" s="58"/>
      <c r="D907" s="88"/>
      <c r="E907" s="8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5" x14ac:dyDescent="0.35">
      <c r="A908" s="58"/>
      <c r="B908" s="88"/>
      <c r="C908" s="58"/>
      <c r="D908" s="88"/>
      <c r="E908" s="8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5" x14ac:dyDescent="0.35">
      <c r="A909" s="58"/>
      <c r="B909" s="88"/>
      <c r="C909" s="58"/>
      <c r="D909" s="88"/>
      <c r="E909" s="8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5" x14ac:dyDescent="0.35">
      <c r="A910" s="58"/>
      <c r="B910" s="88"/>
      <c r="C910" s="58"/>
      <c r="D910" s="88"/>
      <c r="E910" s="8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5" x14ac:dyDescent="0.35">
      <c r="A911" s="58"/>
      <c r="B911" s="88"/>
      <c r="C911" s="58"/>
      <c r="D911" s="88"/>
      <c r="E911" s="8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5" x14ac:dyDescent="0.35">
      <c r="A912" s="58"/>
      <c r="B912" s="88"/>
      <c r="C912" s="58"/>
      <c r="D912" s="88"/>
      <c r="E912" s="8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5" x14ac:dyDescent="0.35">
      <c r="A913" s="58"/>
      <c r="B913" s="88"/>
      <c r="C913" s="58"/>
      <c r="D913" s="88"/>
      <c r="E913" s="8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5" x14ac:dyDescent="0.35">
      <c r="A914" s="58"/>
      <c r="B914" s="88"/>
      <c r="C914" s="58"/>
      <c r="D914" s="88"/>
      <c r="E914" s="8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5" x14ac:dyDescent="0.35">
      <c r="A915" s="58"/>
      <c r="B915" s="88"/>
      <c r="C915" s="58"/>
      <c r="D915" s="88"/>
      <c r="E915" s="8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5" x14ac:dyDescent="0.35">
      <c r="A916" s="58"/>
      <c r="B916" s="88"/>
      <c r="C916" s="58"/>
      <c r="D916" s="88"/>
      <c r="E916" s="8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5" x14ac:dyDescent="0.35">
      <c r="A917" s="58"/>
      <c r="B917" s="88"/>
      <c r="C917" s="58"/>
      <c r="D917" s="88"/>
      <c r="E917" s="8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5" x14ac:dyDescent="0.35">
      <c r="A918" s="58"/>
      <c r="B918" s="88"/>
      <c r="C918" s="58"/>
      <c r="D918" s="88"/>
      <c r="E918" s="8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5" x14ac:dyDescent="0.35">
      <c r="A919" s="58"/>
      <c r="B919" s="88"/>
      <c r="C919" s="58"/>
      <c r="D919" s="88"/>
      <c r="E919" s="8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5" x14ac:dyDescent="0.35">
      <c r="A920" s="58"/>
      <c r="B920" s="88"/>
      <c r="C920" s="58"/>
      <c r="D920" s="88"/>
      <c r="E920" s="8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5" x14ac:dyDescent="0.35">
      <c r="A921" s="58"/>
      <c r="B921" s="88"/>
      <c r="C921" s="58"/>
      <c r="D921" s="88"/>
      <c r="E921" s="8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5" x14ac:dyDescent="0.35">
      <c r="A922" s="58"/>
      <c r="B922" s="88"/>
      <c r="C922" s="58"/>
      <c r="D922" s="88"/>
      <c r="E922" s="8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5" x14ac:dyDescent="0.35">
      <c r="A923" s="58"/>
      <c r="B923" s="88"/>
      <c r="C923" s="58"/>
      <c r="D923" s="88"/>
      <c r="E923" s="8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5" x14ac:dyDescent="0.35">
      <c r="A924" s="58"/>
      <c r="B924" s="88"/>
      <c r="C924" s="58"/>
      <c r="D924" s="88"/>
      <c r="E924" s="8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5" x14ac:dyDescent="0.35">
      <c r="A925" s="58"/>
      <c r="B925" s="88"/>
      <c r="C925" s="58"/>
      <c r="D925" s="88"/>
      <c r="E925" s="8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5" x14ac:dyDescent="0.35">
      <c r="A926" s="58"/>
      <c r="B926" s="88"/>
      <c r="C926" s="58"/>
      <c r="D926" s="88"/>
      <c r="E926" s="8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5" x14ac:dyDescent="0.35">
      <c r="A927" s="58"/>
      <c r="B927" s="88"/>
      <c r="C927" s="58"/>
      <c r="D927" s="88"/>
      <c r="E927" s="8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5" x14ac:dyDescent="0.35">
      <c r="A928" s="58"/>
      <c r="B928" s="88"/>
      <c r="C928" s="58"/>
      <c r="D928" s="88"/>
      <c r="E928" s="8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5" x14ac:dyDescent="0.35">
      <c r="A929" s="58"/>
      <c r="B929" s="88"/>
      <c r="C929" s="58"/>
      <c r="D929" s="88"/>
      <c r="E929" s="8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5" x14ac:dyDescent="0.35">
      <c r="A930" s="58"/>
      <c r="B930" s="88"/>
      <c r="C930" s="58"/>
      <c r="D930" s="88"/>
      <c r="E930" s="8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5" x14ac:dyDescent="0.35">
      <c r="A931" s="58"/>
      <c r="B931" s="88"/>
      <c r="C931" s="58"/>
      <c r="D931" s="88"/>
      <c r="E931" s="8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5" x14ac:dyDescent="0.35">
      <c r="A932" s="58"/>
      <c r="B932" s="88"/>
      <c r="C932" s="58"/>
      <c r="D932" s="88"/>
      <c r="E932" s="8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5" x14ac:dyDescent="0.35">
      <c r="A933" s="58"/>
      <c r="B933" s="88"/>
      <c r="C933" s="58"/>
      <c r="D933" s="88"/>
      <c r="E933" s="8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5" x14ac:dyDescent="0.35">
      <c r="A934" s="58"/>
      <c r="B934" s="88"/>
      <c r="C934" s="58"/>
      <c r="D934" s="88"/>
      <c r="E934" s="8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5" x14ac:dyDescent="0.35">
      <c r="A935" s="58"/>
      <c r="B935" s="88"/>
      <c r="C935" s="58"/>
      <c r="D935" s="88"/>
      <c r="E935" s="8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5" x14ac:dyDescent="0.35">
      <c r="A936" s="58"/>
      <c r="B936" s="88"/>
      <c r="C936" s="58"/>
      <c r="D936" s="88"/>
      <c r="E936" s="8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5" x14ac:dyDescent="0.35">
      <c r="A937" s="58"/>
      <c r="B937" s="88"/>
      <c r="C937" s="58"/>
      <c r="D937" s="88"/>
      <c r="E937" s="8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5" x14ac:dyDescent="0.35">
      <c r="A938" s="58"/>
      <c r="B938" s="88"/>
      <c r="C938" s="58"/>
      <c r="D938" s="88"/>
      <c r="E938" s="8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5" x14ac:dyDescent="0.35">
      <c r="A939" s="58"/>
      <c r="B939" s="88"/>
      <c r="C939" s="58"/>
      <c r="D939" s="88"/>
      <c r="E939" s="8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5" x14ac:dyDescent="0.35">
      <c r="A940" s="58"/>
      <c r="B940" s="88"/>
      <c r="C940" s="58"/>
      <c r="D940" s="88"/>
      <c r="E940" s="8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5" x14ac:dyDescent="0.35">
      <c r="A941" s="58"/>
      <c r="B941" s="88"/>
      <c r="C941" s="58"/>
      <c r="D941" s="88"/>
      <c r="E941" s="8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5" x14ac:dyDescent="0.35">
      <c r="A942" s="58"/>
      <c r="B942" s="88"/>
      <c r="C942" s="58"/>
      <c r="D942" s="88"/>
      <c r="E942" s="8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5" x14ac:dyDescent="0.35">
      <c r="A943" s="58"/>
      <c r="B943" s="88"/>
      <c r="C943" s="58"/>
      <c r="D943" s="88"/>
      <c r="E943" s="8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5" x14ac:dyDescent="0.35">
      <c r="A944" s="58"/>
      <c r="B944" s="88"/>
      <c r="C944" s="58"/>
      <c r="D944" s="88"/>
      <c r="E944" s="8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5" x14ac:dyDescent="0.35">
      <c r="A945" s="58"/>
      <c r="B945" s="88"/>
      <c r="C945" s="58"/>
      <c r="D945" s="88"/>
      <c r="E945" s="8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5" x14ac:dyDescent="0.35">
      <c r="A946" s="58"/>
      <c r="B946" s="88"/>
      <c r="C946" s="58"/>
      <c r="D946" s="88"/>
      <c r="E946" s="8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5" x14ac:dyDescent="0.35">
      <c r="A947" s="58"/>
      <c r="B947" s="88"/>
      <c r="C947" s="58"/>
      <c r="D947" s="88"/>
      <c r="E947" s="8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5" x14ac:dyDescent="0.35">
      <c r="A948" s="58"/>
      <c r="B948" s="88"/>
      <c r="C948" s="58"/>
      <c r="D948" s="88"/>
      <c r="E948" s="8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5" x14ac:dyDescent="0.35">
      <c r="A949" s="58"/>
      <c r="B949" s="88"/>
      <c r="C949" s="58"/>
      <c r="D949" s="88"/>
      <c r="E949" s="8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5" x14ac:dyDescent="0.35">
      <c r="A950" s="58"/>
      <c r="B950" s="88"/>
      <c r="C950" s="58"/>
      <c r="D950" s="88"/>
      <c r="E950" s="8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5" x14ac:dyDescent="0.35">
      <c r="A951" s="58"/>
      <c r="B951" s="88"/>
      <c r="C951" s="58"/>
      <c r="D951" s="88"/>
      <c r="E951" s="8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5" x14ac:dyDescent="0.35">
      <c r="A952" s="58"/>
      <c r="B952" s="88"/>
      <c r="C952" s="58"/>
      <c r="D952" s="88"/>
      <c r="E952" s="8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5" x14ac:dyDescent="0.35">
      <c r="A953" s="58"/>
      <c r="B953" s="88"/>
      <c r="C953" s="58"/>
      <c r="D953" s="88"/>
      <c r="E953" s="8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5" x14ac:dyDescent="0.35">
      <c r="A954" s="58"/>
      <c r="B954" s="88"/>
      <c r="C954" s="58"/>
      <c r="D954" s="88"/>
      <c r="E954" s="8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5" x14ac:dyDescent="0.35">
      <c r="A955" s="58"/>
      <c r="B955" s="88"/>
      <c r="C955" s="58"/>
      <c r="D955" s="88"/>
      <c r="E955" s="8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5" x14ac:dyDescent="0.35">
      <c r="A956" s="58"/>
      <c r="B956" s="88"/>
      <c r="C956" s="58"/>
      <c r="D956" s="88"/>
      <c r="E956" s="8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5" x14ac:dyDescent="0.35">
      <c r="A957" s="58"/>
      <c r="B957" s="88"/>
      <c r="C957" s="58"/>
      <c r="D957" s="88"/>
      <c r="E957" s="8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5" x14ac:dyDescent="0.35">
      <c r="A958" s="58"/>
      <c r="B958" s="88"/>
      <c r="C958" s="58"/>
      <c r="D958" s="88"/>
      <c r="E958" s="8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5" x14ac:dyDescent="0.35">
      <c r="A959" s="58"/>
      <c r="B959" s="88"/>
      <c r="C959" s="58"/>
      <c r="D959" s="88"/>
      <c r="E959" s="8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5" x14ac:dyDescent="0.35">
      <c r="A960" s="58"/>
      <c r="B960" s="88"/>
      <c r="C960" s="58"/>
      <c r="D960" s="88"/>
      <c r="E960" s="8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5" x14ac:dyDescent="0.35">
      <c r="A961" s="58"/>
      <c r="B961" s="88"/>
      <c r="C961" s="58"/>
      <c r="D961" s="88"/>
      <c r="E961" s="8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5" x14ac:dyDescent="0.35">
      <c r="A962" s="58"/>
      <c r="B962" s="88"/>
      <c r="C962" s="58"/>
      <c r="D962" s="88"/>
      <c r="E962" s="8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5" x14ac:dyDescent="0.35">
      <c r="A963" s="58"/>
      <c r="B963" s="88"/>
      <c r="C963" s="58"/>
      <c r="D963" s="88"/>
      <c r="E963" s="8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5" x14ac:dyDescent="0.35">
      <c r="A964" s="58"/>
      <c r="B964" s="88"/>
      <c r="C964" s="58"/>
      <c r="D964" s="88"/>
      <c r="E964" s="8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5" x14ac:dyDescent="0.35">
      <c r="A965" s="58"/>
      <c r="B965" s="88"/>
      <c r="C965" s="58"/>
      <c r="D965" s="88"/>
      <c r="E965" s="8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5" x14ac:dyDescent="0.35">
      <c r="A966" s="58"/>
      <c r="B966" s="88"/>
      <c r="C966" s="58"/>
      <c r="D966" s="88"/>
      <c r="E966" s="8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5" x14ac:dyDescent="0.35">
      <c r="A967" s="58"/>
      <c r="B967" s="88"/>
      <c r="C967" s="58"/>
      <c r="D967" s="88"/>
      <c r="E967" s="8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5" x14ac:dyDescent="0.35">
      <c r="A968" s="58"/>
      <c r="B968" s="88"/>
      <c r="C968" s="58"/>
      <c r="D968" s="88"/>
      <c r="E968" s="8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5" x14ac:dyDescent="0.35">
      <c r="A969" s="58"/>
      <c r="B969" s="88"/>
      <c r="C969" s="58"/>
      <c r="D969" s="88"/>
      <c r="E969" s="8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5" x14ac:dyDescent="0.35">
      <c r="A970" s="58"/>
      <c r="B970" s="88"/>
      <c r="C970" s="58"/>
      <c r="D970" s="88"/>
      <c r="E970" s="8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5" x14ac:dyDescent="0.35">
      <c r="A971" s="58"/>
      <c r="B971" s="88"/>
      <c r="C971" s="58"/>
      <c r="D971" s="88"/>
      <c r="E971" s="8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5" x14ac:dyDescent="0.35">
      <c r="A972" s="58"/>
      <c r="B972" s="88"/>
      <c r="C972" s="58"/>
      <c r="D972" s="88"/>
      <c r="E972" s="8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5" x14ac:dyDescent="0.35">
      <c r="A973" s="58"/>
      <c r="B973" s="88"/>
      <c r="C973" s="58"/>
      <c r="D973" s="88"/>
      <c r="E973" s="8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5" x14ac:dyDescent="0.35">
      <c r="A974" s="58"/>
      <c r="B974" s="88"/>
      <c r="C974" s="58"/>
      <c r="D974" s="88"/>
      <c r="E974" s="8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5" x14ac:dyDescent="0.35">
      <c r="A975" s="58"/>
      <c r="B975" s="88"/>
      <c r="C975" s="58"/>
      <c r="D975" s="88"/>
      <c r="E975" s="8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5" x14ac:dyDescent="0.35">
      <c r="A976" s="58"/>
      <c r="B976" s="88"/>
      <c r="C976" s="58"/>
      <c r="D976" s="88"/>
      <c r="E976" s="8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5" x14ac:dyDescent="0.35">
      <c r="A977" s="58"/>
      <c r="B977" s="88"/>
      <c r="C977" s="58"/>
      <c r="D977" s="88"/>
      <c r="E977" s="8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5" x14ac:dyDescent="0.35">
      <c r="A978" s="58"/>
      <c r="B978" s="88"/>
      <c r="C978" s="58"/>
      <c r="D978" s="88"/>
      <c r="E978" s="8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5" x14ac:dyDescent="0.35">
      <c r="A979" s="58"/>
      <c r="B979" s="88"/>
      <c r="C979" s="58"/>
      <c r="D979" s="88"/>
      <c r="E979" s="8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5" x14ac:dyDescent="0.35">
      <c r="A980" s="58"/>
      <c r="B980" s="88"/>
      <c r="C980" s="58"/>
      <c r="D980" s="88"/>
      <c r="E980" s="8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5" x14ac:dyDescent="0.35">
      <c r="A981" s="58"/>
      <c r="B981" s="88"/>
      <c r="C981" s="58"/>
      <c r="D981" s="88"/>
      <c r="E981" s="8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5" x14ac:dyDescent="0.35">
      <c r="A982" s="58"/>
      <c r="B982" s="88"/>
      <c r="C982" s="58"/>
      <c r="D982" s="88"/>
      <c r="E982" s="8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5" x14ac:dyDescent="0.35">
      <c r="A983" s="58"/>
      <c r="B983" s="88"/>
      <c r="C983" s="58"/>
      <c r="D983" s="88"/>
      <c r="E983" s="8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5" x14ac:dyDescent="0.35">
      <c r="A984" s="58"/>
      <c r="B984" s="88"/>
      <c r="C984" s="58"/>
      <c r="D984" s="88"/>
      <c r="E984" s="8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5" x14ac:dyDescent="0.35">
      <c r="A985" s="58"/>
      <c r="B985" s="88"/>
      <c r="C985" s="58"/>
      <c r="D985" s="88"/>
      <c r="E985" s="8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5" x14ac:dyDescent="0.35">
      <c r="A986" s="58"/>
      <c r="B986" s="88"/>
      <c r="C986" s="58"/>
      <c r="D986" s="88"/>
      <c r="E986" s="8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5" x14ac:dyDescent="0.35">
      <c r="A987" s="58"/>
      <c r="B987" s="88"/>
      <c r="C987" s="58"/>
      <c r="D987" s="88"/>
      <c r="E987" s="8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5" x14ac:dyDescent="0.35">
      <c r="A988" s="58"/>
      <c r="B988" s="88"/>
      <c r="C988" s="58"/>
      <c r="D988" s="88"/>
      <c r="E988" s="8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5" x14ac:dyDescent="0.35">
      <c r="A989" s="58"/>
      <c r="B989" s="88"/>
      <c r="C989" s="58"/>
      <c r="D989" s="88"/>
      <c r="E989" s="8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5" x14ac:dyDescent="0.35">
      <c r="A990" s="58"/>
      <c r="B990" s="88"/>
      <c r="C990" s="58"/>
      <c r="D990" s="88"/>
      <c r="E990" s="8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5" x14ac:dyDescent="0.35">
      <c r="A991" s="58"/>
      <c r="B991" s="88"/>
      <c r="C991" s="58"/>
      <c r="D991" s="88"/>
      <c r="E991" s="8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5" x14ac:dyDescent="0.35">
      <c r="A992" s="58"/>
      <c r="B992" s="88"/>
      <c r="C992" s="58"/>
      <c r="D992" s="88"/>
      <c r="E992" s="8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5" x14ac:dyDescent="0.35">
      <c r="A993" s="58"/>
      <c r="B993" s="88"/>
      <c r="C993" s="58"/>
      <c r="D993" s="88"/>
      <c r="E993" s="8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5" x14ac:dyDescent="0.35">
      <c r="A994" s="58"/>
      <c r="B994" s="88"/>
      <c r="C994" s="58"/>
      <c r="D994" s="88"/>
      <c r="E994" s="8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5" x14ac:dyDescent="0.35">
      <c r="A995" s="58"/>
      <c r="B995" s="88"/>
      <c r="C995" s="58"/>
      <c r="D995" s="88"/>
      <c r="E995" s="8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5" x14ac:dyDescent="0.35">
      <c r="A996" s="58"/>
      <c r="B996" s="88"/>
      <c r="C996" s="58"/>
      <c r="D996" s="88"/>
      <c r="E996" s="8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5" x14ac:dyDescent="0.35">
      <c r="A997" s="58"/>
      <c r="B997" s="88"/>
      <c r="C997" s="58"/>
      <c r="D997" s="88"/>
      <c r="E997" s="8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5" x14ac:dyDescent="0.35">
      <c r="A998" s="58"/>
      <c r="B998" s="88"/>
      <c r="C998" s="58"/>
      <c r="D998" s="88"/>
      <c r="E998" s="8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5" x14ac:dyDescent="0.35">
      <c r="A999" s="58"/>
      <c r="B999" s="88"/>
      <c r="C999" s="58"/>
      <c r="D999" s="88"/>
      <c r="E999" s="88"/>
      <c r="F999" s="58"/>
      <c r="G999" s="58"/>
      <c r="H999" s="58"/>
      <c r="I999" s="58"/>
      <c r="J999" s="58"/>
      <c r="K999" s="58"/>
      <c r="L999" s="58"/>
      <c r="M999" s="58"/>
      <c r="N999" s="58"/>
      <c r="O999" s="58"/>
      <c r="P999" s="58"/>
      <c r="Q999" s="58"/>
      <c r="R999" s="58"/>
      <c r="S999" s="58"/>
      <c r="T999" s="58"/>
      <c r="U999" s="58"/>
      <c r="V999" s="58"/>
      <c r="W999" s="58"/>
      <c r="X999" s="58"/>
      <c r="Y999" s="58"/>
      <c r="Z999" s="58"/>
    </row>
    <row r="1000" spans="1:26" ht="15.5" x14ac:dyDescent="0.35">
      <c r="A1000" s="58"/>
      <c r="B1000" s="88"/>
      <c r="C1000" s="58"/>
      <c r="D1000" s="88"/>
      <c r="E1000" s="8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2">
    <mergeCell ref="B1:E1"/>
    <mergeCell ref="A2:E2"/>
  </mergeCells>
  <pageMargins left="0.7" right="0.7" top="0.75" bottom="0.75" header="0" footer="0"/>
  <pageSetup orientation="landscape"/>
  <drawing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heetViews>
  <sheetFormatPr defaultColWidth="11.25" defaultRowHeight="15" customHeight="1" x14ac:dyDescent="0.35"/>
  <cols>
    <col min="1" max="1" width="73" customWidth="1"/>
    <col min="2" max="2" width="18.6640625" customWidth="1"/>
    <col min="3" max="3" width="22.4140625" customWidth="1"/>
    <col min="4" max="4" width="48.4140625" customWidth="1"/>
    <col min="5" max="5" width="29.6640625" customWidth="1"/>
    <col min="6" max="26" width="10.6640625" customWidth="1"/>
  </cols>
  <sheetData>
    <row r="1" spans="1:26" ht="147" customHeight="1" x14ac:dyDescent="0.5">
      <c r="A1" s="129"/>
      <c r="B1" s="228" t="s">
        <v>392</v>
      </c>
      <c r="C1" s="204"/>
      <c r="D1" s="204"/>
    </row>
    <row r="2" spans="1:26" ht="60.75" customHeight="1" x14ac:dyDescent="0.5">
      <c r="A2" s="229" t="s">
        <v>334</v>
      </c>
      <c r="B2" s="204"/>
      <c r="C2" s="204"/>
      <c r="D2" s="204"/>
    </row>
    <row r="3" spans="1:26" ht="27.75" customHeight="1" x14ac:dyDescent="0.5">
      <c r="A3" s="130"/>
      <c r="B3" s="130"/>
      <c r="C3" s="130"/>
      <c r="D3" s="130"/>
    </row>
    <row r="4" spans="1:26" ht="31.5" customHeight="1" x14ac:dyDescent="0.35">
      <c r="A4" s="131" t="s">
        <v>393</v>
      </c>
      <c r="B4" s="132">
        <v>21</v>
      </c>
      <c r="C4" s="87"/>
      <c r="D4" s="87"/>
    </row>
    <row r="5" spans="1:26" ht="15.75" customHeight="1" x14ac:dyDescent="0.35">
      <c r="A5" s="133"/>
      <c r="B5" s="134"/>
      <c r="C5" s="133"/>
      <c r="D5" s="97"/>
    </row>
    <row r="6" spans="1:26" ht="18.75" customHeight="1" x14ac:dyDescent="0.35">
      <c r="A6" s="89"/>
      <c r="B6" s="135" t="s">
        <v>335</v>
      </c>
      <c r="C6" s="90" t="s">
        <v>336</v>
      </c>
      <c r="D6" s="136" t="s">
        <v>394</v>
      </c>
    </row>
    <row r="7" spans="1:26" ht="15.5" x14ac:dyDescent="0.35">
      <c r="A7" s="137"/>
      <c r="B7" s="138"/>
      <c r="C7" s="137"/>
      <c r="D7" s="139"/>
    </row>
    <row r="8" spans="1:26" ht="40.5" customHeight="1" x14ac:dyDescent="0.35">
      <c r="A8" s="140" t="s">
        <v>395</v>
      </c>
      <c r="B8" s="141"/>
      <c r="C8" s="142"/>
      <c r="D8" s="143" t="s">
        <v>396</v>
      </c>
    </row>
    <row r="9" spans="1:26" ht="22.5" customHeight="1" x14ac:dyDescent="0.35">
      <c r="A9" s="133" t="s">
        <v>397</v>
      </c>
      <c r="B9" s="114">
        <v>15000</v>
      </c>
      <c r="C9" s="115" t="s">
        <v>398</v>
      </c>
      <c r="D9" s="117">
        <v>30000</v>
      </c>
      <c r="E9" s="3"/>
    </row>
    <row r="10" spans="1:26" ht="22.5" customHeight="1" x14ac:dyDescent="0.35">
      <c r="A10" s="133" t="s">
        <v>399</v>
      </c>
      <c r="B10" s="114">
        <v>10000</v>
      </c>
      <c r="C10" s="115" t="s">
        <v>400</v>
      </c>
      <c r="D10" s="117">
        <v>40000</v>
      </c>
    </row>
    <row r="11" spans="1:26" ht="22.5" customHeight="1" x14ac:dyDescent="0.35">
      <c r="A11" s="133" t="s">
        <v>401</v>
      </c>
      <c r="B11" s="114">
        <v>10000</v>
      </c>
      <c r="C11" s="115" t="s">
        <v>224</v>
      </c>
      <c r="D11" s="117">
        <f t="shared" ref="D11:D14" si="0">IF(C11="Once only",B11,IF(C11="Annually",B11*$B$4,IF(C11="Every second year",B11*$B$4/2,IF(C11="Every third year",B11*$B$4/3,IF(C11="Every fourth year",B11*$B$4/4,IF(C11="Every fifth year",B11*$B$4/5,IF(C11="For the first ten years of retirement",B11*10,"Error")))))))</f>
        <v>10000</v>
      </c>
    </row>
    <row r="12" spans="1:26" ht="22.5" customHeight="1" x14ac:dyDescent="0.35">
      <c r="A12" s="133" t="s">
        <v>402</v>
      </c>
      <c r="B12" s="114">
        <v>18000</v>
      </c>
      <c r="C12" s="115" t="s">
        <v>224</v>
      </c>
      <c r="D12" s="117">
        <f t="shared" si="0"/>
        <v>18000</v>
      </c>
    </row>
    <row r="13" spans="1:26" ht="22.5" customHeight="1" x14ac:dyDescent="0.35">
      <c r="A13" s="133" t="s">
        <v>403</v>
      </c>
      <c r="B13" s="114">
        <v>0</v>
      </c>
      <c r="C13" s="115" t="s">
        <v>224</v>
      </c>
      <c r="D13" s="117">
        <f t="shared" si="0"/>
        <v>0</v>
      </c>
    </row>
    <row r="14" spans="1:26" ht="22.5" customHeight="1" x14ac:dyDescent="0.35">
      <c r="A14" s="133" t="s">
        <v>403</v>
      </c>
      <c r="B14" s="114">
        <v>0</v>
      </c>
      <c r="C14" s="115" t="s">
        <v>224</v>
      </c>
      <c r="D14" s="117">
        <f t="shared" si="0"/>
        <v>0</v>
      </c>
    </row>
    <row r="15" spans="1:26" ht="15.5" x14ac:dyDescent="0.35">
      <c r="A15" s="133"/>
      <c r="B15" s="134"/>
      <c r="C15" s="133"/>
      <c r="D15" s="97"/>
    </row>
    <row r="16" spans="1:26" ht="40.5" customHeight="1" x14ac:dyDescent="0.35">
      <c r="A16" s="92" t="s">
        <v>354</v>
      </c>
      <c r="B16" s="144"/>
      <c r="C16" s="145" t="s">
        <v>404</v>
      </c>
      <c r="D16" s="101">
        <f>SUM(D9:D14)</f>
        <v>98000</v>
      </c>
      <c r="E16" s="146"/>
      <c r="F16" s="146"/>
      <c r="G16" s="146"/>
      <c r="H16" s="146"/>
      <c r="I16" s="146"/>
      <c r="J16" s="146"/>
      <c r="K16" s="146"/>
      <c r="L16" s="146"/>
      <c r="M16" s="146"/>
      <c r="N16" s="146"/>
      <c r="O16" s="146"/>
      <c r="P16" s="146"/>
      <c r="Q16" s="146"/>
      <c r="R16" s="146"/>
      <c r="S16" s="146"/>
      <c r="T16" s="146"/>
      <c r="U16" s="146"/>
      <c r="V16" s="146"/>
      <c r="W16" s="146"/>
      <c r="X16" s="146"/>
      <c r="Y16" s="146"/>
      <c r="Z16" s="146"/>
    </row>
    <row r="17" spans="1:26" ht="15.5" x14ac:dyDescent="0.35">
      <c r="A17" s="58"/>
      <c r="B17" s="127"/>
      <c r="C17" s="58"/>
      <c r="D17" s="88"/>
    </row>
    <row r="18" spans="1:26" ht="15.5" x14ac:dyDescent="0.35">
      <c r="A18" s="58"/>
      <c r="B18" s="127"/>
      <c r="C18" s="58"/>
      <c r="D18" s="88"/>
    </row>
    <row r="19" spans="1:26" ht="25.5" customHeight="1" x14ac:dyDescent="0.35">
      <c r="A19" s="140" t="s">
        <v>405</v>
      </c>
      <c r="B19" s="141"/>
      <c r="C19" s="142"/>
      <c r="D19" s="147"/>
    </row>
    <row r="20" spans="1:26" ht="22.5" customHeight="1" x14ac:dyDescent="0.35">
      <c r="A20" s="133" t="s">
        <v>406</v>
      </c>
      <c r="B20" s="114">
        <v>25000</v>
      </c>
      <c r="C20" s="115" t="s">
        <v>224</v>
      </c>
      <c r="D20" s="97">
        <f t="shared" ref="D20:D30" si="1">IF(C20="Once only",B20,IF(C20="Annually",B20*$B$4,IF(C20="Every second year",B20*$B$4/2,IF(C20="Every third year",B20*$B$4/3,IF(C20="Every fourth year",B20*$B$4/4,IF(C20="Every fifth year",B20*$B$4/5,IF(C20="For the first ten years of retirement",B20*10,"Error")))))))</f>
        <v>25000</v>
      </c>
      <c r="E20" s="3" t="s">
        <v>354</v>
      </c>
    </row>
    <row r="21" spans="1:26" ht="22.5" customHeight="1" x14ac:dyDescent="0.35">
      <c r="A21" s="133" t="s">
        <v>407</v>
      </c>
      <c r="B21" s="114">
        <v>15000</v>
      </c>
      <c r="C21" s="115" t="s">
        <v>224</v>
      </c>
      <c r="D21" s="97">
        <f t="shared" si="1"/>
        <v>15000</v>
      </c>
    </row>
    <row r="22" spans="1:26" ht="22.5" customHeight="1" x14ac:dyDescent="0.35">
      <c r="A22" s="133" t="s">
        <v>408</v>
      </c>
      <c r="B22" s="114">
        <v>15000</v>
      </c>
      <c r="C22" s="115" t="s">
        <v>224</v>
      </c>
      <c r="D22" s="97">
        <f t="shared" si="1"/>
        <v>15000</v>
      </c>
    </row>
    <row r="23" spans="1:26" ht="33.75" customHeight="1" x14ac:dyDescent="0.35">
      <c r="A23" s="133" t="s">
        <v>409</v>
      </c>
      <c r="B23" s="114">
        <v>10000</v>
      </c>
      <c r="C23" s="148" t="s">
        <v>410</v>
      </c>
      <c r="D23" s="97">
        <f t="shared" si="1"/>
        <v>100000</v>
      </c>
    </row>
    <row r="24" spans="1:26" ht="22.5" customHeight="1" x14ac:dyDescent="0.35">
      <c r="A24" s="133" t="s">
        <v>411</v>
      </c>
      <c r="B24" s="114">
        <v>50000</v>
      </c>
      <c r="C24" s="115" t="s">
        <v>224</v>
      </c>
      <c r="D24" s="97">
        <f t="shared" si="1"/>
        <v>50000</v>
      </c>
    </row>
    <row r="25" spans="1:26" ht="22.5" customHeight="1" x14ac:dyDescent="0.35">
      <c r="A25" s="133" t="s">
        <v>412</v>
      </c>
      <c r="B25" s="114">
        <v>0</v>
      </c>
      <c r="C25" s="115" t="s">
        <v>224</v>
      </c>
      <c r="D25" s="97">
        <f t="shared" si="1"/>
        <v>0</v>
      </c>
    </row>
    <row r="26" spans="1:26" ht="22.5" customHeight="1" x14ac:dyDescent="0.35">
      <c r="A26" s="133" t="s">
        <v>413</v>
      </c>
      <c r="B26" s="114">
        <v>15000</v>
      </c>
      <c r="C26" s="115" t="s">
        <v>224</v>
      </c>
      <c r="D26" s="97">
        <f t="shared" si="1"/>
        <v>15000</v>
      </c>
    </row>
    <row r="27" spans="1:26" ht="22.5" customHeight="1" x14ac:dyDescent="0.35">
      <c r="A27" s="133" t="s">
        <v>414</v>
      </c>
      <c r="B27" s="114">
        <v>20000</v>
      </c>
      <c r="C27" s="115" t="s">
        <v>224</v>
      </c>
      <c r="D27" s="97">
        <f t="shared" si="1"/>
        <v>20000</v>
      </c>
    </row>
    <row r="28" spans="1:26" ht="22.5" customHeight="1" x14ac:dyDescent="0.35">
      <c r="A28" s="133" t="s">
        <v>415</v>
      </c>
      <c r="B28" s="114">
        <v>20000</v>
      </c>
      <c r="C28" s="115" t="s">
        <v>224</v>
      </c>
      <c r="D28" s="97">
        <f t="shared" si="1"/>
        <v>20000</v>
      </c>
    </row>
    <row r="29" spans="1:26" ht="22.5" customHeight="1" x14ac:dyDescent="0.35">
      <c r="A29" s="133" t="s">
        <v>416</v>
      </c>
      <c r="B29" s="114">
        <v>0</v>
      </c>
      <c r="C29" s="115" t="s">
        <v>224</v>
      </c>
      <c r="D29" s="97">
        <f t="shared" si="1"/>
        <v>0</v>
      </c>
    </row>
    <row r="30" spans="1:26" ht="22.5" customHeight="1" x14ac:dyDescent="0.35">
      <c r="A30" s="133" t="s">
        <v>417</v>
      </c>
      <c r="B30" s="114">
        <v>0</v>
      </c>
      <c r="C30" s="115" t="s">
        <v>224</v>
      </c>
      <c r="D30" s="97">
        <f t="shared" si="1"/>
        <v>0</v>
      </c>
    </row>
    <row r="31" spans="1:26" ht="15.5" x14ac:dyDescent="0.35">
      <c r="A31" s="133"/>
      <c r="B31" s="134"/>
      <c r="C31" s="133"/>
      <c r="D31" s="97"/>
    </row>
    <row r="32" spans="1:26" ht="54" customHeight="1" x14ac:dyDescent="0.35">
      <c r="A32" s="92" t="s">
        <v>354</v>
      </c>
      <c r="B32" s="144"/>
      <c r="C32" s="145" t="s">
        <v>418</v>
      </c>
      <c r="D32" s="101">
        <f>SUM(D20:D30)</f>
        <v>260000</v>
      </c>
      <c r="E32" s="146"/>
      <c r="F32" s="146"/>
      <c r="G32" s="146"/>
      <c r="H32" s="146"/>
      <c r="I32" s="146"/>
      <c r="J32" s="146"/>
      <c r="K32" s="146"/>
      <c r="L32" s="146"/>
      <c r="M32" s="146"/>
      <c r="N32" s="146"/>
      <c r="O32" s="146"/>
      <c r="P32" s="146"/>
      <c r="Q32" s="146"/>
      <c r="R32" s="146"/>
      <c r="S32" s="146"/>
      <c r="T32" s="146"/>
      <c r="U32" s="146"/>
      <c r="V32" s="146"/>
      <c r="W32" s="146"/>
      <c r="X32" s="146"/>
      <c r="Y32" s="146"/>
      <c r="Z32" s="146"/>
    </row>
    <row r="33" spans="1:4" ht="15.5" x14ac:dyDescent="0.35">
      <c r="A33" s="58"/>
      <c r="B33" s="127"/>
      <c r="C33" s="58"/>
      <c r="D33" s="88"/>
    </row>
    <row r="34" spans="1:4" ht="15.5" x14ac:dyDescent="0.35">
      <c r="A34" s="58"/>
      <c r="B34" s="127"/>
      <c r="C34" s="58"/>
      <c r="D34" s="88"/>
    </row>
    <row r="35" spans="1:4" ht="15.5" x14ac:dyDescent="0.35">
      <c r="A35" s="58"/>
      <c r="B35" s="127"/>
      <c r="C35" s="58"/>
      <c r="D35" s="88"/>
    </row>
    <row r="36" spans="1:4" ht="15.5" x14ac:dyDescent="0.35">
      <c r="A36" s="58"/>
      <c r="B36" s="127"/>
      <c r="C36" s="58"/>
      <c r="D36" s="88"/>
    </row>
    <row r="37" spans="1:4" ht="15.5" x14ac:dyDescent="0.35">
      <c r="B37" s="149"/>
      <c r="D37" s="150"/>
    </row>
    <row r="38" spans="1:4" ht="15.5" x14ac:dyDescent="0.35">
      <c r="B38" s="149"/>
      <c r="D38" s="150"/>
    </row>
    <row r="39" spans="1:4" ht="15.5" x14ac:dyDescent="0.35">
      <c r="B39" s="149"/>
      <c r="D39" s="150"/>
    </row>
    <row r="40" spans="1:4" ht="15.5" x14ac:dyDescent="0.35">
      <c r="B40" s="149"/>
      <c r="D40" s="150"/>
    </row>
    <row r="41" spans="1:4" ht="15.5" x14ac:dyDescent="0.35">
      <c r="B41" s="149"/>
      <c r="D41" s="150"/>
    </row>
    <row r="42" spans="1:4" ht="15.5" x14ac:dyDescent="0.35">
      <c r="B42" s="149"/>
      <c r="D42" s="150"/>
    </row>
    <row r="43" spans="1:4" ht="15.5" x14ac:dyDescent="0.35">
      <c r="B43" s="149"/>
      <c r="D43" s="150"/>
    </row>
    <row r="44" spans="1:4" ht="15.5" x14ac:dyDescent="0.35">
      <c r="B44" s="149"/>
      <c r="D44" s="150"/>
    </row>
    <row r="45" spans="1:4" ht="15.5" x14ac:dyDescent="0.35">
      <c r="B45" s="149"/>
      <c r="D45" s="150"/>
    </row>
    <row r="46" spans="1:4" ht="15.5" x14ac:dyDescent="0.35">
      <c r="B46" s="149"/>
      <c r="D46" s="150"/>
    </row>
    <row r="47" spans="1:4" ht="15.5" x14ac:dyDescent="0.35">
      <c r="B47" s="149"/>
      <c r="D47" s="150"/>
    </row>
    <row r="48" spans="1:4" ht="15.5" x14ac:dyDescent="0.35">
      <c r="B48" s="149"/>
      <c r="D48" s="150"/>
    </row>
    <row r="49" spans="2:4" ht="15.5" x14ac:dyDescent="0.35">
      <c r="B49" s="149"/>
      <c r="D49" s="150"/>
    </row>
    <row r="50" spans="2:4" ht="15.5" x14ac:dyDescent="0.35">
      <c r="B50" s="149"/>
      <c r="D50" s="150"/>
    </row>
    <row r="51" spans="2:4" ht="15.5" x14ac:dyDescent="0.35">
      <c r="B51" s="149"/>
      <c r="D51" s="150"/>
    </row>
    <row r="52" spans="2:4" ht="15.5" x14ac:dyDescent="0.35">
      <c r="B52" s="149"/>
      <c r="D52" s="150"/>
    </row>
    <row r="53" spans="2:4" ht="15.5" x14ac:dyDescent="0.35">
      <c r="B53" s="149"/>
      <c r="D53" s="150"/>
    </row>
    <row r="54" spans="2:4" ht="15.5" x14ac:dyDescent="0.35">
      <c r="B54" s="149"/>
      <c r="D54" s="150"/>
    </row>
    <row r="55" spans="2:4" ht="15.5" x14ac:dyDescent="0.35">
      <c r="B55" s="149"/>
      <c r="D55" s="150"/>
    </row>
    <row r="56" spans="2:4" ht="15.5" x14ac:dyDescent="0.35">
      <c r="B56" s="149"/>
      <c r="D56" s="150"/>
    </row>
    <row r="57" spans="2:4" ht="15.5" x14ac:dyDescent="0.35">
      <c r="B57" s="149"/>
      <c r="D57" s="150"/>
    </row>
    <row r="58" spans="2:4" ht="15.5" x14ac:dyDescent="0.35">
      <c r="B58" s="149"/>
      <c r="D58" s="150"/>
    </row>
    <row r="59" spans="2:4" ht="15.5" x14ac:dyDescent="0.35">
      <c r="B59" s="149"/>
      <c r="D59" s="150"/>
    </row>
    <row r="60" spans="2:4" ht="15.5" x14ac:dyDescent="0.35">
      <c r="B60" s="149"/>
      <c r="D60" s="150"/>
    </row>
    <row r="61" spans="2:4" ht="15.5" x14ac:dyDescent="0.35">
      <c r="B61" s="149"/>
      <c r="D61" s="150"/>
    </row>
    <row r="62" spans="2:4" ht="15.5" x14ac:dyDescent="0.35">
      <c r="B62" s="149"/>
      <c r="D62" s="150"/>
    </row>
    <row r="63" spans="2:4" ht="15.5" x14ac:dyDescent="0.35">
      <c r="B63" s="149"/>
      <c r="D63" s="150"/>
    </row>
    <row r="64" spans="2:4" ht="15.5" x14ac:dyDescent="0.35">
      <c r="B64" s="149"/>
      <c r="D64" s="150"/>
    </row>
    <row r="65" spans="2:4" ht="15.5" x14ac:dyDescent="0.35">
      <c r="B65" s="149"/>
      <c r="D65" s="150"/>
    </row>
    <row r="66" spans="2:4" ht="15.5" x14ac:dyDescent="0.35">
      <c r="B66" s="149"/>
      <c r="D66" s="150"/>
    </row>
    <row r="67" spans="2:4" ht="15.5" x14ac:dyDescent="0.35">
      <c r="B67" s="149"/>
      <c r="D67" s="150"/>
    </row>
    <row r="68" spans="2:4" ht="15.5" x14ac:dyDescent="0.35">
      <c r="B68" s="149"/>
      <c r="D68" s="150"/>
    </row>
    <row r="69" spans="2:4" ht="15.5" x14ac:dyDescent="0.35">
      <c r="B69" s="149"/>
      <c r="D69" s="150"/>
    </row>
    <row r="70" spans="2:4" ht="15.5" x14ac:dyDescent="0.35">
      <c r="B70" s="149"/>
      <c r="D70" s="150"/>
    </row>
    <row r="71" spans="2:4" ht="15.5" x14ac:dyDescent="0.35">
      <c r="B71" s="149"/>
      <c r="D71" s="150"/>
    </row>
    <row r="72" spans="2:4" ht="15.5" x14ac:dyDescent="0.35">
      <c r="B72" s="149"/>
      <c r="D72" s="150"/>
    </row>
    <row r="73" spans="2:4" ht="15.5" x14ac:dyDescent="0.35">
      <c r="B73" s="149"/>
      <c r="D73" s="150"/>
    </row>
    <row r="74" spans="2:4" ht="15.5" x14ac:dyDescent="0.35">
      <c r="B74" s="149"/>
      <c r="D74" s="150"/>
    </row>
    <row r="75" spans="2:4" ht="15.5" x14ac:dyDescent="0.35">
      <c r="B75" s="149"/>
      <c r="D75" s="150"/>
    </row>
    <row r="76" spans="2:4" ht="15.5" x14ac:dyDescent="0.35">
      <c r="B76" s="149"/>
      <c r="D76" s="150"/>
    </row>
    <row r="77" spans="2:4" ht="15.5" x14ac:dyDescent="0.35">
      <c r="B77" s="149"/>
      <c r="D77" s="150"/>
    </row>
    <row r="78" spans="2:4" ht="15.5" x14ac:dyDescent="0.35">
      <c r="B78" s="149"/>
      <c r="D78" s="150"/>
    </row>
    <row r="79" spans="2:4" ht="15.5" x14ac:dyDescent="0.35">
      <c r="B79" s="149"/>
      <c r="D79" s="150"/>
    </row>
    <row r="80" spans="2:4" ht="15.5" x14ac:dyDescent="0.35">
      <c r="B80" s="149"/>
      <c r="D80" s="150"/>
    </row>
    <row r="81" spans="2:4" ht="15.5" x14ac:dyDescent="0.35">
      <c r="B81" s="149"/>
      <c r="D81" s="150"/>
    </row>
    <row r="82" spans="2:4" ht="15.5" x14ac:dyDescent="0.35">
      <c r="B82" s="149"/>
      <c r="D82" s="150"/>
    </row>
    <row r="83" spans="2:4" ht="15.5" x14ac:dyDescent="0.35">
      <c r="B83" s="149"/>
      <c r="D83" s="150"/>
    </row>
    <row r="84" spans="2:4" ht="15.5" x14ac:dyDescent="0.35">
      <c r="B84" s="149"/>
      <c r="D84" s="150"/>
    </row>
    <row r="85" spans="2:4" ht="15.5" x14ac:dyDescent="0.35">
      <c r="B85" s="149"/>
      <c r="D85" s="150"/>
    </row>
    <row r="86" spans="2:4" ht="15.5" x14ac:dyDescent="0.35">
      <c r="B86" s="149"/>
      <c r="D86" s="150"/>
    </row>
    <row r="87" spans="2:4" ht="15.5" x14ac:dyDescent="0.35">
      <c r="B87" s="149"/>
      <c r="D87" s="150"/>
    </row>
    <row r="88" spans="2:4" ht="15.5" x14ac:dyDescent="0.35">
      <c r="B88" s="149"/>
      <c r="D88" s="150"/>
    </row>
    <row r="89" spans="2:4" ht="15.5" x14ac:dyDescent="0.35">
      <c r="B89" s="149"/>
      <c r="D89" s="150"/>
    </row>
    <row r="90" spans="2:4" ht="15.5" x14ac:dyDescent="0.35">
      <c r="B90" s="149"/>
      <c r="D90" s="150"/>
    </row>
    <row r="91" spans="2:4" ht="15.5" x14ac:dyDescent="0.35">
      <c r="B91" s="149"/>
      <c r="D91" s="150"/>
    </row>
    <row r="92" spans="2:4" ht="15.5" x14ac:dyDescent="0.35">
      <c r="B92" s="149"/>
      <c r="D92" s="150"/>
    </row>
    <row r="93" spans="2:4" ht="15.5" x14ac:dyDescent="0.35">
      <c r="B93" s="149"/>
      <c r="D93" s="150"/>
    </row>
    <row r="94" spans="2:4" ht="15.5" x14ac:dyDescent="0.35">
      <c r="B94" s="149"/>
      <c r="D94" s="150"/>
    </row>
    <row r="95" spans="2:4" ht="15.5" x14ac:dyDescent="0.35">
      <c r="B95" s="149"/>
      <c r="D95" s="150"/>
    </row>
    <row r="96" spans="2:4" ht="15.5" x14ac:dyDescent="0.35">
      <c r="B96" s="149"/>
      <c r="D96" s="150"/>
    </row>
    <row r="97" spans="2:4" ht="15.5" x14ac:dyDescent="0.35">
      <c r="B97" s="149"/>
      <c r="D97" s="150"/>
    </row>
    <row r="98" spans="2:4" ht="15.5" x14ac:dyDescent="0.35">
      <c r="B98" s="149"/>
      <c r="D98" s="150"/>
    </row>
    <row r="99" spans="2:4" ht="15.5" x14ac:dyDescent="0.35">
      <c r="B99" s="149"/>
      <c r="D99" s="150"/>
    </row>
    <row r="100" spans="2:4" ht="15.5" x14ac:dyDescent="0.35">
      <c r="B100" s="149"/>
      <c r="D100" s="150"/>
    </row>
    <row r="101" spans="2:4" ht="15.5" x14ac:dyDescent="0.35">
      <c r="B101" s="149"/>
      <c r="D101" s="150"/>
    </row>
    <row r="102" spans="2:4" ht="15.5" x14ac:dyDescent="0.35">
      <c r="B102" s="149"/>
      <c r="D102" s="150"/>
    </row>
    <row r="103" spans="2:4" ht="15.5" x14ac:dyDescent="0.35">
      <c r="B103" s="149"/>
      <c r="D103" s="150"/>
    </row>
    <row r="104" spans="2:4" ht="15.5" x14ac:dyDescent="0.35">
      <c r="B104" s="149"/>
      <c r="D104" s="150"/>
    </row>
    <row r="105" spans="2:4" ht="15.5" x14ac:dyDescent="0.35">
      <c r="B105" s="149"/>
      <c r="D105" s="150"/>
    </row>
    <row r="106" spans="2:4" ht="15.5" x14ac:dyDescent="0.35">
      <c r="B106" s="149"/>
      <c r="D106" s="150"/>
    </row>
    <row r="107" spans="2:4" ht="15.5" x14ac:dyDescent="0.35">
      <c r="B107" s="149"/>
      <c r="D107" s="150"/>
    </row>
    <row r="108" spans="2:4" ht="15.5" x14ac:dyDescent="0.35">
      <c r="B108" s="149"/>
      <c r="D108" s="150"/>
    </row>
    <row r="109" spans="2:4" ht="15.5" x14ac:dyDescent="0.35">
      <c r="B109" s="149"/>
      <c r="D109" s="150"/>
    </row>
    <row r="110" spans="2:4" ht="15.5" x14ac:dyDescent="0.35">
      <c r="B110" s="149"/>
      <c r="D110" s="150"/>
    </row>
    <row r="111" spans="2:4" ht="15.5" x14ac:dyDescent="0.35">
      <c r="B111" s="149"/>
      <c r="D111" s="150"/>
    </row>
    <row r="112" spans="2:4" ht="15.5" x14ac:dyDescent="0.35">
      <c r="B112" s="149"/>
      <c r="D112" s="150"/>
    </row>
    <row r="113" spans="2:4" ht="15.5" x14ac:dyDescent="0.35">
      <c r="B113" s="149"/>
      <c r="D113" s="150"/>
    </row>
    <row r="114" spans="2:4" ht="15.5" x14ac:dyDescent="0.35">
      <c r="B114" s="149"/>
      <c r="D114" s="150"/>
    </row>
    <row r="115" spans="2:4" ht="15.5" x14ac:dyDescent="0.35">
      <c r="B115" s="149"/>
      <c r="D115" s="150"/>
    </row>
    <row r="116" spans="2:4" ht="15.5" x14ac:dyDescent="0.35">
      <c r="B116" s="149"/>
      <c r="D116" s="150"/>
    </row>
    <row r="117" spans="2:4" ht="15.5" x14ac:dyDescent="0.35">
      <c r="B117" s="149"/>
      <c r="D117" s="150"/>
    </row>
    <row r="118" spans="2:4" ht="15.5" x14ac:dyDescent="0.35">
      <c r="B118" s="149"/>
      <c r="D118" s="150"/>
    </row>
    <row r="119" spans="2:4" ht="15.5" x14ac:dyDescent="0.35">
      <c r="B119" s="149"/>
      <c r="D119" s="150"/>
    </row>
    <row r="120" spans="2:4" ht="15.5" x14ac:dyDescent="0.35">
      <c r="B120" s="149"/>
      <c r="D120" s="150"/>
    </row>
    <row r="121" spans="2:4" ht="15.5" x14ac:dyDescent="0.35">
      <c r="B121" s="149"/>
      <c r="D121" s="150"/>
    </row>
    <row r="122" spans="2:4" ht="15.5" x14ac:dyDescent="0.35">
      <c r="B122" s="149"/>
      <c r="D122" s="150"/>
    </row>
    <row r="123" spans="2:4" ht="15.5" x14ac:dyDescent="0.35">
      <c r="B123" s="149"/>
      <c r="D123" s="150"/>
    </row>
    <row r="124" spans="2:4" ht="15.5" x14ac:dyDescent="0.35">
      <c r="B124" s="149"/>
      <c r="D124" s="150"/>
    </row>
    <row r="125" spans="2:4" ht="15.5" x14ac:dyDescent="0.35">
      <c r="B125" s="149"/>
      <c r="D125" s="150"/>
    </row>
    <row r="126" spans="2:4" ht="15.5" x14ac:dyDescent="0.35">
      <c r="B126" s="149"/>
      <c r="D126" s="150"/>
    </row>
    <row r="127" spans="2:4" ht="15.5" x14ac:dyDescent="0.35">
      <c r="B127" s="149"/>
      <c r="D127" s="150"/>
    </row>
    <row r="128" spans="2:4" ht="15.5" x14ac:dyDescent="0.35">
      <c r="B128" s="149"/>
      <c r="D128" s="150"/>
    </row>
    <row r="129" spans="2:4" ht="15.5" x14ac:dyDescent="0.35">
      <c r="B129" s="149"/>
      <c r="D129" s="150"/>
    </row>
    <row r="130" spans="2:4" ht="15.5" x14ac:dyDescent="0.35">
      <c r="B130" s="149"/>
      <c r="D130" s="150"/>
    </row>
    <row r="131" spans="2:4" ht="15.5" x14ac:dyDescent="0.35">
      <c r="B131" s="149"/>
      <c r="D131" s="150"/>
    </row>
    <row r="132" spans="2:4" ht="15.5" x14ac:dyDescent="0.35">
      <c r="B132" s="149"/>
      <c r="D132" s="150"/>
    </row>
    <row r="133" spans="2:4" ht="15.5" x14ac:dyDescent="0.35">
      <c r="B133" s="149"/>
      <c r="D133" s="150"/>
    </row>
    <row r="134" spans="2:4" ht="15.5" x14ac:dyDescent="0.35">
      <c r="B134" s="149"/>
      <c r="D134" s="150"/>
    </row>
    <row r="135" spans="2:4" ht="15.5" x14ac:dyDescent="0.35">
      <c r="B135" s="149"/>
      <c r="D135" s="150"/>
    </row>
    <row r="136" spans="2:4" ht="15.5" x14ac:dyDescent="0.35">
      <c r="B136" s="149"/>
      <c r="D136" s="150"/>
    </row>
    <row r="137" spans="2:4" ht="15.5" x14ac:dyDescent="0.35">
      <c r="B137" s="149"/>
      <c r="D137" s="150"/>
    </row>
    <row r="138" spans="2:4" ht="15.5" x14ac:dyDescent="0.35">
      <c r="B138" s="149"/>
      <c r="D138" s="150"/>
    </row>
    <row r="139" spans="2:4" ht="15.5" x14ac:dyDescent="0.35">
      <c r="B139" s="149"/>
      <c r="D139" s="150"/>
    </row>
    <row r="140" spans="2:4" ht="15.5" x14ac:dyDescent="0.35">
      <c r="B140" s="149"/>
      <c r="D140" s="150"/>
    </row>
    <row r="141" spans="2:4" ht="15.5" x14ac:dyDescent="0.35">
      <c r="B141" s="149"/>
      <c r="D141" s="150"/>
    </row>
    <row r="142" spans="2:4" ht="15.5" x14ac:dyDescent="0.35">
      <c r="B142" s="149"/>
      <c r="D142" s="150"/>
    </row>
    <row r="143" spans="2:4" ht="15.5" x14ac:dyDescent="0.35">
      <c r="B143" s="149"/>
      <c r="D143" s="150"/>
    </row>
    <row r="144" spans="2:4" ht="15.5" x14ac:dyDescent="0.35">
      <c r="B144" s="149"/>
      <c r="D144" s="150"/>
    </row>
    <row r="145" spans="2:4" ht="15.5" x14ac:dyDescent="0.35">
      <c r="B145" s="149"/>
      <c r="D145" s="150"/>
    </row>
    <row r="146" spans="2:4" ht="15.5" x14ac:dyDescent="0.35">
      <c r="B146" s="149"/>
      <c r="D146" s="150"/>
    </row>
    <row r="147" spans="2:4" ht="15.5" x14ac:dyDescent="0.35">
      <c r="B147" s="149"/>
      <c r="D147" s="150"/>
    </row>
    <row r="148" spans="2:4" ht="15.5" x14ac:dyDescent="0.35">
      <c r="B148" s="149"/>
      <c r="D148" s="150"/>
    </row>
    <row r="149" spans="2:4" ht="15.5" x14ac:dyDescent="0.35">
      <c r="B149" s="149"/>
      <c r="D149" s="150"/>
    </row>
    <row r="150" spans="2:4" ht="15.5" x14ac:dyDescent="0.35">
      <c r="B150" s="149"/>
      <c r="D150" s="150"/>
    </row>
    <row r="151" spans="2:4" ht="15.5" x14ac:dyDescent="0.35">
      <c r="B151" s="149"/>
      <c r="D151" s="150"/>
    </row>
    <row r="152" spans="2:4" ht="15.5" x14ac:dyDescent="0.35">
      <c r="B152" s="149"/>
      <c r="D152" s="150"/>
    </row>
    <row r="153" spans="2:4" ht="15.5" x14ac:dyDescent="0.35">
      <c r="B153" s="149"/>
      <c r="D153" s="150"/>
    </row>
    <row r="154" spans="2:4" ht="15.5" x14ac:dyDescent="0.35">
      <c r="B154" s="149"/>
      <c r="D154" s="150"/>
    </row>
    <row r="155" spans="2:4" ht="15.5" x14ac:dyDescent="0.35">
      <c r="B155" s="149"/>
      <c r="D155" s="150"/>
    </row>
    <row r="156" spans="2:4" ht="15.5" x14ac:dyDescent="0.35">
      <c r="B156" s="149"/>
      <c r="D156" s="150"/>
    </row>
    <row r="157" spans="2:4" ht="15.5" x14ac:dyDescent="0.35">
      <c r="B157" s="149"/>
      <c r="D157" s="150"/>
    </row>
    <row r="158" spans="2:4" ht="15.5" x14ac:dyDescent="0.35">
      <c r="B158" s="149"/>
      <c r="D158" s="150"/>
    </row>
    <row r="159" spans="2:4" ht="15.5" x14ac:dyDescent="0.35">
      <c r="B159" s="149"/>
      <c r="D159" s="150"/>
    </row>
    <row r="160" spans="2:4" ht="15.5" x14ac:dyDescent="0.35">
      <c r="B160" s="149"/>
      <c r="D160" s="150"/>
    </row>
    <row r="161" spans="2:4" ht="15.5" x14ac:dyDescent="0.35">
      <c r="B161" s="149"/>
      <c r="D161" s="150"/>
    </row>
    <row r="162" spans="2:4" ht="15.5" x14ac:dyDescent="0.35">
      <c r="B162" s="149"/>
      <c r="D162" s="150"/>
    </row>
    <row r="163" spans="2:4" ht="15.5" x14ac:dyDescent="0.35">
      <c r="B163" s="149"/>
      <c r="D163" s="150"/>
    </row>
    <row r="164" spans="2:4" ht="15.5" x14ac:dyDescent="0.35">
      <c r="B164" s="149"/>
      <c r="D164" s="150"/>
    </row>
    <row r="165" spans="2:4" ht="15.5" x14ac:dyDescent="0.35">
      <c r="B165" s="149"/>
      <c r="D165" s="150"/>
    </row>
    <row r="166" spans="2:4" ht="15.5" x14ac:dyDescent="0.35">
      <c r="B166" s="149"/>
      <c r="D166" s="150"/>
    </row>
    <row r="167" spans="2:4" ht="15.5" x14ac:dyDescent="0.35">
      <c r="B167" s="149"/>
      <c r="D167" s="150"/>
    </row>
    <row r="168" spans="2:4" ht="15.5" x14ac:dyDescent="0.35">
      <c r="B168" s="149"/>
      <c r="D168" s="150"/>
    </row>
    <row r="169" spans="2:4" ht="15.5" x14ac:dyDescent="0.35">
      <c r="B169" s="149"/>
      <c r="D169" s="150"/>
    </row>
    <row r="170" spans="2:4" ht="15.5" x14ac:dyDescent="0.35">
      <c r="B170" s="149"/>
      <c r="D170" s="150"/>
    </row>
    <row r="171" spans="2:4" ht="15.5" x14ac:dyDescent="0.35">
      <c r="B171" s="149"/>
      <c r="D171" s="150"/>
    </row>
    <row r="172" spans="2:4" ht="15.5" x14ac:dyDescent="0.35">
      <c r="B172" s="149"/>
      <c r="D172" s="150"/>
    </row>
    <row r="173" spans="2:4" ht="15.5" x14ac:dyDescent="0.35">
      <c r="B173" s="149"/>
      <c r="D173" s="150"/>
    </row>
    <row r="174" spans="2:4" ht="15.5" x14ac:dyDescent="0.35">
      <c r="B174" s="149"/>
      <c r="D174" s="150"/>
    </row>
    <row r="175" spans="2:4" ht="15.5" x14ac:dyDescent="0.35">
      <c r="B175" s="149"/>
      <c r="D175" s="150"/>
    </row>
    <row r="176" spans="2:4" ht="15.5" x14ac:dyDescent="0.35">
      <c r="B176" s="149"/>
      <c r="D176" s="150"/>
    </row>
    <row r="177" spans="2:4" ht="15.5" x14ac:dyDescent="0.35">
      <c r="B177" s="149"/>
      <c r="D177" s="150"/>
    </row>
    <row r="178" spans="2:4" ht="15.5" x14ac:dyDescent="0.35">
      <c r="B178" s="149"/>
      <c r="D178" s="150"/>
    </row>
    <row r="179" spans="2:4" ht="15.5" x14ac:dyDescent="0.35">
      <c r="B179" s="149"/>
      <c r="D179" s="150"/>
    </row>
    <row r="180" spans="2:4" ht="15.5" x14ac:dyDescent="0.35">
      <c r="B180" s="149"/>
      <c r="D180" s="150"/>
    </row>
    <row r="181" spans="2:4" ht="15.5" x14ac:dyDescent="0.35">
      <c r="B181" s="149"/>
      <c r="D181" s="150"/>
    </row>
    <row r="182" spans="2:4" ht="15.5" x14ac:dyDescent="0.35">
      <c r="B182" s="149"/>
      <c r="D182" s="150"/>
    </row>
    <row r="183" spans="2:4" ht="15.5" x14ac:dyDescent="0.35">
      <c r="B183" s="149"/>
      <c r="D183" s="150"/>
    </row>
    <row r="184" spans="2:4" ht="15.5" x14ac:dyDescent="0.35">
      <c r="B184" s="149"/>
      <c r="D184" s="150"/>
    </row>
    <row r="185" spans="2:4" ht="15.5" x14ac:dyDescent="0.35">
      <c r="B185" s="149"/>
      <c r="D185" s="150"/>
    </row>
    <row r="186" spans="2:4" ht="15.5" x14ac:dyDescent="0.35">
      <c r="B186" s="149"/>
      <c r="D186" s="150"/>
    </row>
    <row r="187" spans="2:4" ht="15.5" x14ac:dyDescent="0.35">
      <c r="B187" s="149"/>
      <c r="D187" s="150"/>
    </row>
    <row r="188" spans="2:4" ht="15.5" x14ac:dyDescent="0.35">
      <c r="B188" s="149"/>
      <c r="D188" s="150"/>
    </row>
    <row r="189" spans="2:4" ht="15.5" x14ac:dyDescent="0.35">
      <c r="B189" s="149"/>
      <c r="D189" s="150"/>
    </row>
    <row r="190" spans="2:4" ht="15.5" x14ac:dyDescent="0.35">
      <c r="B190" s="149"/>
      <c r="D190" s="150"/>
    </row>
    <row r="191" spans="2:4" ht="15.5" x14ac:dyDescent="0.35">
      <c r="B191" s="149"/>
      <c r="D191" s="150"/>
    </row>
    <row r="192" spans="2:4" ht="15.5" x14ac:dyDescent="0.35">
      <c r="B192" s="149"/>
      <c r="D192" s="150"/>
    </row>
    <row r="193" spans="2:4" ht="15.5" x14ac:dyDescent="0.35">
      <c r="B193" s="149"/>
      <c r="D193" s="150"/>
    </row>
    <row r="194" spans="2:4" ht="15.5" x14ac:dyDescent="0.35">
      <c r="B194" s="149"/>
      <c r="D194" s="150"/>
    </row>
    <row r="195" spans="2:4" ht="15.5" x14ac:dyDescent="0.35">
      <c r="B195" s="149"/>
      <c r="D195" s="150"/>
    </row>
    <row r="196" spans="2:4" ht="15.5" x14ac:dyDescent="0.35">
      <c r="B196" s="149"/>
      <c r="D196" s="150"/>
    </row>
    <row r="197" spans="2:4" ht="15.5" x14ac:dyDescent="0.35">
      <c r="B197" s="149"/>
      <c r="D197" s="150"/>
    </row>
    <row r="198" spans="2:4" ht="15.5" x14ac:dyDescent="0.35">
      <c r="B198" s="149"/>
      <c r="D198" s="150"/>
    </row>
    <row r="199" spans="2:4" ht="15.5" x14ac:dyDescent="0.35">
      <c r="B199" s="149"/>
      <c r="D199" s="150"/>
    </row>
    <row r="200" spans="2:4" ht="15.5" x14ac:dyDescent="0.35">
      <c r="B200" s="149"/>
      <c r="D200" s="150"/>
    </row>
    <row r="201" spans="2:4" ht="15.5" x14ac:dyDescent="0.35">
      <c r="B201" s="149"/>
      <c r="D201" s="150"/>
    </row>
    <row r="202" spans="2:4" ht="15.5" x14ac:dyDescent="0.35">
      <c r="B202" s="149"/>
      <c r="D202" s="150"/>
    </row>
    <row r="203" spans="2:4" ht="15.5" x14ac:dyDescent="0.35">
      <c r="B203" s="149"/>
      <c r="D203" s="150"/>
    </row>
    <row r="204" spans="2:4" ht="15.5" x14ac:dyDescent="0.35">
      <c r="B204" s="149"/>
      <c r="D204" s="150"/>
    </row>
    <row r="205" spans="2:4" ht="15.5" x14ac:dyDescent="0.35">
      <c r="B205" s="149"/>
      <c r="D205" s="150"/>
    </row>
    <row r="206" spans="2:4" ht="15.5" x14ac:dyDescent="0.35">
      <c r="B206" s="149"/>
      <c r="D206" s="150"/>
    </row>
    <row r="207" spans="2:4" ht="15.5" x14ac:dyDescent="0.35">
      <c r="B207" s="149"/>
      <c r="D207" s="150"/>
    </row>
    <row r="208" spans="2:4" ht="15.5" x14ac:dyDescent="0.35">
      <c r="B208" s="149"/>
      <c r="D208" s="150"/>
    </row>
    <row r="209" spans="2:4" ht="15.5" x14ac:dyDescent="0.35">
      <c r="B209" s="149"/>
      <c r="D209" s="150"/>
    </row>
    <row r="210" spans="2:4" ht="15.5" x14ac:dyDescent="0.35">
      <c r="B210" s="149"/>
      <c r="D210" s="150"/>
    </row>
    <row r="211" spans="2:4" ht="15.5" x14ac:dyDescent="0.35">
      <c r="B211" s="149"/>
      <c r="D211" s="150"/>
    </row>
    <row r="212" spans="2:4" ht="15.5" x14ac:dyDescent="0.35">
      <c r="B212" s="149"/>
      <c r="D212" s="150"/>
    </row>
    <row r="213" spans="2:4" ht="15.5" x14ac:dyDescent="0.35">
      <c r="B213" s="149"/>
      <c r="D213" s="150"/>
    </row>
    <row r="214" spans="2:4" ht="15.5" x14ac:dyDescent="0.35">
      <c r="B214" s="149"/>
      <c r="D214" s="150"/>
    </row>
    <row r="215" spans="2:4" ht="15.5" x14ac:dyDescent="0.35">
      <c r="B215" s="149"/>
      <c r="D215" s="150"/>
    </row>
    <row r="216" spans="2:4" ht="15.5" x14ac:dyDescent="0.35">
      <c r="B216" s="149"/>
      <c r="D216" s="150"/>
    </row>
    <row r="217" spans="2:4" ht="15.5" x14ac:dyDescent="0.35">
      <c r="B217" s="149"/>
      <c r="D217" s="150"/>
    </row>
    <row r="218" spans="2:4" ht="15.5" x14ac:dyDescent="0.35">
      <c r="B218" s="149"/>
      <c r="D218" s="150"/>
    </row>
    <row r="219" spans="2:4" ht="15.5" x14ac:dyDescent="0.35">
      <c r="B219" s="149"/>
      <c r="D219" s="150"/>
    </row>
    <row r="220" spans="2:4" ht="15.5" x14ac:dyDescent="0.35">
      <c r="B220" s="149"/>
      <c r="D220" s="150"/>
    </row>
    <row r="221" spans="2:4" ht="15.5" x14ac:dyDescent="0.35">
      <c r="B221" s="149"/>
      <c r="D221" s="150"/>
    </row>
    <row r="222" spans="2:4" ht="15.5" x14ac:dyDescent="0.35">
      <c r="B222" s="149"/>
      <c r="D222" s="150"/>
    </row>
    <row r="223" spans="2:4" ht="15.5" x14ac:dyDescent="0.35">
      <c r="B223" s="149"/>
      <c r="D223" s="150"/>
    </row>
    <row r="224" spans="2:4" ht="15.5" x14ac:dyDescent="0.35">
      <c r="B224" s="149"/>
      <c r="D224" s="150"/>
    </row>
    <row r="225" spans="2:4" ht="15.5" x14ac:dyDescent="0.35">
      <c r="B225" s="149"/>
      <c r="D225" s="150"/>
    </row>
    <row r="226" spans="2:4" ht="15.5" x14ac:dyDescent="0.35">
      <c r="B226" s="149"/>
      <c r="D226" s="150"/>
    </row>
    <row r="227" spans="2:4" ht="15.5" x14ac:dyDescent="0.35">
      <c r="B227" s="149"/>
      <c r="D227" s="150"/>
    </row>
    <row r="228" spans="2:4" ht="15.5" x14ac:dyDescent="0.35">
      <c r="B228" s="149"/>
      <c r="D228" s="150"/>
    </row>
    <row r="229" spans="2:4" ht="15.5" x14ac:dyDescent="0.35">
      <c r="B229" s="149"/>
      <c r="D229" s="150"/>
    </row>
    <row r="230" spans="2:4" ht="15.5" x14ac:dyDescent="0.35">
      <c r="B230" s="149"/>
      <c r="D230" s="150"/>
    </row>
    <row r="231" spans="2:4" ht="15.5" x14ac:dyDescent="0.35">
      <c r="B231" s="149"/>
      <c r="D231" s="150"/>
    </row>
    <row r="232" spans="2:4" ht="15.5" x14ac:dyDescent="0.35">
      <c r="B232" s="149"/>
      <c r="D232" s="150"/>
    </row>
    <row r="233" spans="2:4" ht="15.5" x14ac:dyDescent="0.35">
      <c r="B233" s="149"/>
      <c r="D233" s="150"/>
    </row>
    <row r="234" spans="2:4" ht="15.5" x14ac:dyDescent="0.35">
      <c r="B234" s="149"/>
      <c r="D234" s="150"/>
    </row>
    <row r="235" spans="2:4" ht="15.5" x14ac:dyDescent="0.35">
      <c r="B235" s="149"/>
      <c r="D235" s="150"/>
    </row>
    <row r="236" spans="2:4" ht="15.5" x14ac:dyDescent="0.35">
      <c r="B236" s="149"/>
      <c r="D236" s="150"/>
    </row>
    <row r="237" spans="2:4" ht="15.5" x14ac:dyDescent="0.35">
      <c r="B237" s="149"/>
      <c r="D237" s="150"/>
    </row>
    <row r="238" spans="2:4" ht="15.5" x14ac:dyDescent="0.35">
      <c r="B238" s="149"/>
      <c r="D238" s="150"/>
    </row>
    <row r="239" spans="2:4" ht="15.5" x14ac:dyDescent="0.35">
      <c r="B239" s="149"/>
      <c r="D239" s="150"/>
    </row>
    <row r="240" spans="2:4" ht="15.5" x14ac:dyDescent="0.35">
      <c r="B240" s="149"/>
      <c r="D240" s="150"/>
    </row>
    <row r="241" spans="2:4" ht="15.5" x14ac:dyDescent="0.35">
      <c r="B241" s="149"/>
      <c r="D241" s="150"/>
    </row>
    <row r="242" spans="2:4" ht="15.5" x14ac:dyDescent="0.35">
      <c r="B242" s="149"/>
      <c r="D242" s="150"/>
    </row>
    <row r="243" spans="2:4" ht="15.5" x14ac:dyDescent="0.35">
      <c r="B243" s="149"/>
      <c r="D243" s="150"/>
    </row>
    <row r="244" spans="2:4" ht="15.5" x14ac:dyDescent="0.35">
      <c r="B244" s="149"/>
      <c r="D244" s="150"/>
    </row>
    <row r="245" spans="2:4" ht="15.5" x14ac:dyDescent="0.35">
      <c r="B245" s="149"/>
      <c r="D245" s="150"/>
    </row>
    <row r="246" spans="2:4" ht="15.5" x14ac:dyDescent="0.35">
      <c r="B246" s="149"/>
      <c r="D246" s="150"/>
    </row>
    <row r="247" spans="2:4" ht="15.5" x14ac:dyDescent="0.35">
      <c r="B247" s="149"/>
      <c r="D247" s="150"/>
    </row>
    <row r="248" spans="2:4" ht="15.5" x14ac:dyDescent="0.35">
      <c r="B248" s="149"/>
      <c r="D248" s="150"/>
    </row>
    <row r="249" spans="2:4" ht="15.5" x14ac:dyDescent="0.35">
      <c r="B249" s="149"/>
      <c r="D249" s="150"/>
    </row>
    <row r="250" spans="2:4" ht="15.5" x14ac:dyDescent="0.35">
      <c r="B250" s="149"/>
      <c r="D250" s="150"/>
    </row>
    <row r="251" spans="2:4" ht="15.5" x14ac:dyDescent="0.35">
      <c r="B251" s="149"/>
      <c r="D251" s="150"/>
    </row>
    <row r="252" spans="2:4" ht="15.5" x14ac:dyDescent="0.35">
      <c r="B252" s="149"/>
      <c r="D252" s="150"/>
    </row>
    <row r="253" spans="2:4" ht="15.5" x14ac:dyDescent="0.35">
      <c r="B253" s="149"/>
      <c r="D253" s="150"/>
    </row>
    <row r="254" spans="2:4" ht="15.5" x14ac:dyDescent="0.35">
      <c r="B254" s="149"/>
      <c r="D254" s="150"/>
    </row>
    <row r="255" spans="2:4" ht="15.5" x14ac:dyDescent="0.35">
      <c r="B255" s="149"/>
      <c r="D255" s="150"/>
    </row>
    <row r="256" spans="2:4" ht="15.5" x14ac:dyDescent="0.35">
      <c r="B256" s="149"/>
      <c r="D256" s="150"/>
    </row>
    <row r="257" spans="2:4" ht="15.5" x14ac:dyDescent="0.35">
      <c r="B257" s="149"/>
      <c r="D257" s="150"/>
    </row>
    <row r="258" spans="2:4" ht="15.5" x14ac:dyDescent="0.35">
      <c r="B258" s="149"/>
      <c r="D258" s="150"/>
    </row>
    <row r="259" spans="2:4" ht="15.5" x14ac:dyDescent="0.35">
      <c r="B259" s="149"/>
      <c r="D259" s="150"/>
    </row>
    <row r="260" spans="2:4" ht="15.5" x14ac:dyDescent="0.35">
      <c r="B260" s="149"/>
      <c r="D260" s="150"/>
    </row>
    <row r="261" spans="2:4" ht="15.5" x14ac:dyDescent="0.35">
      <c r="B261" s="149"/>
      <c r="D261" s="150"/>
    </row>
    <row r="262" spans="2:4" ht="15.5" x14ac:dyDescent="0.35">
      <c r="B262" s="149"/>
      <c r="D262" s="150"/>
    </row>
    <row r="263" spans="2:4" ht="15.5" x14ac:dyDescent="0.35">
      <c r="B263" s="149"/>
      <c r="D263" s="150"/>
    </row>
    <row r="264" spans="2:4" ht="15.5" x14ac:dyDescent="0.35">
      <c r="B264" s="149"/>
      <c r="D264" s="150"/>
    </row>
    <row r="265" spans="2:4" ht="15.5" x14ac:dyDescent="0.35">
      <c r="B265" s="149"/>
      <c r="D265" s="150"/>
    </row>
    <row r="266" spans="2:4" ht="15.5" x14ac:dyDescent="0.35">
      <c r="B266" s="149"/>
      <c r="D266" s="150"/>
    </row>
    <row r="267" spans="2:4" ht="15.5" x14ac:dyDescent="0.35">
      <c r="B267" s="149"/>
      <c r="D267" s="150"/>
    </row>
    <row r="268" spans="2:4" ht="15.5" x14ac:dyDescent="0.35">
      <c r="B268" s="149"/>
      <c r="D268" s="150"/>
    </row>
    <row r="269" spans="2:4" ht="15.5" x14ac:dyDescent="0.35">
      <c r="B269" s="149"/>
      <c r="D269" s="150"/>
    </row>
    <row r="270" spans="2:4" ht="15.5" x14ac:dyDescent="0.35">
      <c r="B270" s="149"/>
      <c r="D270" s="150"/>
    </row>
    <row r="271" spans="2:4" ht="15.5" x14ac:dyDescent="0.35">
      <c r="B271" s="149"/>
      <c r="D271" s="150"/>
    </row>
    <row r="272" spans="2:4" ht="15.5" x14ac:dyDescent="0.35">
      <c r="B272" s="149"/>
      <c r="D272" s="150"/>
    </row>
    <row r="273" spans="2:4" ht="15.5" x14ac:dyDescent="0.35">
      <c r="B273" s="149"/>
      <c r="D273" s="150"/>
    </row>
    <row r="274" spans="2:4" ht="15.5" x14ac:dyDescent="0.35">
      <c r="B274" s="149"/>
      <c r="D274" s="150"/>
    </row>
    <row r="275" spans="2:4" ht="15.5" x14ac:dyDescent="0.35">
      <c r="B275" s="149"/>
      <c r="D275" s="150"/>
    </row>
    <row r="276" spans="2:4" ht="15.5" x14ac:dyDescent="0.35">
      <c r="B276" s="149"/>
      <c r="D276" s="150"/>
    </row>
    <row r="277" spans="2:4" ht="15.5" x14ac:dyDescent="0.35">
      <c r="B277" s="149"/>
      <c r="D277" s="150"/>
    </row>
    <row r="278" spans="2:4" ht="15.5" x14ac:dyDescent="0.35">
      <c r="B278" s="149"/>
      <c r="D278" s="150"/>
    </row>
    <row r="279" spans="2:4" ht="15.5" x14ac:dyDescent="0.35">
      <c r="B279" s="149"/>
      <c r="D279" s="150"/>
    </row>
    <row r="280" spans="2:4" ht="15.5" x14ac:dyDescent="0.35">
      <c r="B280" s="149"/>
      <c r="D280" s="150"/>
    </row>
    <row r="281" spans="2:4" ht="15.5" x14ac:dyDescent="0.35">
      <c r="B281" s="149"/>
      <c r="D281" s="150"/>
    </row>
    <row r="282" spans="2:4" ht="15.5" x14ac:dyDescent="0.35">
      <c r="B282" s="149"/>
      <c r="D282" s="150"/>
    </row>
    <row r="283" spans="2:4" ht="15.5" x14ac:dyDescent="0.35">
      <c r="B283" s="149"/>
      <c r="D283" s="150"/>
    </row>
    <row r="284" spans="2:4" ht="15.5" x14ac:dyDescent="0.35">
      <c r="B284" s="149"/>
      <c r="D284" s="150"/>
    </row>
    <row r="285" spans="2:4" ht="15.5" x14ac:dyDescent="0.35">
      <c r="B285" s="149"/>
      <c r="D285" s="150"/>
    </row>
    <row r="286" spans="2:4" ht="15.5" x14ac:dyDescent="0.35">
      <c r="B286" s="149"/>
      <c r="D286" s="150"/>
    </row>
    <row r="287" spans="2:4" ht="15.5" x14ac:dyDescent="0.35">
      <c r="B287" s="149"/>
      <c r="D287" s="150"/>
    </row>
    <row r="288" spans="2:4" ht="15.5" x14ac:dyDescent="0.35">
      <c r="B288" s="149"/>
      <c r="D288" s="150"/>
    </row>
    <row r="289" spans="2:4" ht="15.5" x14ac:dyDescent="0.35">
      <c r="B289" s="149"/>
      <c r="D289" s="150"/>
    </row>
    <row r="290" spans="2:4" ht="15.5" x14ac:dyDescent="0.35">
      <c r="B290" s="149"/>
      <c r="D290" s="150"/>
    </row>
    <row r="291" spans="2:4" ht="15.5" x14ac:dyDescent="0.35">
      <c r="B291" s="149"/>
      <c r="D291" s="150"/>
    </row>
    <row r="292" spans="2:4" ht="15.5" x14ac:dyDescent="0.35">
      <c r="B292" s="149"/>
      <c r="D292" s="150"/>
    </row>
    <row r="293" spans="2:4" ht="15.5" x14ac:dyDescent="0.35">
      <c r="B293" s="149"/>
      <c r="D293" s="150"/>
    </row>
    <row r="294" spans="2:4" ht="15.5" x14ac:dyDescent="0.35">
      <c r="B294" s="149"/>
      <c r="D294" s="150"/>
    </row>
    <row r="295" spans="2:4" ht="15.5" x14ac:dyDescent="0.35">
      <c r="B295" s="149"/>
      <c r="D295" s="150"/>
    </row>
    <row r="296" spans="2:4" ht="15.5" x14ac:dyDescent="0.35">
      <c r="B296" s="149"/>
      <c r="D296" s="150"/>
    </row>
    <row r="297" spans="2:4" ht="15.5" x14ac:dyDescent="0.35">
      <c r="B297" s="149"/>
      <c r="D297" s="150"/>
    </row>
    <row r="298" spans="2:4" ht="15.5" x14ac:dyDescent="0.35">
      <c r="B298" s="149"/>
      <c r="D298" s="150"/>
    </row>
    <row r="299" spans="2:4" ht="15.5" x14ac:dyDescent="0.35">
      <c r="B299" s="149"/>
      <c r="D299" s="150"/>
    </row>
    <row r="300" spans="2:4" ht="15.5" x14ac:dyDescent="0.35">
      <c r="B300" s="149"/>
      <c r="D300" s="150"/>
    </row>
    <row r="301" spans="2:4" ht="15.5" x14ac:dyDescent="0.35">
      <c r="B301" s="149"/>
      <c r="D301" s="150"/>
    </row>
    <row r="302" spans="2:4" ht="15.5" x14ac:dyDescent="0.35">
      <c r="B302" s="149"/>
      <c r="D302" s="150"/>
    </row>
    <row r="303" spans="2:4" ht="15.5" x14ac:dyDescent="0.35">
      <c r="B303" s="149"/>
      <c r="D303" s="150"/>
    </row>
    <row r="304" spans="2:4" ht="15.5" x14ac:dyDescent="0.35">
      <c r="B304" s="149"/>
      <c r="D304" s="150"/>
    </row>
    <row r="305" spans="2:4" ht="15.5" x14ac:dyDescent="0.35">
      <c r="B305" s="149"/>
      <c r="D305" s="150"/>
    </row>
    <row r="306" spans="2:4" ht="15.5" x14ac:dyDescent="0.35">
      <c r="B306" s="149"/>
      <c r="D306" s="150"/>
    </row>
    <row r="307" spans="2:4" ht="15.5" x14ac:dyDescent="0.35">
      <c r="B307" s="149"/>
      <c r="D307" s="150"/>
    </row>
    <row r="308" spans="2:4" ht="15.5" x14ac:dyDescent="0.35">
      <c r="B308" s="149"/>
      <c r="D308" s="150"/>
    </row>
    <row r="309" spans="2:4" ht="15.5" x14ac:dyDescent="0.35">
      <c r="B309" s="149"/>
      <c r="D309" s="150"/>
    </row>
    <row r="310" spans="2:4" ht="15.5" x14ac:dyDescent="0.35">
      <c r="B310" s="149"/>
      <c r="D310" s="150"/>
    </row>
    <row r="311" spans="2:4" ht="15.5" x14ac:dyDescent="0.35">
      <c r="B311" s="149"/>
      <c r="D311" s="150"/>
    </row>
    <row r="312" spans="2:4" ht="15.5" x14ac:dyDescent="0.35">
      <c r="B312" s="149"/>
      <c r="D312" s="150"/>
    </row>
    <row r="313" spans="2:4" ht="15.5" x14ac:dyDescent="0.35">
      <c r="B313" s="149"/>
      <c r="D313" s="150"/>
    </row>
    <row r="314" spans="2:4" ht="15.5" x14ac:dyDescent="0.35">
      <c r="B314" s="149"/>
      <c r="D314" s="150"/>
    </row>
    <row r="315" spans="2:4" ht="15.5" x14ac:dyDescent="0.35">
      <c r="B315" s="149"/>
      <c r="D315" s="150"/>
    </row>
    <row r="316" spans="2:4" ht="15.5" x14ac:dyDescent="0.35">
      <c r="B316" s="149"/>
      <c r="D316" s="150"/>
    </row>
    <row r="317" spans="2:4" ht="15.5" x14ac:dyDescent="0.35">
      <c r="B317" s="149"/>
      <c r="D317" s="150"/>
    </row>
    <row r="318" spans="2:4" ht="15.5" x14ac:dyDescent="0.35">
      <c r="B318" s="149"/>
      <c r="D318" s="150"/>
    </row>
    <row r="319" spans="2:4" ht="15.5" x14ac:dyDescent="0.35">
      <c r="B319" s="149"/>
      <c r="D319" s="150"/>
    </row>
    <row r="320" spans="2:4" ht="15.5" x14ac:dyDescent="0.35">
      <c r="B320" s="149"/>
      <c r="D320" s="150"/>
    </row>
    <row r="321" spans="2:4" ht="15.5" x14ac:dyDescent="0.35">
      <c r="B321" s="149"/>
      <c r="D321" s="150"/>
    </row>
    <row r="322" spans="2:4" ht="15.5" x14ac:dyDescent="0.35">
      <c r="B322" s="149"/>
      <c r="D322" s="150"/>
    </row>
    <row r="323" spans="2:4" ht="15.5" x14ac:dyDescent="0.35">
      <c r="B323" s="149"/>
      <c r="D323" s="150"/>
    </row>
    <row r="324" spans="2:4" ht="15.5" x14ac:dyDescent="0.35">
      <c r="B324" s="149"/>
      <c r="D324" s="150"/>
    </row>
    <row r="325" spans="2:4" ht="15.5" x14ac:dyDescent="0.35">
      <c r="B325" s="149"/>
      <c r="D325" s="150"/>
    </row>
    <row r="326" spans="2:4" ht="15.5" x14ac:dyDescent="0.35">
      <c r="B326" s="149"/>
      <c r="D326" s="150"/>
    </row>
    <row r="327" spans="2:4" ht="15.5" x14ac:dyDescent="0.35">
      <c r="B327" s="149"/>
      <c r="D327" s="150"/>
    </row>
    <row r="328" spans="2:4" ht="15.5" x14ac:dyDescent="0.35">
      <c r="B328" s="149"/>
      <c r="D328" s="150"/>
    </row>
    <row r="329" spans="2:4" ht="15.5" x14ac:dyDescent="0.35">
      <c r="B329" s="149"/>
      <c r="D329" s="150"/>
    </row>
    <row r="330" spans="2:4" ht="15.5" x14ac:dyDescent="0.35">
      <c r="B330" s="149"/>
      <c r="D330" s="150"/>
    </row>
    <row r="331" spans="2:4" ht="15.5" x14ac:dyDescent="0.35">
      <c r="B331" s="149"/>
      <c r="D331" s="150"/>
    </row>
    <row r="332" spans="2:4" ht="15.5" x14ac:dyDescent="0.35">
      <c r="B332" s="149"/>
      <c r="D332" s="150"/>
    </row>
    <row r="333" spans="2:4" ht="15.5" x14ac:dyDescent="0.35">
      <c r="B333" s="149"/>
      <c r="D333" s="150"/>
    </row>
    <row r="334" spans="2:4" ht="15.5" x14ac:dyDescent="0.35">
      <c r="B334" s="149"/>
      <c r="D334" s="150"/>
    </row>
    <row r="335" spans="2:4" ht="15.5" x14ac:dyDescent="0.35">
      <c r="B335" s="149"/>
      <c r="D335" s="150"/>
    </row>
    <row r="336" spans="2:4" ht="15.5" x14ac:dyDescent="0.35">
      <c r="B336" s="149"/>
      <c r="D336" s="150"/>
    </row>
    <row r="337" spans="2:4" ht="15.5" x14ac:dyDescent="0.35">
      <c r="B337" s="149"/>
      <c r="D337" s="150"/>
    </row>
    <row r="338" spans="2:4" ht="15.5" x14ac:dyDescent="0.35">
      <c r="B338" s="149"/>
      <c r="D338" s="150"/>
    </row>
    <row r="339" spans="2:4" ht="15.5" x14ac:dyDescent="0.35">
      <c r="B339" s="149"/>
      <c r="D339" s="150"/>
    </row>
    <row r="340" spans="2:4" ht="15.5" x14ac:dyDescent="0.35">
      <c r="B340" s="149"/>
      <c r="D340" s="150"/>
    </row>
    <row r="341" spans="2:4" ht="15.5" x14ac:dyDescent="0.35">
      <c r="B341" s="149"/>
      <c r="D341" s="150"/>
    </row>
    <row r="342" spans="2:4" ht="15.5" x14ac:dyDescent="0.35">
      <c r="B342" s="149"/>
      <c r="D342" s="150"/>
    </row>
    <row r="343" spans="2:4" ht="15.5" x14ac:dyDescent="0.35">
      <c r="B343" s="149"/>
      <c r="D343" s="150"/>
    </row>
    <row r="344" spans="2:4" ht="15.5" x14ac:dyDescent="0.35">
      <c r="B344" s="149"/>
      <c r="D344" s="150"/>
    </row>
    <row r="345" spans="2:4" ht="15.5" x14ac:dyDescent="0.35">
      <c r="B345" s="149"/>
      <c r="D345" s="150"/>
    </row>
    <row r="346" spans="2:4" ht="15.5" x14ac:dyDescent="0.35">
      <c r="B346" s="149"/>
      <c r="D346" s="150"/>
    </row>
    <row r="347" spans="2:4" ht="15.5" x14ac:dyDescent="0.35">
      <c r="B347" s="149"/>
      <c r="D347" s="150"/>
    </row>
    <row r="348" spans="2:4" ht="15.5" x14ac:dyDescent="0.35">
      <c r="B348" s="149"/>
      <c r="D348" s="150"/>
    </row>
    <row r="349" spans="2:4" ht="15.5" x14ac:dyDescent="0.35">
      <c r="B349" s="149"/>
      <c r="D349" s="150"/>
    </row>
    <row r="350" spans="2:4" ht="15.5" x14ac:dyDescent="0.35">
      <c r="B350" s="149"/>
      <c r="D350" s="150"/>
    </row>
    <row r="351" spans="2:4" ht="15.5" x14ac:dyDescent="0.35">
      <c r="B351" s="149"/>
      <c r="D351" s="150"/>
    </row>
    <row r="352" spans="2:4" ht="15.5" x14ac:dyDescent="0.35">
      <c r="B352" s="149"/>
      <c r="D352" s="150"/>
    </row>
    <row r="353" spans="2:4" ht="15.5" x14ac:dyDescent="0.35">
      <c r="B353" s="149"/>
      <c r="D353" s="150"/>
    </row>
    <row r="354" spans="2:4" ht="15.5" x14ac:dyDescent="0.35">
      <c r="B354" s="149"/>
      <c r="D354" s="150"/>
    </row>
    <row r="355" spans="2:4" ht="15.5" x14ac:dyDescent="0.35">
      <c r="B355" s="149"/>
      <c r="D355" s="150"/>
    </row>
    <row r="356" spans="2:4" ht="15.5" x14ac:dyDescent="0.35">
      <c r="B356" s="149"/>
      <c r="D356" s="150"/>
    </row>
    <row r="357" spans="2:4" ht="15.5" x14ac:dyDescent="0.35">
      <c r="B357" s="149"/>
      <c r="D357" s="150"/>
    </row>
    <row r="358" spans="2:4" ht="15.5" x14ac:dyDescent="0.35">
      <c r="B358" s="149"/>
      <c r="D358" s="150"/>
    </row>
    <row r="359" spans="2:4" ht="15.5" x14ac:dyDescent="0.35">
      <c r="B359" s="149"/>
      <c r="D359" s="150"/>
    </row>
    <row r="360" spans="2:4" ht="15.5" x14ac:dyDescent="0.35">
      <c r="B360" s="149"/>
      <c r="D360" s="150"/>
    </row>
    <row r="361" spans="2:4" ht="15.5" x14ac:dyDescent="0.35">
      <c r="B361" s="149"/>
      <c r="D361" s="150"/>
    </row>
    <row r="362" spans="2:4" ht="15.5" x14ac:dyDescent="0.35">
      <c r="B362" s="149"/>
      <c r="D362" s="150"/>
    </row>
    <row r="363" spans="2:4" ht="15.5" x14ac:dyDescent="0.35">
      <c r="B363" s="149"/>
      <c r="D363" s="150"/>
    </row>
    <row r="364" spans="2:4" ht="15.5" x14ac:dyDescent="0.35">
      <c r="B364" s="149"/>
      <c r="D364" s="150"/>
    </row>
    <row r="365" spans="2:4" ht="15.5" x14ac:dyDescent="0.35">
      <c r="B365" s="149"/>
      <c r="D365" s="150"/>
    </row>
    <row r="366" spans="2:4" ht="15.5" x14ac:dyDescent="0.35">
      <c r="B366" s="149"/>
      <c r="D366" s="150"/>
    </row>
    <row r="367" spans="2:4" ht="15.5" x14ac:dyDescent="0.35">
      <c r="B367" s="149"/>
      <c r="D367" s="150"/>
    </row>
    <row r="368" spans="2:4" ht="15.5" x14ac:dyDescent="0.35">
      <c r="B368" s="149"/>
      <c r="D368" s="150"/>
    </row>
    <row r="369" spans="2:4" ht="15.5" x14ac:dyDescent="0.35">
      <c r="B369" s="149"/>
      <c r="D369" s="150"/>
    </row>
    <row r="370" spans="2:4" ht="15.5" x14ac:dyDescent="0.35">
      <c r="B370" s="149"/>
      <c r="D370" s="150"/>
    </row>
    <row r="371" spans="2:4" ht="15.5" x14ac:dyDescent="0.35">
      <c r="B371" s="149"/>
      <c r="D371" s="150"/>
    </row>
    <row r="372" spans="2:4" ht="15.5" x14ac:dyDescent="0.35">
      <c r="B372" s="149"/>
      <c r="D372" s="150"/>
    </row>
    <row r="373" spans="2:4" ht="15.5" x14ac:dyDescent="0.35">
      <c r="B373" s="149"/>
      <c r="D373" s="150"/>
    </row>
    <row r="374" spans="2:4" ht="15.5" x14ac:dyDescent="0.35">
      <c r="B374" s="149"/>
      <c r="D374" s="150"/>
    </row>
    <row r="375" spans="2:4" ht="15.5" x14ac:dyDescent="0.35">
      <c r="B375" s="149"/>
      <c r="D375" s="150"/>
    </row>
    <row r="376" spans="2:4" ht="15.5" x14ac:dyDescent="0.35">
      <c r="B376" s="149"/>
      <c r="D376" s="150"/>
    </row>
    <row r="377" spans="2:4" ht="15.5" x14ac:dyDescent="0.35">
      <c r="B377" s="149"/>
      <c r="D377" s="150"/>
    </row>
    <row r="378" spans="2:4" ht="15.5" x14ac:dyDescent="0.35">
      <c r="B378" s="149"/>
      <c r="D378" s="150"/>
    </row>
    <row r="379" spans="2:4" ht="15.5" x14ac:dyDescent="0.35">
      <c r="B379" s="149"/>
      <c r="D379" s="150"/>
    </row>
    <row r="380" spans="2:4" ht="15.5" x14ac:dyDescent="0.35">
      <c r="B380" s="149"/>
      <c r="D380" s="150"/>
    </row>
    <row r="381" spans="2:4" ht="15.5" x14ac:dyDescent="0.35">
      <c r="B381" s="149"/>
      <c r="D381" s="150"/>
    </row>
    <row r="382" spans="2:4" ht="15.5" x14ac:dyDescent="0.35">
      <c r="B382" s="149"/>
      <c r="D382" s="150"/>
    </row>
    <row r="383" spans="2:4" ht="15.5" x14ac:dyDescent="0.35">
      <c r="B383" s="149"/>
      <c r="D383" s="150"/>
    </row>
    <row r="384" spans="2:4" ht="15.5" x14ac:dyDescent="0.35">
      <c r="B384" s="149"/>
      <c r="D384" s="150"/>
    </row>
    <row r="385" spans="2:4" ht="15.5" x14ac:dyDescent="0.35">
      <c r="B385" s="149"/>
      <c r="D385" s="150"/>
    </row>
    <row r="386" spans="2:4" ht="15.5" x14ac:dyDescent="0.35">
      <c r="B386" s="149"/>
      <c r="D386" s="150"/>
    </row>
    <row r="387" spans="2:4" ht="15.5" x14ac:dyDescent="0.35">
      <c r="B387" s="149"/>
      <c r="D387" s="150"/>
    </row>
    <row r="388" spans="2:4" ht="15.5" x14ac:dyDescent="0.35">
      <c r="B388" s="149"/>
      <c r="D388" s="150"/>
    </row>
    <row r="389" spans="2:4" ht="15.5" x14ac:dyDescent="0.35">
      <c r="B389" s="149"/>
      <c r="D389" s="150"/>
    </row>
    <row r="390" spans="2:4" ht="15.5" x14ac:dyDescent="0.35">
      <c r="B390" s="149"/>
      <c r="D390" s="150"/>
    </row>
    <row r="391" spans="2:4" ht="15.5" x14ac:dyDescent="0.35">
      <c r="B391" s="149"/>
      <c r="D391" s="150"/>
    </row>
    <row r="392" spans="2:4" ht="15.5" x14ac:dyDescent="0.35">
      <c r="B392" s="149"/>
      <c r="D392" s="150"/>
    </row>
    <row r="393" spans="2:4" ht="15.5" x14ac:dyDescent="0.35">
      <c r="B393" s="149"/>
      <c r="D393" s="150"/>
    </row>
    <row r="394" spans="2:4" ht="15.5" x14ac:dyDescent="0.35">
      <c r="B394" s="149"/>
      <c r="D394" s="150"/>
    </row>
    <row r="395" spans="2:4" ht="15.5" x14ac:dyDescent="0.35">
      <c r="B395" s="149"/>
      <c r="D395" s="150"/>
    </row>
    <row r="396" spans="2:4" ht="15.5" x14ac:dyDescent="0.35">
      <c r="B396" s="149"/>
      <c r="D396" s="150"/>
    </row>
    <row r="397" spans="2:4" ht="15.5" x14ac:dyDescent="0.35">
      <c r="B397" s="149"/>
      <c r="D397" s="150"/>
    </row>
    <row r="398" spans="2:4" ht="15.5" x14ac:dyDescent="0.35">
      <c r="B398" s="149"/>
      <c r="D398" s="150"/>
    </row>
    <row r="399" spans="2:4" ht="15.5" x14ac:dyDescent="0.35">
      <c r="B399" s="149"/>
      <c r="D399" s="150"/>
    </row>
    <row r="400" spans="2:4" ht="15.5" x14ac:dyDescent="0.35">
      <c r="B400" s="149"/>
      <c r="D400" s="150"/>
    </row>
    <row r="401" spans="2:4" ht="15.5" x14ac:dyDescent="0.35">
      <c r="B401" s="149"/>
      <c r="D401" s="150"/>
    </row>
    <row r="402" spans="2:4" ht="15.5" x14ac:dyDescent="0.35">
      <c r="B402" s="149"/>
      <c r="D402" s="150"/>
    </row>
    <row r="403" spans="2:4" ht="15.5" x14ac:dyDescent="0.35">
      <c r="B403" s="149"/>
      <c r="D403" s="150"/>
    </row>
    <row r="404" spans="2:4" ht="15.5" x14ac:dyDescent="0.35">
      <c r="B404" s="149"/>
      <c r="D404" s="150"/>
    </row>
    <row r="405" spans="2:4" ht="15.5" x14ac:dyDescent="0.35">
      <c r="B405" s="149"/>
      <c r="D405" s="150"/>
    </row>
    <row r="406" spans="2:4" ht="15.5" x14ac:dyDescent="0.35">
      <c r="B406" s="149"/>
      <c r="D406" s="150"/>
    </row>
    <row r="407" spans="2:4" ht="15.5" x14ac:dyDescent="0.35">
      <c r="B407" s="149"/>
      <c r="D407" s="150"/>
    </row>
    <row r="408" spans="2:4" ht="15.5" x14ac:dyDescent="0.35">
      <c r="B408" s="149"/>
      <c r="D408" s="150"/>
    </row>
    <row r="409" spans="2:4" ht="15.5" x14ac:dyDescent="0.35">
      <c r="B409" s="149"/>
      <c r="D409" s="150"/>
    </row>
    <row r="410" spans="2:4" ht="15.5" x14ac:dyDescent="0.35">
      <c r="B410" s="149"/>
      <c r="D410" s="150"/>
    </row>
    <row r="411" spans="2:4" ht="15.5" x14ac:dyDescent="0.35">
      <c r="B411" s="149"/>
      <c r="D411" s="150"/>
    </row>
    <row r="412" spans="2:4" ht="15.5" x14ac:dyDescent="0.35">
      <c r="B412" s="149"/>
      <c r="D412" s="150"/>
    </row>
    <row r="413" spans="2:4" ht="15.5" x14ac:dyDescent="0.35">
      <c r="B413" s="149"/>
      <c r="D413" s="150"/>
    </row>
    <row r="414" spans="2:4" ht="15.5" x14ac:dyDescent="0.35">
      <c r="B414" s="149"/>
      <c r="D414" s="150"/>
    </row>
    <row r="415" spans="2:4" ht="15.5" x14ac:dyDescent="0.35">
      <c r="B415" s="149"/>
      <c r="D415" s="150"/>
    </row>
    <row r="416" spans="2:4" ht="15.5" x14ac:dyDescent="0.35">
      <c r="B416" s="149"/>
      <c r="D416" s="150"/>
    </row>
    <row r="417" spans="2:4" ht="15.5" x14ac:dyDescent="0.35">
      <c r="B417" s="149"/>
      <c r="D417" s="150"/>
    </row>
    <row r="418" spans="2:4" ht="15.5" x14ac:dyDescent="0.35">
      <c r="B418" s="149"/>
      <c r="D418" s="150"/>
    </row>
    <row r="419" spans="2:4" ht="15.5" x14ac:dyDescent="0.35">
      <c r="B419" s="149"/>
      <c r="D419" s="150"/>
    </row>
    <row r="420" spans="2:4" ht="15.5" x14ac:dyDescent="0.35">
      <c r="B420" s="149"/>
      <c r="D420" s="150"/>
    </row>
    <row r="421" spans="2:4" ht="15.5" x14ac:dyDescent="0.35">
      <c r="B421" s="149"/>
      <c r="D421" s="150"/>
    </row>
    <row r="422" spans="2:4" ht="15.5" x14ac:dyDescent="0.35">
      <c r="B422" s="149"/>
      <c r="D422" s="150"/>
    </row>
    <row r="423" spans="2:4" ht="15.5" x14ac:dyDescent="0.35">
      <c r="B423" s="149"/>
      <c r="D423" s="150"/>
    </row>
    <row r="424" spans="2:4" ht="15.5" x14ac:dyDescent="0.35">
      <c r="B424" s="149"/>
      <c r="D424" s="150"/>
    </row>
    <row r="425" spans="2:4" ht="15.5" x14ac:dyDescent="0.35">
      <c r="B425" s="149"/>
      <c r="D425" s="150"/>
    </row>
    <row r="426" spans="2:4" ht="15.5" x14ac:dyDescent="0.35">
      <c r="B426" s="149"/>
      <c r="D426" s="150"/>
    </row>
    <row r="427" spans="2:4" ht="15.5" x14ac:dyDescent="0.35">
      <c r="B427" s="149"/>
      <c r="D427" s="150"/>
    </row>
    <row r="428" spans="2:4" ht="15.5" x14ac:dyDescent="0.35">
      <c r="B428" s="149"/>
      <c r="D428" s="150"/>
    </row>
    <row r="429" spans="2:4" ht="15.5" x14ac:dyDescent="0.35">
      <c r="B429" s="149"/>
      <c r="D429" s="150"/>
    </row>
    <row r="430" spans="2:4" ht="15.5" x14ac:dyDescent="0.35">
      <c r="B430" s="149"/>
      <c r="D430" s="150"/>
    </row>
    <row r="431" spans="2:4" ht="15.5" x14ac:dyDescent="0.35">
      <c r="B431" s="149"/>
      <c r="D431" s="150"/>
    </row>
    <row r="432" spans="2:4" ht="15.5" x14ac:dyDescent="0.35">
      <c r="B432" s="149"/>
      <c r="D432" s="150"/>
    </row>
    <row r="433" spans="2:4" ht="15.5" x14ac:dyDescent="0.35">
      <c r="B433" s="149"/>
      <c r="D433" s="150"/>
    </row>
    <row r="434" spans="2:4" ht="15.5" x14ac:dyDescent="0.35">
      <c r="B434" s="149"/>
      <c r="D434" s="150"/>
    </row>
    <row r="435" spans="2:4" ht="15.5" x14ac:dyDescent="0.35">
      <c r="B435" s="149"/>
      <c r="D435" s="150"/>
    </row>
    <row r="436" spans="2:4" ht="15.5" x14ac:dyDescent="0.35">
      <c r="B436" s="149"/>
      <c r="D436" s="150"/>
    </row>
    <row r="437" spans="2:4" ht="15.5" x14ac:dyDescent="0.35">
      <c r="B437" s="149"/>
      <c r="D437" s="150"/>
    </row>
    <row r="438" spans="2:4" ht="15.5" x14ac:dyDescent="0.35">
      <c r="B438" s="149"/>
      <c r="D438" s="150"/>
    </row>
    <row r="439" spans="2:4" ht="15.5" x14ac:dyDescent="0.35">
      <c r="B439" s="149"/>
      <c r="D439" s="150"/>
    </row>
    <row r="440" spans="2:4" ht="15.5" x14ac:dyDescent="0.35">
      <c r="B440" s="149"/>
      <c r="D440" s="150"/>
    </row>
    <row r="441" spans="2:4" ht="15.5" x14ac:dyDescent="0.35">
      <c r="B441" s="149"/>
      <c r="D441" s="150"/>
    </row>
    <row r="442" spans="2:4" ht="15.5" x14ac:dyDescent="0.35">
      <c r="B442" s="149"/>
      <c r="D442" s="150"/>
    </row>
    <row r="443" spans="2:4" ht="15.5" x14ac:dyDescent="0.35">
      <c r="B443" s="149"/>
      <c r="D443" s="150"/>
    </row>
    <row r="444" spans="2:4" ht="15.5" x14ac:dyDescent="0.35">
      <c r="B444" s="149"/>
      <c r="D444" s="150"/>
    </row>
    <row r="445" spans="2:4" ht="15.5" x14ac:dyDescent="0.35">
      <c r="B445" s="149"/>
      <c r="D445" s="150"/>
    </row>
    <row r="446" spans="2:4" ht="15.5" x14ac:dyDescent="0.35">
      <c r="B446" s="149"/>
      <c r="D446" s="150"/>
    </row>
    <row r="447" spans="2:4" ht="15.5" x14ac:dyDescent="0.35">
      <c r="B447" s="149"/>
      <c r="D447" s="150"/>
    </row>
    <row r="448" spans="2:4" ht="15.5" x14ac:dyDescent="0.35">
      <c r="B448" s="149"/>
      <c r="D448" s="150"/>
    </row>
    <row r="449" spans="2:4" ht="15.5" x14ac:dyDescent="0.35">
      <c r="B449" s="149"/>
      <c r="D449" s="150"/>
    </row>
    <row r="450" spans="2:4" ht="15.5" x14ac:dyDescent="0.35">
      <c r="B450" s="149"/>
      <c r="D450" s="150"/>
    </row>
    <row r="451" spans="2:4" ht="15.5" x14ac:dyDescent="0.35">
      <c r="B451" s="149"/>
      <c r="D451" s="150"/>
    </row>
    <row r="452" spans="2:4" ht="15.5" x14ac:dyDescent="0.35">
      <c r="B452" s="149"/>
      <c r="D452" s="150"/>
    </row>
    <row r="453" spans="2:4" ht="15.5" x14ac:dyDescent="0.35">
      <c r="B453" s="149"/>
      <c r="D453" s="150"/>
    </row>
    <row r="454" spans="2:4" ht="15.5" x14ac:dyDescent="0.35">
      <c r="B454" s="149"/>
      <c r="D454" s="150"/>
    </row>
    <row r="455" spans="2:4" ht="15.5" x14ac:dyDescent="0.35">
      <c r="B455" s="149"/>
      <c r="D455" s="150"/>
    </row>
    <row r="456" spans="2:4" ht="15.5" x14ac:dyDescent="0.35">
      <c r="B456" s="149"/>
      <c r="D456" s="150"/>
    </row>
    <row r="457" spans="2:4" ht="15.5" x14ac:dyDescent="0.35">
      <c r="B457" s="149"/>
      <c r="D457" s="150"/>
    </row>
    <row r="458" spans="2:4" ht="15.5" x14ac:dyDescent="0.35">
      <c r="B458" s="149"/>
      <c r="D458" s="150"/>
    </row>
    <row r="459" spans="2:4" ht="15.5" x14ac:dyDescent="0.35">
      <c r="B459" s="149"/>
      <c r="D459" s="150"/>
    </row>
    <row r="460" spans="2:4" ht="15.5" x14ac:dyDescent="0.35">
      <c r="B460" s="149"/>
      <c r="D460" s="150"/>
    </row>
    <row r="461" spans="2:4" ht="15.5" x14ac:dyDescent="0.35">
      <c r="B461" s="149"/>
      <c r="D461" s="150"/>
    </row>
    <row r="462" spans="2:4" ht="15.5" x14ac:dyDescent="0.35">
      <c r="B462" s="149"/>
      <c r="D462" s="150"/>
    </row>
    <row r="463" spans="2:4" ht="15.5" x14ac:dyDescent="0.35">
      <c r="B463" s="149"/>
      <c r="D463" s="150"/>
    </row>
    <row r="464" spans="2:4" ht="15.5" x14ac:dyDescent="0.35">
      <c r="B464" s="149"/>
      <c r="D464" s="150"/>
    </row>
    <row r="465" spans="2:4" ht="15.5" x14ac:dyDescent="0.35">
      <c r="B465" s="149"/>
      <c r="D465" s="150"/>
    </row>
    <row r="466" spans="2:4" ht="15.5" x14ac:dyDescent="0.35">
      <c r="B466" s="149"/>
      <c r="D466" s="150"/>
    </row>
    <row r="467" spans="2:4" ht="15.5" x14ac:dyDescent="0.35">
      <c r="B467" s="149"/>
      <c r="D467" s="150"/>
    </row>
    <row r="468" spans="2:4" ht="15.5" x14ac:dyDescent="0.35">
      <c r="B468" s="149"/>
      <c r="D468" s="150"/>
    </row>
    <row r="469" spans="2:4" ht="15.5" x14ac:dyDescent="0.35">
      <c r="B469" s="149"/>
      <c r="D469" s="150"/>
    </row>
    <row r="470" spans="2:4" ht="15.5" x14ac:dyDescent="0.35">
      <c r="B470" s="149"/>
      <c r="D470" s="150"/>
    </row>
    <row r="471" spans="2:4" ht="15.5" x14ac:dyDescent="0.35">
      <c r="B471" s="149"/>
      <c r="D471" s="150"/>
    </row>
    <row r="472" spans="2:4" ht="15.5" x14ac:dyDescent="0.35">
      <c r="B472" s="149"/>
      <c r="D472" s="150"/>
    </row>
    <row r="473" spans="2:4" ht="15.5" x14ac:dyDescent="0.35">
      <c r="B473" s="149"/>
      <c r="D473" s="150"/>
    </row>
    <row r="474" spans="2:4" ht="15.5" x14ac:dyDescent="0.35">
      <c r="B474" s="149"/>
      <c r="D474" s="150"/>
    </row>
    <row r="475" spans="2:4" ht="15.5" x14ac:dyDescent="0.35">
      <c r="B475" s="149"/>
      <c r="D475" s="150"/>
    </row>
    <row r="476" spans="2:4" ht="15.5" x14ac:dyDescent="0.35">
      <c r="B476" s="149"/>
      <c r="D476" s="150"/>
    </row>
    <row r="477" spans="2:4" ht="15.5" x14ac:dyDescent="0.35">
      <c r="B477" s="149"/>
      <c r="D477" s="150"/>
    </row>
    <row r="478" spans="2:4" ht="15.5" x14ac:dyDescent="0.35">
      <c r="B478" s="149"/>
      <c r="D478" s="150"/>
    </row>
    <row r="479" spans="2:4" ht="15.5" x14ac:dyDescent="0.35">
      <c r="B479" s="149"/>
      <c r="D479" s="150"/>
    </row>
    <row r="480" spans="2:4" ht="15.5" x14ac:dyDescent="0.35">
      <c r="B480" s="149"/>
      <c r="D480" s="150"/>
    </row>
    <row r="481" spans="2:4" ht="15.5" x14ac:dyDescent="0.35">
      <c r="B481" s="149"/>
      <c r="D481" s="150"/>
    </row>
    <row r="482" spans="2:4" ht="15.5" x14ac:dyDescent="0.35">
      <c r="B482" s="149"/>
      <c r="D482" s="150"/>
    </row>
    <row r="483" spans="2:4" ht="15.5" x14ac:dyDescent="0.35">
      <c r="B483" s="149"/>
      <c r="D483" s="150"/>
    </row>
    <row r="484" spans="2:4" ht="15.5" x14ac:dyDescent="0.35">
      <c r="B484" s="149"/>
      <c r="D484" s="150"/>
    </row>
    <row r="485" spans="2:4" ht="15.5" x14ac:dyDescent="0.35">
      <c r="B485" s="149"/>
      <c r="D485" s="150"/>
    </row>
    <row r="486" spans="2:4" ht="15.5" x14ac:dyDescent="0.35">
      <c r="B486" s="149"/>
      <c r="D486" s="150"/>
    </row>
    <row r="487" spans="2:4" ht="15.5" x14ac:dyDescent="0.35">
      <c r="B487" s="149"/>
      <c r="D487" s="150"/>
    </row>
    <row r="488" spans="2:4" ht="15.5" x14ac:dyDescent="0.35">
      <c r="B488" s="149"/>
      <c r="D488" s="150"/>
    </row>
    <row r="489" spans="2:4" ht="15.5" x14ac:dyDescent="0.35">
      <c r="B489" s="149"/>
      <c r="D489" s="150"/>
    </row>
    <row r="490" spans="2:4" ht="15.5" x14ac:dyDescent="0.35">
      <c r="B490" s="149"/>
      <c r="D490" s="150"/>
    </row>
    <row r="491" spans="2:4" ht="15.5" x14ac:dyDescent="0.35">
      <c r="B491" s="149"/>
      <c r="D491" s="150"/>
    </row>
    <row r="492" spans="2:4" ht="15.5" x14ac:dyDescent="0.35">
      <c r="B492" s="149"/>
      <c r="D492" s="150"/>
    </row>
    <row r="493" spans="2:4" ht="15.5" x14ac:dyDescent="0.35">
      <c r="B493" s="149"/>
      <c r="D493" s="150"/>
    </row>
    <row r="494" spans="2:4" ht="15.5" x14ac:dyDescent="0.35">
      <c r="B494" s="149"/>
      <c r="D494" s="150"/>
    </row>
    <row r="495" spans="2:4" ht="15.5" x14ac:dyDescent="0.35">
      <c r="B495" s="149"/>
      <c r="D495" s="150"/>
    </row>
    <row r="496" spans="2:4" ht="15.5" x14ac:dyDescent="0.35">
      <c r="B496" s="149"/>
      <c r="D496" s="150"/>
    </row>
    <row r="497" spans="2:4" ht="15.5" x14ac:dyDescent="0.35">
      <c r="B497" s="149"/>
      <c r="D497" s="150"/>
    </row>
    <row r="498" spans="2:4" ht="15.5" x14ac:dyDescent="0.35">
      <c r="B498" s="149"/>
      <c r="D498" s="150"/>
    </row>
    <row r="499" spans="2:4" ht="15.5" x14ac:dyDescent="0.35">
      <c r="B499" s="149"/>
      <c r="D499" s="150"/>
    </row>
    <row r="500" spans="2:4" ht="15.5" x14ac:dyDescent="0.35">
      <c r="B500" s="149"/>
      <c r="D500" s="150"/>
    </row>
    <row r="501" spans="2:4" ht="15.5" x14ac:dyDescent="0.35">
      <c r="B501" s="149"/>
      <c r="D501" s="150"/>
    </row>
    <row r="502" spans="2:4" ht="15.5" x14ac:dyDescent="0.35">
      <c r="B502" s="149"/>
      <c r="D502" s="150"/>
    </row>
    <row r="503" spans="2:4" ht="15.5" x14ac:dyDescent="0.35">
      <c r="B503" s="149"/>
      <c r="D503" s="150"/>
    </row>
    <row r="504" spans="2:4" ht="15.5" x14ac:dyDescent="0.35">
      <c r="B504" s="149"/>
      <c r="D504" s="150"/>
    </row>
    <row r="505" spans="2:4" ht="15.5" x14ac:dyDescent="0.35">
      <c r="B505" s="149"/>
      <c r="D505" s="150"/>
    </row>
    <row r="506" spans="2:4" ht="15.5" x14ac:dyDescent="0.35">
      <c r="B506" s="149"/>
      <c r="D506" s="150"/>
    </row>
    <row r="507" spans="2:4" ht="15.5" x14ac:dyDescent="0.35">
      <c r="B507" s="149"/>
      <c r="D507" s="150"/>
    </row>
    <row r="508" spans="2:4" ht="15.5" x14ac:dyDescent="0.35">
      <c r="B508" s="149"/>
      <c r="D508" s="150"/>
    </row>
    <row r="509" spans="2:4" ht="15.5" x14ac:dyDescent="0.35">
      <c r="B509" s="149"/>
      <c r="D509" s="150"/>
    </row>
    <row r="510" spans="2:4" ht="15.5" x14ac:dyDescent="0.35">
      <c r="B510" s="149"/>
      <c r="D510" s="150"/>
    </row>
    <row r="511" spans="2:4" ht="15.5" x14ac:dyDescent="0.35">
      <c r="B511" s="149"/>
      <c r="D511" s="150"/>
    </row>
    <row r="512" spans="2:4" ht="15.5" x14ac:dyDescent="0.35">
      <c r="B512" s="149"/>
      <c r="D512" s="150"/>
    </row>
    <row r="513" spans="2:4" ht="15.5" x14ac:dyDescent="0.35">
      <c r="B513" s="149"/>
      <c r="D513" s="150"/>
    </row>
    <row r="514" spans="2:4" ht="15.5" x14ac:dyDescent="0.35">
      <c r="B514" s="149"/>
      <c r="D514" s="150"/>
    </row>
    <row r="515" spans="2:4" ht="15.5" x14ac:dyDescent="0.35">
      <c r="B515" s="149"/>
      <c r="D515" s="150"/>
    </row>
    <row r="516" spans="2:4" ht="15.5" x14ac:dyDescent="0.35">
      <c r="B516" s="149"/>
      <c r="D516" s="150"/>
    </row>
    <row r="517" spans="2:4" ht="15.5" x14ac:dyDescent="0.35">
      <c r="B517" s="149"/>
      <c r="D517" s="150"/>
    </row>
    <row r="518" spans="2:4" ht="15.5" x14ac:dyDescent="0.35">
      <c r="B518" s="149"/>
      <c r="D518" s="150"/>
    </row>
    <row r="519" spans="2:4" ht="15.5" x14ac:dyDescent="0.35">
      <c r="B519" s="149"/>
      <c r="D519" s="150"/>
    </row>
    <row r="520" spans="2:4" ht="15.5" x14ac:dyDescent="0.35">
      <c r="B520" s="149"/>
      <c r="D520" s="150"/>
    </row>
    <row r="521" spans="2:4" ht="15.5" x14ac:dyDescent="0.35">
      <c r="B521" s="149"/>
      <c r="D521" s="150"/>
    </row>
    <row r="522" spans="2:4" ht="15.5" x14ac:dyDescent="0.35">
      <c r="B522" s="149"/>
      <c r="D522" s="150"/>
    </row>
    <row r="523" spans="2:4" ht="15.5" x14ac:dyDescent="0.35">
      <c r="B523" s="149"/>
      <c r="D523" s="150"/>
    </row>
    <row r="524" spans="2:4" ht="15.5" x14ac:dyDescent="0.35">
      <c r="B524" s="149"/>
      <c r="D524" s="150"/>
    </row>
    <row r="525" spans="2:4" ht="15.5" x14ac:dyDescent="0.35">
      <c r="B525" s="149"/>
      <c r="D525" s="150"/>
    </row>
    <row r="526" spans="2:4" ht="15.5" x14ac:dyDescent="0.35">
      <c r="B526" s="149"/>
      <c r="D526" s="150"/>
    </row>
    <row r="527" spans="2:4" ht="15.5" x14ac:dyDescent="0.35">
      <c r="B527" s="149"/>
      <c r="D527" s="150"/>
    </row>
    <row r="528" spans="2:4" ht="15.5" x14ac:dyDescent="0.35">
      <c r="B528" s="149"/>
      <c r="D528" s="150"/>
    </row>
    <row r="529" spans="2:4" ht="15.5" x14ac:dyDescent="0.35">
      <c r="B529" s="149"/>
      <c r="D529" s="150"/>
    </row>
    <row r="530" spans="2:4" ht="15.5" x14ac:dyDescent="0.35">
      <c r="B530" s="149"/>
      <c r="D530" s="150"/>
    </row>
    <row r="531" spans="2:4" ht="15.5" x14ac:dyDescent="0.35">
      <c r="B531" s="149"/>
      <c r="D531" s="150"/>
    </row>
    <row r="532" spans="2:4" ht="15.5" x14ac:dyDescent="0.35">
      <c r="B532" s="149"/>
      <c r="D532" s="150"/>
    </row>
    <row r="533" spans="2:4" ht="15.5" x14ac:dyDescent="0.35">
      <c r="B533" s="149"/>
      <c r="D533" s="150"/>
    </row>
    <row r="534" spans="2:4" ht="15.5" x14ac:dyDescent="0.35">
      <c r="B534" s="149"/>
      <c r="D534" s="150"/>
    </row>
    <row r="535" spans="2:4" ht="15.5" x14ac:dyDescent="0.35">
      <c r="B535" s="149"/>
      <c r="D535" s="150"/>
    </row>
    <row r="536" spans="2:4" ht="15.5" x14ac:dyDescent="0.35">
      <c r="B536" s="149"/>
      <c r="D536" s="150"/>
    </row>
    <row r="537" spans="2:4" ht="15.5" x14ac:dyDescent="0.35">
      <c r="B537" s="149"/>
      <c r="D537" s="150"/>
    </row>
    <row r="538" spans="2:4" ht="15.5" x14ac:dyDescent="0.35">
      <c r="B538" s="149"/>
      <c r="D538" s="150"/>
    </row>
    <row r="539" spans="2:4" ht="15.5" x14ac:dyDescent="0.35">
      <c r="B539" s="149"/>
      <c r="D539" s="150"/>
    </row>
    <row r="540" spans="2:4" ht="15.5" x14ac:dyDescent="0.35">
      <c r="B540" s="149"/>
      <c r="D540" s="150"/>
    </row>
    <row r="541" spans="2:4" ht="15.5" x14ac:dyDescent="0.35">
      <c r="B541" s="149"/>
      <c r="D541" s="150"/>
    </row>
    <row r="542" spans="2:4" ht="15.5" x14ac:dyDescent="0.35">
      <c r="B542" s="149"/>
      <c r="D542" s="150"/>
    </row>
    <row r="543" spans="2:4" ht="15.5" x14ac:dyDescent="0.35">
      <c r="B543" s="149"/>
      <c r="D543" s="150"/>
    </row>
    <row r="544" spans="2:4" ht="15.5" x14ac:dyDescent="0.35">
      <c r="B544" s="149"/>
      <c r="D544" s="150"/>
    </row>
    <row r="545" spans="2:4" ht="15.5" x14ac:dyDescent="0.35">
      <c r="B545" s="149"/>
      <c r="D545" s="150"/>
    </row>
    <row r="546" spans="2:4" ht="15.5" x14ac:dyDescent="0.35">
      <c r="B546" s="149"/>
      <c r="D546" s="150"/>
    </row>
    <row r="547" spans="2:4" ht="15.5" x14ac:dyDescent="0.35">
      <c r="B547" s="149"/>
      <c r="D547" s="150"/>
    </row>
    <row r="548" spans="2:4" ht="15.5" x14ac:dyDescent="0.35">
      <c r="B548" s="149"/>
      <c r="D548" s="150"/>
    </row>
    <row r="549" spans="2:4" ht="15.5" x14ac:dyDescent="0.35">
      <c r="B549" s="149"/>
      <c r="D549" s="150"/>
    </row>
    <row r="550" spans="2:4" ht="15.5" x14ac:dyDescent="0.35">
      <c r="B550" s="149"/>
      <c r="D550" s="150"/>
    </row>
    <row r="551" spans="2:4" ht="15.5" x14ac:dyDescent="0.35">
      <c r="B551" s="149"/>
      <c r="D551" s="150"/>
    </row>
    <row r="552" spans="2:4" ht="15.5" x14ac:dyDescent="0.35">
      <c r="B552" s="149"/>
      <c r="D552" s="150"/>
    </row>
    <row r="553" spans="2:4" ht="15.5" x14ac:dyDescent="0.35">
      <c r="B553" s="149"/>
      <c r="D553" s="150"/>
    </row>
    <row r="554" spans="2:4" ht="15.5" x14ac:dyDescent="0.35">
      <c r="B554" s="149"/>
      <c r="D554" s="150"/>
    </row>
    <row r="555" spans="2:4" ht="15.5" x14ac:dyDescent="0.35">
      <c r="B555" s="149"/>
      <c r="D555" s="150"/>
    </row>
    <row r="556" spans="2:4" ht="15.5" x14ac:dyDescent="0.35">
      <c r="B556" s="149"/>
      <c r="D556" s="150"/>
    </row>
    <row r="557" spans="2:4" ht="15.5" x14ac:dyDescent="0.35">
      <c r="B557" s="149"/>
      <c r="D557" s="150"/>
    </row>
    <row r="558" spans="2:4" ht="15.5" x14ac:dyDescent="0.35">
      <c r="B558" s="149"/>
      <c r="D558" s="150"/>
    </row>
    <row r="559" spans="2:4" ht="15.5" x14ac:dyDescent="0.35">
      <c r="B559" s="149"/>
      <c r="D559" s="150"/>
    </row>
    <row r="560" spans="2:4" ht="15.5" x14ac:dyDescent="0.35">
      <c r="B560" s="149"/>
      <c r="D560" s="150"/>
    </row>
    <row r="561" spans="2:4" ht="15.5" x14ac:dyDescent="0.35">
      <c r="B561" s="149"/>
      <c r="D561" s="150"/>
    </row>
    <row r="562" spans="2:4" ht="15.5" x14ac:dyDescent="0.35">
      <c r="B562" s="149"/>
      <c r="D562" s="150"/>
    </row>
    <row r="563" spans="2:4" ht="15.5" x14ac:dyDescent="0.35">
      <c r="B563" s="149"/>
      <c r="D563" s="150"/>
    </row>
    <row r="564" spans="2:4" ht="15.5" x14ac:dyDescent="0.35">
      <c r="B564" s="149"/>
      <c r="D564" s="150"/>
    </row>
    <row r="565" spans="2:4" ht="15.5" x14ac:dyDescent="0.35">
      <c r="B565" s="149"/>
      <c r="D565" s="150"/>
    </row>
    <row r="566" spans="2:4" ht="15.5" x14ac:dyDescent="0.35">
      <c r="B566" s="149"/>
      <c r="D566" s="150"/>
    </row>
    <row r="567" spans="2:4" ht="15.5" x14ac:dyDescent="0.35">
      <c r="B567" s="149"/>
      <c r="D567" s="150"/>
    </row>
    <row r="568" spans="2:4" ht="15.5" x14ac:dyDescent="0.35">
      <c r="B568" s="149"/>
      <c r="D568" s="150"/>
    </row>
    <row r="569" spans="2:4" ht="15.5" x14ac:dyDescent="0.35">
      <c r="B569" s="149"/>
      <c r="D569" s="150"/>
    </row>
    <row r="570" spans="2:4" ht="15.5" x14ac:dyDescent="0.35">
      <c r="B570" s="149"/>
      <c r="D570" s="150"/>
    </row>
    <row r="571" spans="2:4" ht="15.5" x14ac:dyDescent="0.35">
      <c r="B571" s="149"/>
      <c r="D571" s="150"/>
    </row>
    <row r="572" spans="2:4" ht="15.5" x14ac:dyDescent="0.35">
      <c r="B572" s="149"/>
      <c r="D572" s="150"/>
    </row>
    <row r="573" spans="2:4" ht="15.5" x14ac:dyDescent="0.35">
      <c r="B573" s="149"/>
      <c r="D573" s="150"/>
    </row>
    <row r="574" spans="2:4" ht="15.5" x14ac:dyDescent="0.35">
      <c r="B574" s="149"/>
      <c r="D574" s="150"/>
    </row>
    <row r="575" spans="2:4" ht="15.5" x14ac:dyDescent="0.35">
      <c r="B575" s="149"/>
      <c r="D575" s="150"/>
    </row>
    <row r="576" spans="2:4" ht="15.5" x14ac:dyDescent="0.35">
      <c r="B576" s="149"/>
      <c r="D576" s="150"/>
    </row>
    <row r="577" spans="2:4" ht="15.5" x14ac:dyDescent="0.35">
      <c r="B577" s="149"/>
      <c r="D577" s="150"/>
    </row>
    <row r="578" spans="2:4" ht="15.5" x14ac:dyDescent="0.35">
      <c r="B578" s="149"/>
      <c r="D578" s="150"/>
    </row>
    <row r="579" spans="2:4" ht="15.5" x14ac:dyDescent="0.35">
      <c r="B579" s="149"/>
      <c r="D579" s="150"/>
    </row>
    <row r="580" spans="2:4" ht="15.5" x14ac:dyDescent="0.35">
      <c r="B580" s="149"/>
      <c r="D580" s="150"/>
    </row>
    <row r="581" spans="2:4" ht="15.5" x14ac:dyDescent="0.35">
      <c r="B581" s="149"/>
      <c r="D581" s="150"/>
    </row>
    <row r="582" spans="2:4" ht="15.5" x14ac:dyDescent="0.35">
      <c r="B582" s="149"/>
      <c r="D582" s="150"/>
    </row>
    <row r="583" spans="2:4" ht="15.5" x14ac:dyDescent="0.35">
      <c r="B583" s="149"/>
      <c r="D583" s="150"/>
    </row>
    <row r="584" spans="2:4" ht="15.5" x14ac:dyDescent="0.35">
      <c r="B584" s="149"/>
      <c r="D584" s="150"/>
    </row>
    <row r="585" spans="2:4" ht="15.5" x14ac:dyDescent="0.35">
      <c r="B585" s="149"/>
      <c r="D585" s="150"/>
    </row>
    <row r="586" spans="2:4" ht="15.5" x14ac:dyDescent="0.35">
      <c r="B586" s="149"/>
      <c r="D586" s="150"/>
    </row>
    <row r="587" spans="2:4" ht="15.5" x14ac:dyDescent="0.35">
      <c r="B587" s="149"/>
      <c r="D587" s="150"/>
    </row>
    <row r="588" spans="2:4" ht="15.5" x14ac:dyDescent="0.35">
      <c r="B588" s="149"/>
      <c r="D588" s="150"/>
    </row>
    <row r="589" spans="2:4" ht="15.5" x14ac:dyDescent="0.35">
      <c r="B589" s="149"/>
      <c r="D589" s="150"/>
    </row>
    <row r="590" spans="2:4" ht="15.5" x14ac:dyDescent="0.35">
      <c r="B590" s="149"/>
      <c r="D590" s="150"/>
    </row>
    <row r="591" spans="2:4" ht="15.5" x14ac:dyDescent="0.35">
      <c r="B591" s="149"/>
      <c r="D591" s="150"/>
    </row>
    <row r="592" spans="2:4" ht="15.5" x14ac:dyDescent="0.35">
      <c r="B592" s="149"/>
      <c r="D592" s="150"/>
    </row>
    <row r="593" spans="2:4" ht="15.5" x14ac:dyDescent="0.35">
      <c r="B593" s="149"/>
      <c r="D593" s="150"/>
    </row>
    <row r="594" spans="2:4" ht="15.5" x14ac:dyDescent="0.35">
      <c r="B594" s="149"/>
      <c r="D594" s="150"/>
    </row>
    <row r="595" spans="2:4" ht="15.5" x14ac:dyDescent="0.35">
      <c r="B595" s="149"/>
      <c r="D595" s="150"/>
    </row>
    <row r="596" spans="2:4" ht="15.5" x14ac:dyDescent="0.35">
      <c r="B596" s="149"/>
      <c r="D596" s="150"/>
    </row>
    <row r="597" spans="2:4" ht="15.5" x14ac:dyDescent="0.35">
      <c r="B597" s="149"/>
      <c r="D597" s="150"/>
    </row>
    <row r="598" spans="2:4" ht="15.5" x14ac:dyDescent="0.35">
      <c r="B598" s="149"/>
      <c r="D598" s="150"/>
    </row>
    <row r="599" spans="2:4" ht="15.5" x14ac:dyDescent="0.35">
      <c r="B599" s="149"/>
      <c r="D599" s="150"/>
    </row>
    <row r="600" spans="2:4" ht="15.5" x14ac:dyDescent="0.35">
      <c r="B600" s="149"/>
      <c r="D600" s="150"/>
    </row>
    <row r="601" spans="2:4" ht="15.5" x14ac:dyDescent="0.35">
      <c r="B601" s="149"/>
      <c r="D601" s="150"/>
    </row>
    <row r="602" spans="2:4" ht="15.5" x14ac:dyDescent="0.35">
      <c r="B602" s="149"/>
      <c r="D602" s="150"/>
    </row>
    <row r="603" spans="2:4" ht="15.5" x14ac:dyDescent="0.35">
      <c r="B603" s="149"/>
      <c r="D603" s="150"/>
    </row>
    <row r="604" spans="2:4" ht="15.5" x14ac:dyDescent="0.35">
      <c r="B604" s="149"/>
      <c r="D604" s="150"/>
    </row>
    <row r="605" spans="2:4" ht="15.5" x14ac:dyDescent="0.35">
      <c r="B605" s="149"/>
      <c r="D605" s="150"/>
    </row>
    <row r="606" spans="2:4" ht="15.5" x14ac:dyDescent="0.35">
      <c r="B606" s="149"/>
      <c r="D606" s="150"/>
    </row>
    <row r="607" spans="2:4" ht="15.5" x14ac:dyDescent="0.35">
      <c r="B607" s="149"/>
      <c r="D607" s="150"/>
    </row>
    <row r="608" spans="2:4" ht="15.5" x14ac:dyDescent="0.35">
      <c r="B608" s="149"/>
      <c r="D608" s="150"/>
    </row>
    <row r="609" spans="2:4" ht="15.5" x14ac:dyDescent="0.35">
      <c r="B609" s="149"/>
      <c r="D609" s="150"/>
    </row>
    <row r="610" spans="2:4" ht="15.5" x14ac:dyDescent="0.35">
      <c r="B610" s="149"/>
      <c r="D610" s="150"/>
    </row>
    <row r="611" spans="2:4" ht="15.5" x14ac:dyDescent="0.35">
      <c r="B611" s="149"/>
      <c r="D611" s="150"/>
    </row>
    <row r="612" spans="2:4" ht="15.5" x14ac:dyDescent="0.35">
      <c r="B612" s="149"/>
      <c r="D612" s="150"/>
    </row>
    <row r="613" spans="2:4" ht="15.5" x14ac:dyDescent="0.35">
      <c r="B613" s="149"/>
      <c r="D613" s="150"/>
    </row>
    <row r="614" spans="2:4" ht="15.5" x14ac:dyDescent="0.35">
      <c r="B614" s="149"/>
      <c r="D614" s="150"/>
    </row>
    <row r="615" spans="2:4" ht="15.5" x14ac:dyDescent="0.35">
      <c r="B615" s="149"/>
      <c r="D615" s="150"/>
    </row>
    <row r="616" spans="2:4" ht="15.5" x14ac:dyDescent="0.35">
      <c r="B616" s="149"/>
      <c r="D616" s="150"/>
    </row>
    <row r="617" spans="2:4" ht="15.5" x14ac:dyDescent="0.35">
      <c r="B617" s="149"/>
      <c r="D617" s="150"/>
    </row>
    <row r="618" spans="2:4" ht="15.5" x14ac:dyDescent="0.35">
      <c r="B618" s="149"/>
      <c r="D618" s="150"/>
    </row>
    <row r="619" spans="2:4" ht="15.5" x14ac:dyDescent="0.35">
      <c r="B619" s="149"/>
      <c r="D619" s="150"/>
    </row>
    <row r="620" spans="2:4" ht="15.5" x14ac:dyDescent="0.35">
      <c r="B620" s="149"/>
      <c r="D620" s="150"/>
    </row>
    <row r="621" spans="2:4" ht="15.5" x14ac:dyDescent="0.35">
      <c r="B621" s="149"/>
      <c r="D621" s="150"/>
    </row>
    <row r="622" spans="2:4" ht="15.5" x14ac:dyDescent="0.35">
      <c r="B622" s="149"/>
      <c r="D622" s="150"/>
    </row>
    <row r="623" spans="2:4" ht="15.5" x14ac:dyDescent="0.35">
      <c r="B623" s="149"/>
      <c r="D623" s="150"/>
    </row>
    <row r="624" spans="2:4" ht="15.5" x14ac:dyDescent="0.35">
      <c r="B624" s="149"/>
      <c r="D624" s="150"/>
    </row>
    <row r="625" spans="2:4" ht="15.5" x14ac:dyDescent="0.35">
      <c r="B625" s="149"/>
      <c r="D625" s="150"/>
    </row>
    <row r="626" spans="2:4" ht="15.5" x14ac:dyDescent="0.35">
      <c r="B626" s="149"/>
      <c r="D626" s="150"/>
    </row>
    <row r="627" spans="2:4" ht="15.5" x14ac:dyDescent="0.35">
      <c r="B627" s="149"/>
      <c r="D627" s="150"/>
    </row>
    <row r="628" spans="2:4" ht="15.5" x14ac:dyDescent="0.35">
      <c r="B628" s="149"/>
      <c r="D628" s="150"/>
    </row>
    <row r="629" spans="2:4" ht="15.5" x14ac:dyDescent="0.35">
      <c r="B629" s="149"/>
      <c r="D629" s="150"/>
    </row>
    <row r="630" spans="2:4" ht="15.5" x14ac:dyDescent="0.35">
      <c r="B630" s="149"/>
      <c r="D630" s="150"/>
    </row>
    <row r="631" spans="2:4" ht="15.5" x14ac:dyDescent="0.35">
      <c r="B631" s="149"/>
      <c r="D631" s="150"/>
    </row>
    <row r="632" spans="2:4" ht="15.5" x14ac:dyDescent="0.35">
      <c r="B632" s="149"/>
      <c r="D632" s="150"/>
    </row>
    <row r="633" spans="2:4" ht="15.5" x14ac:dyDescent="0.35">
      <c r="B633" s="149"/>
      <c r="D633" s="150"/>
    </row>
    <row r="634" spans="2:4" ht="15.5" x14ac:dyDescent="0.35">
      <c r="B634" s="149"/>
      <c r="D634" s="150"/>
    </row>
    <row r="635" spans="2:4" ht="15.5" x14ac:dyDescent="0.35">
      <c r="B635" s="149"/>
      <c r="D635" s="150"/>
    </row>
    <row r="636" spans="2:4" ht="15.5" x14ac:dyDescent="0.35">
      <c r="B636" s="149"/>
      <c r="D636" s="150"/>
    </row>
    <row r="637" spans="2:4" ht="15.5" x14ac:dyDescent="0.35">
      <c r="B637" s="149"/>
      <c r="D637" s="150"/>
    </row>
    <row r="638" spans="2:4" ht="15.5" x14ac:dyDescent="0.35">
      <c r="B638" s="149"/>
      <c r="D638" s="150"/>
    </row>
    <row r="639" spans="2:4" ht="15.5" x14ac:dyDescent="0.35">
      <c r="B639" s="149"/>
      <c r="D639" s="150"/>
    </row>
    <row r="640" spans="2:4" ht="15.5" x14ac:dyDescent="0.35">
      <c r="B640" s="149"/>
      <c r="D640" s="150"/>
    </row>
    <row r="641" spans="2:4" ht="15.5" x14ac:dyDescent="0.35">
      <c r="B641" s="149"/>
      <c r="D641" s="150"/>
    </row>
    <row r="642" spans="2:4" ht="15.5" x14ac:dyDescent="0.35">
      <c r="B642" s="149"/>
      <c r="D642" s="150"/>
    </row>
    <row r="643" spans="2:4" ht="15.5" x14ac:dyDescent="0.35">
      <c r="B643" s="149"/>
      <c r="D643" s="150"/>
    </row>
    <row r="644" spans="2:4" ht="15.5" x14ac:dyDescent="0.35">
      <c r="B644" s="149"/>
      <c r="D644" s="150"/>
    </row>
    <row r="645" spans="2:4" ht="15.5" x14ac:dyDescent="0.35">
      <c r="B645" s="149"/>
      <c r="D645" s="150"/>
    </row>
    <row r="646" spans="2:4" ht="15.5" x14ac:dyDescent="0.35">
      <c r="B646" s="149"/>
      <c r="D646" s="150"/>
    </row>
    <row r="647" spans="2:4" ht="15.5" x14ac:dyDescent="0.35">
      <c r="B647" s="149"/>
      <c r="D647" s="150"/>
    </row>
    <row r="648" spans="2:4" ht="15.5" x14ac:dyDescent="0.35">
      <c r="B648" s="149"/>
      <c r="D648" s="150"/>
    </row>
    <row r="649" spans="2:4" ht="15.5" x14ac:dyDescent="0.35">
      <c r="B649" s="149"/>
      <c r="D649" s="150"/>
    </row>
    <row r="650" spans="2:4" ht="15.5" x14ac:dyDescent="0.35">
      <c r="B650" s="149"/>
      <c r="D650" s="150"/>
    </row>
    <row r="651" spans="2:4" ht="15.5" x14ac:dyDescent="0.35">
      <c r="B651" s="149"/>
      <c r="D651" s="150"/>
    </row>
    <row r="652" spans="2:4" ht="15.5" x14ac:dyDescent="0.35">
      <c r="B652" s="149"/>
      <c r="D652" s="150"/>
    </row>
    <row r="653" spans="2:4" ht="15.5" x14ac:dyDescent="0.35">
      <c r="B653" s="149"/>
      <c r="D653" s="150"/>
    </row>
    <row r="654" spans="2:4" ht="15.5" x14ac:dyDescent="0.35">
      <c r="B654" s="149"/>
      <c r="D654" s="150"/>
    </row>
    <row r="655" spans="2:4" ht="15.5" x14ac:dyDescent="0.35">
      <c r="B655" s="149"/>
      <c r="D655" s="150"/>
    </row>
    <row r="656" spans="2:4" ht="15.5" x14ac:dyDescent="0.35">
      <c r="B656" s="149"/>
      <c r="D656" s="150"/>
    </row>
    <row r="657" spans="2:4" ht="15.5" x14ac:dyDescent="0.35">
      <c r="B657" s="149"/>
      <c r="D657" s="150"/>
    </row>
    <row r="658" spans="2:4" ht="15.5" x14ac:dyDescent="0.35">
      <c r="B658" s="149"/>
      <c r="D658" s="150"/>
    </row>
    <row r="659" spans="2:4" ht="15.5" x14ac:dyDescent="0.35">
      <c r="B659" s="149"/>
      <c r="D659" s="150"/>
    </row>
    <row r="660" spans="2:4" ht="15.5" x14ac:dyDescent="0.35">
      <c r="B660" s="149"/>
      <c r="D660" s="150"/>
    </row>
    <row r="661" spans="2:4" ht="15.5" x14ac:dyDescent="0.35">
      <c r="B661" s="149"/>
      <c r="D661" s="150"/>
    </row>
    <row r="662" spans="2:4" ht="15.5" x14ac:dyDescent="0.35">
      <c r="B662" s="149"/>
      <c r="D662" s="150"/>
    </row>
    <row r="663" spans="2:4" ht="15.5" x14ac:dyDescent="0.35">
      <c r="B663" s="149"/>
      <c r="D663" s="150"/>
    </row>
    <row r="664" spans="2:4" ht="15.5" x14ac:dyDescent="0.35">
      <c r="B664" s="149"/>
      <c r="D664" s="150"/>
    </row>
    <row r="665" spans="2:4" ht="15.5" x14ac:dyDescent="0.35">
      <c r="B665" s="149"/>
      <c r="D665" s="150"/>
    </row>
    <row r="666" spans="2:4" ht="15.5" x14ac:dyDescent="0.35">
      <c r="B666" s="149"/>
      <c r="D666" s="150"/>
    </row>
    <row r="667" spans="2:4" ht="15.5" x14ac:dyDescent="0.35">
      <c r="B667" s="149"/>
      <c r="D667" s="150"/>
    </row>
    <row r="668" spans="2:4" ht="15.5" x14ac:dyDescent="0.35">
      <c r="B668" s="149"/>
      <c r="D668" s="150"/>
    </row>
    <row r="669" spans="2:4" ht="15.5" x14ac:dyDescent="0.35">
      <c r="B669" s="149"/>
      <c r="D669" s="150"/>
    </row>
    <row r="670" spans="2:4" ht="15.5" x14ac:dyDescent="0.35">
      <c r="B670" s="149"/>
      <c r="D670" s="150"/>
    </row>
    <row r="671" spans="2:4" ht="15.5" x14ac:dyDescent="0.35">
      <c r="B671" s="149"/>
      <c r="D671" s="150"/>
    </row>
    <row r="672" spans="2:4" ht="15.5" x14ac:dyDescent="0.35">
      <c r="B672" s="149"/>
      <c r="D672" s="150"/>
    </row>
    <row r="673" spans="2:4" ht="15.5" x14ac:dyDescent="0.35">
      <c r="B673" s="149"/>
      <c r="D673" s="150"/>
    </row>
    <row r="674" spans="2:4" ht="15.5" x14ac:dyDescent="0.35">
      <c r="B674" s="149"/>
      <c r="D674" s="150"/>
    </row>
    <row r="675" spans="2:4" ht="15.5" x14ac:dyDescent="0.35">
      <c r="B675" s="149"/>
      <c r="D675" s="150"/>
    </row>
    <row r="676" spans="2:4" ht="15.5" x14ac:dyDescent="0.35">
      <c r="B676" s="149"/>
      <c r="D676" s="150"/>
    </row>
    <row r="677" spans="2:4" ht="15.5" x14ac:dyDescent="0.35">
      <c r="B677" s="149"/>
      <c r="D677" s="150"/>
    </row>
    <row r="678" spans="2:4" ht="15.5" x14ac:dyDescent="0.35">
      <c r="B678" s="149"/>
      <c r="D678" s="150"/>
    </row>
    <row r="679" spans="2:4" ht="15.5" x14ac:dyDescent="0.35">
      <c r="B679" s="149"/>
      <c r="D679" s="150"/>
    </row>
    <row r="680" spans="2:4" ht="15.5" x14ac:dyDescent="0.35">
      <c r="B680" s="149"/>
      <c r="D680" s="150"/>
    </row>
    <row r="681" spans="2:4" ht="15.5" x14ac:dyDescent="0.35">
      <c r="B681" s="149"/>
      <c r="D681" s="150"/>
    </row>
    <row r="682" spans="2:4" ht="15.5" x14ac:dyDescent="0.35">
      <c r="B682" s="149"/>
      <c r="D682" s="150"/>
    </row>
    <row r="683" spans="2:4" ht="15.5" x14ac:dyDescent="0.35">
      <c r="B683" s="149"/>
      <c r="D683" s="150"/>
    </row>
    <row r="684" spans="2:4" ht="15.5" x14ac:dyDescent="0.35">
      <c r="B684" s="149"/>
      <c r="D684" s="150"/>
    </row>
    <row r="685" spans="2:4" ht="15.5" x14ac:dyDescent="0.35">
      <c r="B685" s="149"/>
      <c r="D685" s="150"/>
    </row>
    <row r="686" spans="2:4" ht="15.5" x14ac:dyDescent="0.35">
      <c r="B686" s="149"/>
      <c r="D686" s="150"/>
    </row>
    <row r="687" spans="2:4" ht="15.5" x14ac:dyDescent="0.35">
      <c r="B687" s="149"/>
      <c r="D687" s="150"/>
    </row>
    <row r="688" spans="2:4" ht="15.5" x14ac:dyDescent="0.35">
      <c r="B688" s="149"/>
      <c r="D688" s="150"/>
    </row>
    <row r="689" spans="2:4" ht="15.5" x14ac:dyDescent="0.35">
      <c r="B689" s="149"/>
      <c r="D689" s="150"/>
    </row>
    <row r="690" spans="2:4" ht="15.5" x14ac:dyDescent="0.35">
      <c r="B690" s="149"/>
      <c r="D690" s="150"/>
    </row>
    <row r="691" spans="2:4" ht="15.5" x14ac:dyDescent="0.35">
      <c r="B691" s="149"/>
      <c r="D691" s="150"/>
    </row>
    <row r="692" spans="2:4" ht="15.5" x14ac:dyDescent="0.35">
      <c r="B692" s="149"/>
      <c r="D692" s="150"/>
    </row>
    <row r="693" spans="2:4" ht="15.5" x14ac:dyDescent="0.35">
      <c r="B693" s="149"/>
      <c r="D693" s="150"/>
    </row>
    <row r="694" spans="2:4" ht="15.5" x14ac:dyDescent="0.35">
      <c r="B694" s="149"/>
      <c r="D694" s="150"/>
    </row>
    <row r="695" spans="2:4" ht="15.5" x14ac:dyDescent="0.35">
      <c r="B695" s="149"/>
      <c r="D695" s="150"/>
    </row>
    <row r="696" spans="2:4" ht="15.5" x14ac:dyDescent="0.35">
      <c r="B696" s="149"/>
      <c r="D696" s="150"/>
    </row>
    <row r="697" spans="2:4" ht="15.5" x14ac:dyDescent="0.35">
      <c r="B697" s="149"/>
      <c r="D697" s="150"/>
    </row>
    <row r="698" spans="2:4" ht="15.5" x14ac:dyDescent="0.35">
      <c r="B698" s="149"/>
      <c r="D698" s="150"/>
    </row>
    <row r="699" spans="2:4" ht="15.5" x14ac:dyDescent="0.35">
      <c r="B699" s="149"/>
      <c r="D699" s="150"/>
    </row>
    <row r="700" spans="2:4" ht="15.5" x14ac:dyDescent="0.35">
      <c r="B700" s="149"/>
      <c r="D700" s="150"/>
    </row>
    <row r="701" spans="2:4" ht="15.5" x14ac:dyDescent="0.35">
      <c r="B701" s="149"/>
      <c r="D701" s="150"/>
    </row>
    <row r="702" spans="2:4" ht="15.5" x14ac:dyDescent="0.35">
      <c r="B702" s="149"/>
      <c r="D702" s="150"/>
    </row>
    <row r="703" spans="2:4" ht="15.5" x14ac:dyDescent="0.35">
      <c r="B703" s="149"/>
      <c r="D703" s="150"/>
    </row>
    <row r="704" spans="2:4" ht="15.5" x14ac:dyDescent="0.35">
      <c r="B704" s="149"/>
      <c r="D704" s="150"/>
    </row>
    <row r="705" spans="2:4" ht="15.5" x14ac:dyDescent="0.35">
      <c r="B705" s="149"/>
      <c r="D705" s="150"/>
    </row>
    <row r="706" spans="2:4" ht="15.5" x14ac:dyDescent="0.35">
      <c r="B706" s="149"/>
      <c r="D706" s="150"/>
    </row>
    <row r="707" spans="2:4" ht="15.5" x14ac:dyDescent="0.35">
      <c r="B707" s="149"/>
      <c r="D707" s="150"/>
    </row>
    <row r="708" spans="2:4" ht="15.5" x14ac:dyDescent="0.35">
      <c r="B708" s="149"/>
      <c r="D708" s="150"/>
    </row>
    <row r="709" spans="2:4" ht="15.5" x14ac:dyDescent="0.35">
      <c r="B709" s="149"/>
      <c r="D709" s="150"/>
    </row>
    <row r="710" spans="2:4" ht="15.5" x14ac:dyDescent="0.35">
      <c r="B710" s="149"/>
      <c r="D710" s="150"/>
    </row>
    <row r="711" spans="2:4" ht="15.5" x14ac:dyDescent="0.35">
      <c r="B711" s="149"/>
      <c r="D711" s="150"/>
    </row>
    <row r="712" spans="2:4" ht="15.5" x14ac:dyDescent="0.35">
      <c r="B712" s="149"/>
      <c r="D712" s="150"/>
    </row>
    <row r="713" spans="2:4" ht="15.5" x14ac:dyDescent="0.35">
      <c r="B713" s="149"/>
      <c r="D713" s="150"/>
    </row>
    <row r="714" spans="2:4" ht="15.5" x14ac:dyDescent="0.35">
      <c r="B714" s="149"/>
      <c r="D714" s="150"/>
    </row>
    <row r="715" spans="2:4" ht="15.5" x14ac:dyDescent="0.35">
      <c r="B715" s="149"/>
      <c r="D715" s="150"/>
    </row>
    <row r="716" spans="2:4" ht="15.5" x14ac:dyDescent="0.35">
      <c r="B716" s="149"/>
      <c r="D716" s="150"/>
    </row>
    <row r="717" spans="2:4" ht="15.5" x14ac:dyDescent="0.35">
      <c r="B717" s="149"/>
      <c r="D717" s="150"/>
    </row>
    <row r="718" spans="2:4" ht="15.5" x14ac:dyDescent="0.35">
      <c r="B718" s="149"/>
      <c r="D718" s="150"/>
    </row>
    <row r="719" spans="2:4" ht="15.5" x14ac:dyDescent="0.35">
      <c r="B719" s="149"/>
      <c r="D719" s="150"/>
    </row>
    <row r="720" spans="2:4" ht="15.5" x14ac:dyDescent="0.35">
      <c r="B720" s="149"/>
      <c r="D720" s="150"/>
    </row>
    <row r="721" spans="2:4" ht="15.5" x14ac:dyDescent="0.35">
      <c r="B721" s="149"/>
      <c r="D721" s="150"/>
    </row>
    <row r="722" spans="2:4" ht="15.5" x14ac:dyDescent="0.35">
      <c r="B722" s="149"/>
      <c r="D722" s="150"/>
    </row>
    <row r="723" spans="2:4" ht="15.5" x14ac:dyDescent="0.35">
      <c r="B723" s="149"/>
      <c r="D723" s="150"/>
    </row>
    <row r="724" spans="2:4" ht="15.5" x14ac:dyDescent="0.35">
      <c r="B724" s="149"/>
      <c r="D724" s="150"/>
    </row>
    <row r="725" spans="2:4" ht="15.5" x14ac:dyDescent="0.35">
      <c r="B725" s="149"/>
      <c r="D725" s="150"/>
    </row>
    <row r="726" spans="2:4" ht="15.5" x14ac:dyDescent="0.35">
      <c r="B726" s="149"/>
      <c r="D726" s="150"/>
    </row>
    <row r="727" spans="2:4" ht="15.5" x14ac:dyDescent="0.35">
      <c r="B727" s="149"/>
      <c r="D727" s="150"/>
    </row>
    <row r="728" spans="2:4" ht="15.5" x14ac:dyDescent="0.35">
      <c r="B728" s="149"/>
      <c r="D728" s="150"/>
    </row>
    <row r="729" spans="2:4" ht="15.5" x14ac:dyDescent="0.35">
      <c r="B729" s="149"/>
      <c r="D729" s="150"/>
    </row>
    <row r="730" spans="2:4" ht="15.5" x14ac:dyDescent="0.35">
      <c r="B730" s="149"/>
      <c r="D730" s="150"/>
    </row>
    <row r="731" spans="2:4" ht="15.5" x14ac:dyDescent="0.35">
      <c r="B731" s="149"/>
      <c r="D731" s="150"/>
    </row>
    <row r="732" spans="2:4" ht="15.5" x14ac:dyDescent="0.35">
      <c r="B732" s="149"/>
      <c r="D732" s="150"/>
    </row>
    <row r="733" spans="2:4" ht="15.5" x14ac:dyDescent="0.35">
      <c r="B733" s="149"/>
      <c r="D733" s="150"/>
    </row>
    <row r="734" spans="2:4" ht="15.5" x14ac:dyDescent="0.35">
      <c r="B734" s="149"/>
      <c r="D734" s="150"/>
    </row>
    <row r="735" spans="2:4" ht="15.5" x14ac:dyDescent="0.35">
      <c r="B735" s="149"/>
      <c r="D735" s="150"/>
    </row>
    <row r="736" spans="2:4" ht="15.5" x14ac:dyDescent="0.35">
      <c r="B736" s="149"/>
      <c r="D736" s="150"/>
    </row>
    <row r="737" spans="2:4" ht="15.5" x14ac:dyDescent="0.35">
      <c r="B737" s="149"/>
      <c r="D737" s="150"/>
    </row>
    <row r="738" spans="2:4" ht="15.5" x14ac:dyDescent="0.35">
      <c r="B738" s="149"/>
      <c r="D738" s="150"/>
    </row>
    <row r="739" spans="2:4" ht="15.5" x14ac:dyDescent="0.35">
      <c r="B739" s="149"/>
      <c r="D739" s="150"/>
    </row>
    <row r="740" spans="2:4" ht="15.5" x14ac:dyDescent="0.35">
      <c r="B740" s="149"/>
      <c r="D740" s="150"/>
    </row>
    <row r="741" spans="2:4" ht="15.5" x14ac:dyDescent="0.35">
      <c r="B741" s="149"/>
      <c r="D741" s="150"/>
    </row>
    <row r="742" spans="2:4" ht="15.5" x14ac:dyDescent="0.35">
      <c r="B742" s="149"/>
      <c r="D742" s="150"/>
    </row>
    <row r="743" spans="2:4" ht="15.5" x14ac:dyDescent="0.35">
      <c r="B743" s="149"/>
      <c r="D743" s="150"/>
    </row>
    <row r="744" spans="2:4" ht="15.5" x14ac:dyDescent="0.35">
      <c r="B744" s="149"/>
      <c r="D744" s="150"/>
    </row>
    <row r="745" spans="2:4" ht="15.5" x14ac:dyDescent="0.35">
      <c r="B745" s="149"/>
      <c r="D745" s="150"/>
    </row>
    <row r="746" spans="2:4" ht="15.5" x14ac:dyDescent="0.35">
      <c r="B746" s="149"/>
      <c r="D746" s="150"/>
    </row>
    <row r="747" spans="2:4" ht="15.5" x14ac:dyDescent="0.35">
      <c r="B747" s="149"/>
      <c r="D747" s="150"/>
    </row>
    <row r="748" spans="2:4" ht="15.5" x14ac:dyDescent="0.35">
      <c r="B748" s="149"/>
      <c r="D748" s="150"/>
    </row>
    <row r="749" spans="2:4" ht="15.5" x14ac:dyDescent="0.35">
      <c r="B749" s="149"/>
      <c r="D749" s="150"/>
    </row>
    <row r="750" spans="2:4" ht="15.5" x14ac:dyDescent="0.35">
      <c r="B750" s="149"/>
      <c r="D750" s="150"/>
    </row>
    <row r="751" spans="2:4" ht="15.5" x14ac:dyDescent="0.35">
      <c r="B751" s="149"/>
      <c r="D751" s="150"/>
    </row>
    <row r="752" spans="2:4" ht="15.5" x14ac:dyDescent="0.35">
      <c r="B752" s="149"/>
      <c r="D752" s="150"/>
    </row>
    <row r="753" spans="2:4" ht="15.5" x14ac:dyDescent="0.35">
      <c r="B753" s="149"/>
      <c r="D753" s="150"/>
    </row>
    <row r="754" spans="2:4" ht="15.5" x14ac:dyDescent="0.35">
      <c r="B754" s="149"/>
      <c r="D754" s="150"/>
    </row>
    <row r="755" spans="2:4" ht="15.5" x14ac:dyDescent="0.35">
      <c r="B755" s="149"/>
      <c r="D755" s="150"/>
    </row>
    <row r="756" spans="2:4" ht="15.5" x14ac:dyDescent="0.35">
      <c r="B756" s="149"/>
      <c r="D756" s="150"/>
    </row>
    <row r="757" spans="2:4" ht="15.5" x14ac:dyDescent="0.35">
      <c r="B757" s="149"/>
      <c r="D757" s="150"/>
    </row>
    <row r="758" spans="2:4" ht="15.5" x14ac:dyDescent="0.35">
      <c r="B758" s="149"/>
      <c r="D758" s="150"/>
    </row>
    <row r="759" spans="2:4" ht="15.5" x14ac:dyDescent="0.35">
      <c r="B759" s="149"/>
      <c r="D759" s="150"/>
    </row>
    <row r="760" spans="2:4" ht="15.5" x14ac:dyDescent="0.35">
      <c r="B760" s="149"/>
      <c r="D760" s="150"/>
    </row>
    <row r="761" spans="2:4" ht="15.5" x14ac:dyDescent="0.35">
      <c r="B761" s="149"/>
      <c r="D761" s="150"/>
    </row>
    <row r="762" spans="2:4" ht="15.5" x14ac:dyDescent="0.35">
      <c r="B762" s="149"/>
      <c r="D762" s="150"/>
    </row>
    <row r="763" spans="2:4" ht="15.5" x14ac:dyDescent="0.35">
      <c r="B763" s="149"/>
      <c r="D763" s="150"/>
    </row>
    <row r="764" spans="2:4" ht="15.5" x14ac:dyDescent="0.35">
      <c r="B764" s="149"/>
      <c r="D764" s="150"/>
    </row>
    <row r="765" spans="2:4" ht="15.5" x14ac:dyDescent="0.35">
      <c r="B765" s="149"/>
      <c r="D765" s="150"/>
    </row>
    <row r="766" spans="2:4" ht="15.5" x14ac:dyDescent="0.35">
      <c r="B766" s="149"/>
      <c r="D766" s="150"/>
    </row>
    <row r="767" spans="2:4" ht="15.5" x14ac:dyDescent="0.35">
      <c r="B767" s="149"/>
      <c r="D767" s="150"/>
    </row>
    <row r="768" spans="2:4" ht="15.5" x14ac:dyDescent="0.35">
      <c r="B768" s="149"/>
      <c r="D768" s="150"/>
    </row>
    <row r="769" spans="2:4" ht="15.5" x14ac:dyDescent="0.35">
      <c r="B769" s="149"/>
      <c r="D769" s="150"/>
    </row>
    <row r="770" spans="2:4" ht="15.5" x14ac:dyDescent="0.35">
      <c r="B770" s="149"/>
      <c r="D770" s="150"/>
    </row>
    <row r="771" spans="2:4" ht="15.5" x14ac:dyDescent="0.35">
      <c r="B771" s="149"/>
      <c r="D771" s="150"/>
    </row>
    <row r="772" spans="2:4" ht="15.5" x14ac:dyDescent="0.35">
      <c r="B772" s="149"/>
      <c r="D772" s="150"/>
    </row>
    <row r="773" spans="2:4" ht="15.5" x14ac:dyDescent="0.35">
      <c r="B773" s="149"/>
      <c r="D773" s="150"/>
    </row>
    <row r="774" spans="2:4" ht="15.5" x14ac:dyDescent="0.35">
      <c r="B774" s="149"/>
      <c r="D774" s="150"/>
    </row>
    <row r="775" spans="2:4" ht="15.5" x14ac:dyDescent="0.35">
      <c r="B775" s="149"/>
      <c r="D775" s="150"/>
    </row>
    <row r="776" spans="2:4" ht="15.5" x14ac:dyDescent="0.35">
      <c r="B776" s="149"/>
      <c r="D776" s="150"/>
    </row>
    <row r="777" spans="2:4" ht="15.5" x14ac:dyDescent="0.35">
      <c r="B777" s="149"/>
      <c r="D777" s="150"/>
    </row>
    <row r="778" spans="2:4" ht="15.5" x14ac:dyDescent="0.35">
      <c r="B778" s="149"/>
      <c r="D778" s="150"/>
    </row>
    <row r="779" spans="2:4" ht="15.5" x14ac:dyDescent="0.35">
      <c r="B779" s="149"/>
      <c r="D779" s="150"/>
    </row>
    <row r="780" spans="2:4" ht="15.5" x14ac:dyDescent="0.35">
      <c r="B780" s="149"/>
      <c r="D780" s="150"/>
    </row>
    <row r="781" spans="2:4" ht="15.5" x14ac:dyDescent="0.35">
      <c r="B781" s="149"/>
      <c r="D781" s="150"/>
    </row>
    <row r="782" spans="2:4" ht="15.5" x14ac:dyDescent="0.35">
      <c r="B782" s="149"/>
      <c r="D782" s="150"/>
    </row>
    <row r="783" spans="2:4" ht="15.5" x14ac:dyDescent="0.35">
      <c r="B783" s="149"/>
      <c r="D783" s="150"/>
    </row>
    <row r="784" spans="2:4" ht="15.5" x14ac:dyDescent="0.35">
      <c r="B784" s="149"/>
      <c r="D784" s="150"/>
    </row>
    <row r="785" spans="2:4" ht="15.5" x14ac:dyDescent="0.35">
      <c r="B785" s="149"/>
      <c r="D785" s="150"/>
    </row>
    <row r="786" spans="2:4" ht="15.5" x14ac:dyDescent="0.35">
      <c r="B786" s="149"/>
      <c r="D786" s="150"/>
    </row>
    <row r="787" spans="2:4" ht="15.5" x14ac:dyDescent="0.35">
      <c r="B787" s="149"/>
      <c r="D787" s="150"/>
    </row>
    <row r="788" spans="2:4" ht="15.5" x14ac:dyDescent="0.35">
      <c r="B788" s="149"/>
      <c r="D788" s="150"/>
    </row>
    <row r="789" spans="2:4" ht="15.5" x14ac:dyDescent="0.35">
      <c r="B789" s="149"/>
      <c r="D789" s="150"/>
    </row>
    <row r="790" spans="2:4" ht="15.5" x14ac:dyDescent="0.35">
      <c r="B790" s="149"/>
      <c r="D790" s="150"/>
    </row>
    <row r="791" spans="2:4" ht="15.5" x14ac:dyDescent="0.35">
      <c r="B791" s="149"/>
      <c r="D791" s="150"/>
    </row>
    <row r="792" spans="2:4" ht="15.5" x14ac:dyDescent="0.35">
      <c r="B792" s="149"/>
      <c r="D792" s="150"/>
    </row>
    <row r="793" spans="2:4" ht="15.5" x14ac:dyDescent="0.35">
      <c r="B793" s="149"/>
      <c r="D793" s="150"/>
    </row>
    <row r="794" spans="2:4" ht="15.5" x14ac:dyDescent="0.35">
      <c r="B794" s="149"/>
      <c r="D794" s="150"/>
    </row>
    <row r="795" spans="2:4" ht="15.5" x14ac:dyDescent="0.35">
      <c r="B795" s="149"/>
      <c r="D795" s="150"/>
    </row>
    <row r="796" spans="2:4" ht="15.5" x14ac:dyDescent="0.35">
      <c r="B796" s="149"/>
      <c r="D796" s="150"/>
    </row>
    <row r="797" spans="2:4" ht="15.5" x14ac:dyDescent="0.35">
      <c r="B797" s="149"/>
      <c r="D797" s="150"/>
    </row>
    <row r="798" spans="2:4" ht="15.5" x14ac:dyDescent="0.35">
      <c r="B798" s="149"/>
      <c r="D798" s="150"/>
    </row>
    <row r="799" spans="2:4" ht="15.5" x14ac:dyDescent="0.35">
      <c r="B799" s="149"/>
      <c r="D799" s="150"/>
    </row>
    <row r="800" spans="2:4" ht="15.5" x14ac:dyDescent="0.35">
      <c r="B800" s="149"/>
      <c r="D800" s="150"/>
    </row>
    <row r="801" spans="2:4" ht="15.5" x14ac:dyDescent="0.35">
      <c r="B801" s="149"/>
      <c r="D801" s="150"/>
    </row>
    <row r="802" spans="2:4" ht="15.5" x14ac:dyDescent="0.35">
      <c r="B802" s="149"/>
      <c r="D802" s="150"/>
    </row>
    <row r="803" spans="2:4" ht="15.5" x14ac:dyDescent="0.35">
      <c r="B803" s="149"/>
      <c r="D803" s="150"/>
    </row>
    <row r="804" spans="2:4" ht="15.5" x14ac:dyDescent="0.35">
      <c r="B804" s="149"/>
      <c r="D804" s="150"/>
    </row>
    <row r="805" spans="2:4" ht="15.5" x14ac:dyDescent="0.35">
      <c r="B805" s="149"/>
      <c r="D805" s="150"/>
    </row>
    <row r="806" spans="2:4" ht="15.5" x14ac:dyDescent="0.35">
      <c r="B806" s="149"/>
      <c r="D806" s="150"/>
    </row>
    <row r="807" spans="2:4" ht="15.5" x14ac:dyDescent="0.35">
      <c r="B807" s="149"/>
      <c r="D807" s="150"/>
    </row>
    <row r="808" spans="2:4" ht="15.5" x14ac:dyDescent="0.35">
      <c r="B808" s="149"/>
      <c r="D808" s="150"/>
    </row>
    <row r="809" spans="2:4" ht="15.5" x14ac:dyDescent="0.35">
      <c r="B809" s="149"/>
      <c r="D809" s="150"/>
    </row>
    <row r="810" spans="2:4" ht="15.5" x14ac:dyDescent="0.35">
      <c r="B810" s="149"/>
      <c r="D810" s="150"/>
    </row>
    <row r="811" spans="2:4" ht="15.5" x14ac:dyDescent="0.35">
      <c r="B811" s="149"/>
      <c r="D811" s="150"/>
    </row>
    <row r="812" spans="2:4" ht="15.5" x14ac:dyDescent="0.35">
      <c r="B812" s="149"/>
      <c r="D812" s="150"/>
    </row>
    <row r="813" spans="2:4" ht="15.5" x14ac:dyDescent="0.35">
      <c r="B813" s="149"/>
      <c r="D813" s="150"/>
    </row>
    <row r="814" spans="2:4" ht="15.5" x14ac:dyDescent="0.35">
      <c r="B814" s="149"/>
      <c r="D814" s="150"/>
    </row>
    <row r="815" spans="2:4" ht="15.5" x14ac:dyDescent="0.35">
      <c r="B815" s="149"/>
      <c r="D815" s="150"/>
    </row>
    <row r="816" spans="2:4" ht="15.5" x14ac:dyDescent="0.35">
      <c r="B816" s="149"/>
      <c r="D816" s="150"/>
    </row>
    <row r="817" spans="2:4" ht="15.5" x14ac:dyDescent="0.35">
      <c r="B817" s="149"/>
      <c r="D817" s="150"/>
    </row>
    <row r="818" spans="2:4" ht="15.5" x14ac:dyDescent="0.35">
      <c r="B818" s="149"/>
      <c r="D818" s="150"/>
    </row>
    <row r="819" spans="2:4" ht="15.5" x14ac:dyDescent="0.35">
      <c r="B819" s="149"/>
      <c r="D819" s="150"/>
    </row>
    <row r="820" spans="2:4" ht="15.5" x14ac:dyDescent="0.35">
      <c r="B820" s="149"/>
      <c r="D820" s="150"/>
    </row>
    <row r="821" spans="2:4" ht="15.5" x14ac:dyDescent="0.35">
      <c r="B821" s="149"/>
      <c r="D821" s="150"/>
    </row>
    <row r="822" spans="2:4" ht="15.5" x14ac:dyDescent="0.35">
      <c r="B822" s="149"/>
      <c r="D822" s="150"/>
    </row>
    <row r="823" spans="2:4" ht="15.5" x14ac:dyDescent="0.35">
      <c r="B823" s="149"/>
      <c r="D823" s="150"/>
    </row>
    <row r="824" spans="2:4" ht="15.5" x14ac:dyDescent="0.35">
      <c r="B824" s="149"/>
      <c r="D824" s="150"/>
    </row>
    <row r="825" spans="2:4" ht="15.5" x14ac:dyDescent="0.35">
      <c r="B825" s="149"/>
      <c r="D825" s="150"/>
    </row>
    <row r="826" spans="2:4" ht="15.5" x14ac:dyDescent="0.35">
      <c r="B826" s="149"/>
      <c r="D826" s="150"/>
    </row>
    <row r="827" spans="2:4" ht="15.5" x14ac:dyDescent="0.35">
      <c r="B827" s="149"/>
      <c r="D827" s="150"/>
    </row>
    <row r="828" spans="2:4" ht="15.5" x14ac:dyDescent="0.35">
      <c r="B828" s="149"/>
      <c r="D828" s="150"/>
    </row>
    <row r="829" spans="2:4" ht="15.5" x14ac:dyDescent="0.35">
      <c r="B829" s="149"/>
      <c r="D829" s="150"/>
    </row>
    <row r="830" spans="2:4" ht="15.5" x14ac:dyDescent="0.35">
      <c r="B830" s="149"/>
      <c r="D830" s="150"/>
    </row>
    <row r="831" spans="2:4" ht="15.5" x14ac:dyDescent="0.35">
      <c r="B831" s="149"/>
      <c r="D831" s="150"/>
    </row>
    <row r="832" spans="2:4" ht="15.5" x14ac:dyDescent="0.35">
      <c r="B832" s="149"/>
      <c r="D832" s="150"/>
    </row>
    <row r="833" spans="2:4" ht="15.5" x14ac:dyDescent="0.35">
      <c r="B833" s="149"/>
      <c r="D833" s="150"/>
    </row>
    <row r="834" spans="2:4" ht="15.5" x14ac:dyDescent="0.35">
      <c r="B834" s="149"/>
      <c r="D834" s="150"/>
    </row>
    <row r="835" spans="2:4" ht="15.5" x14ac:dyDescent="0.35">
      <c r="B835" s="149"/>
      <c r="D835" s="150"/>
    </row>
    <row r="836" spans="2:4" ht="15.5" x14ac:dyDescent="0.35">
      <c r="B836" s="149"/>
      <c r="D836" s="150"/>
    </row>
    <row r="837" spans="2:4" ht="15.5" x14ac:dyDescent="0.35">
      <c r="B837" s="149"/>
      <c r="D837" s="150"/>
    </row>
    <row r="838" spans="2:4" ht="15.5" x14ac:dyDescent="0.35">
      <c r="B838" s="149"/>
      <c r="D838" s="150"/>
    </row>
    <row r="839" spans="2:4" ht="15.5" x14ac:dyDescent="0.35">
      <c r="B839" s="149"/>
      <c r="D839" s="150"/>
    </row>
    <row r="840" spans="2:4" ht="15.5" x14ac:dyDescent="0.35">
      <c r="B840" s="149"/>
      <c r="D840" s="150"/>
    </row>
    <row r="841" spans="2:4" ht="15.5" x14ac:dyDescent="0.35">
      <c r="B841" s="149"/>
      <c r="D841" s="150"/>
    </row>
    <row r="842" spans="2:4" ht="15.5" x14ac:dyDescent="0.35">
      <c r="B842" s="149"/>
      <c r="D842" s="150"/>
    </row>
    <row r="843" spans="2:4" ht="15.5" x14ac:dyDescent="0.35">
      <c r="B843" s="149"/>
      <c r="D843" s="150"/>
    </row>
    <row r="844" spans="2:4" ht="15.5" x14ac:dyDescent="0.35">
      <c r="B844" s="149"/>
      <c r="D844" s="150"/>
    </row>
    <row r="845" spans="2:4" ht="15.5" x14ac:dyDescent="0.35">
      <c r="B845" s="149"/>
      <c r="D845" s="150"/>
    </row>
    <row r="846" spans="2:4" ht="15.5" x14ac:dyDescent="0.35">
      <c r="B846" s="149"/>
      <c r="D846" s="150"/>
    </row>
    <row r="847" spans="2:4" ht="15.5" x14ac:dyDescent="0.35">
      <c r="B847" s="149"/>
      <c r="D847" s="150"/>
    </row>
    <row r="848" spans="2:4" ht="15.5" x14ac:dyDescent="0.35">
      <c r="B848" s="149"/>
      <c r="D848" s="150"/>
    </row>
    <row r="849" spans="2:4" ht="15.5" x14ac:dyDescent="0.35">
      <c r="B849" s="149"/>
      <c r="D849" s="150"/>
    </row>
    <row r="850" spans="2:4" ht="15.5" x14ac:dyDescent="0.35">
      <c r="B850" s="149"/>
      <c r="D850" s="150"/>
    </row>
    <row r="851" spans="2:4" ht="15.5" x14ac:dyDescent="0.35">
      <c r="B851" s="149"/>
      <c r="D851" s="150"/>
    </row>
    <row r="852" spans="2:4" ht="15.5" x14ac:dyDescent="0.35">
      <c r="B852" s="149"/>
      <c r="D852" s="150"/>
    </row>
    <row r="853" spans="2:4" ht="15.5" x14ac:dyDescent="0.35">
      <c r="B853" s="149"/>
      <c r="D853" s="150"/>
    </row>
    <row r="854" spans="2:4" ht="15.5" x14ac:dyDescent="0.35">
      <c r="B854" s="149"/>
      <c r="D854" s="150"/>
    </row>
    <row r="855" spans="2:4" ht="15.5" x14ac:dyDescent="0.35">
      <c r="B855" s="149"/>
      <c r="D855" s="150"/>
    </row>
    <row r="856" spans="2:4" ht="15.5" x14ac:dyDescent="0.35">
      <c r="B856" s="149"/>
      <c r="D856" s="150"/>
    </row>
    <row r="857" spans="2:4" ht="15.5" x14ac:dyDescent="0.35">
      <c r="B857" s="149"/>
      <c r="D857" s="150"/>
    </row>
    <row r="858" spans="2:4" ht="15.5" x14ac:dyDescent="0.35">
      <c r="B858" s="149"/>
      <c r="D858" s="150"/>
    </row>
    <row r="859" spans="2:4" ht="15.5" x14ac:dyDescent="0.35">
      <c r="B859" s="149"/>
      <c r="D859" s="150"/>
    </row>
    <row r="860" spans="2:4" ht="15.5" x14ac:dyDescent="0.35">
      <c r="B860" s="149"/>
      <c r="D860" s="150"/>
    </row>
    <row r="861" spans="2:4" ht="15.5" x14ac:dyDescent="0.35">
      <c r="B861" s="149"/>
      <c r="D861" s="150"/>
    </row>
    <row r="862" spans="2:4" ht="15.5" x14ac:dyDescent="0.35">
      <c r="B862" s="149"/>
      <c r="D862" s="150"/>
    </row>
    <row r="863" spans="2:4" ht="15.5" x14ac:dyDescent="0.35">
      <c r="B863" s="149"/>
      <c r="D863" s="150"/>
    </row>
    <row r="864" spans="2:4" ht="15.5" x14ac:dyDescent="0.35">
      <c r="B864" s="149"/>
      <c r="D864" s="150"/>
    </row>
    <row r="865" spans="2:4" ht="15.5" x14ac:dyDescent="0.35">
      <c r="B865" s="149"/>
      <c r="D865" s="150"/>
    </row>
    <row r="866" spans="2:4" ht="15.5" x14ac:dyDescent="0.35">
      <c r="B866" s="149"/>
      <c r="D866" s="150"/>
    </row>
    <row r="867" spans="2:4" ht="15.5" x14ac:dyDescent="0.35">
      <c r="B867" s="149"/>
      <c r="D867" s="150"/>
    </row>
    <row r="868" spans="2:4" ht="15.5" x14ac:dyDescent="0.35">
      <c r="B868" s="149"/>
      <c r="D868" s="150"/>
    </row>
    <row r="869" spans="2:4" ht="15.5" x14ac:dyDescent="0.35">
      <c r="B869" s="149"/>
      <c r="D869" s="150"/>
    </row>
    <row r="870" spans="2:4" ht="15.5" x14ac:dyDescent="0.35">
      <c r="B870" s="149"/>
      <c r="D870" s="150"/>
    </row>
    <row r="871" spans="2:4" ht="15.5" x14ac:dyDescent="0.35">
      <c r="B871" s="149"/>
      <c r="D871" s="150"/>
    </row>
    <row r="872" spans="2:4" ht="15.5" x14ac:dyDescent="0.35">
      <c r="B872" s="149"/>
      <c r="D872" s="150"/>
    </row>
    <row r="873" spans="2:4" ht="15.5" x14ac:dyDescent="0.35">
      <c r="B873" s="149"/>
      <c r="D873" s="150"/>
    </row>
    <row r="874" spans="2:4" ht="15.5" x14ac:dyDescent="0.35">
      <c r="B874" s="149"/>
      <c r="D874" s="150"/>
    </row>
    <row r="875" spans="2:4" ht="15.5" x14ac:dyDescent="0.35">
      <c r="B875" s="149"/>
      <c r="D875" s="150"/>
    </row>
    <row r="876" spans="2:4" ht="15.5" x14ac:dyDescent="0.35">
      <c r="B876" s="149"/>
      <c r="D876" s="150"/>
    </row>
    <row r="877" spans="2:4" ht="15.5" x14ac:dyDescent="0.35">
      <c r="B877" s="149"/>
      <c r="D877" s="150"/>
    </row>
    <row r="878" spans="2:4" ht="15.5" x14ac:dyDescent="0.35">
      <c r="B878" s="149"/>
      <c r="D878" s="150"/>
    </row>
    <row r="879" spans="2:4" ht="15.5" x14ac:dyDescent="0.35">
      <c r="B879" s="149"/>
      <c r="D879" s="150"/>
    </row>
    <row r="880" spans="2:4" ht="15.5" x14ac:dyDescent="0.35">
      <c r="B880" s="149"/>
      <c r="D880" s="150"/>
    </row>
    <row r="881" spans="2:4" ht="15.5" x14ac:dyDescent="0.35">
      <c r="B881" s="149"/>
      <c r="D881" s="150"/>
    </row>
    <row r="882" spans="2:4" ht="15.5" x14ac:dyDescent="0.35">
      <c r="B882" s="149"/>
      <c r="D882" s="150"/>
    </row>
    <row r="883" spans="2:4" ht="15.5" x14ac:dyDescent="0.35">
      <c r="B883" s="149"/>
      <c r="D883" s="150"/>
    </row>
    <row r="884" spans="2:4" ht="15.5" x14ac:dyDescent="0.35">
      <c r="B884" s="149"/>
      <c r="D884" s="150"/>
    </row>
    <row r="885" spans="2:4" ht="15.5" x14ac:dyDescent="0.35">
      <c r="B885" s="149"/>
      <c r="D885" s="150"/>
    </row>
    <row r="886" spans="2:4" ht="15.5" x14ac:dyDescent="0.35">
      <c r="B886" s="149"/>
      <c r="D886" s="150"/>
    </row>
    <row r="887" spans="2:4" ht="15.5" x14ac:dyDescent="0.35">
      <c r="B887" s="149"/>
      <c r="D887" s="150"/>
    </row>
    <row r="888" spans="2:4" ht="15.5" x14ac:dyDescent="0.35">
      <c r="B888" s="149"/>
      <c r="D888" s="150"/>
    </row>
    <row r="889" spans="2:4" ht="15.5" x14ac:dyDescent="0.35">
      <c r="B889" s="149"/>
      <c r="D889" s="150"/>
    </row>
    <row r="890" spans="2:4" ht="15.5" x14ac:dyDescent="0.35">
      <c r="B890" s="149"/>
      <c r="D890" s="150"/>
    </row>
    <row r="891" spans="2:4" ht="15.5" x14ac:dyDescent="0.35">
      <c r="B891" s="149"/>
      <c r="D891" s="150"/>
    </row>
    <row r="892" spans="2:4" ht="15.5" x14ac:dyDescent="0.35">
      <c r="B892" s="149"/>
      <c r="D892" s="150"/>
    </row>
    <row r="893" spans="2:4" ht="15.5" x14ac:dyDescent="0.35">
      <c r="B893" s="149"/>
      <c r="D893" s="150"/>
    </row>
    <row r="894" spans="2:4" ht="15.5" x14ac:dyDescent="0.35">
      <c r="B894" s="149"/>
      <c r="D894" s="150"/>
    </row>
    <row r="895" spans="2:4" ht="15.5" x14ac:dyDescent="0.35">
      <c r="B895" s="149"/>
      <c r="D895" s="150"/>
    </row>
    <row r="896" spans="2:4" ht="15.5" x14ac:dyDescent="0.35">
      <c r="B896" s="149"/>
      <c r="D896" s="150"/>
    </row>
    <row r="897" spans="2:4" ht="15.5" x14ac:dyDescent="0.35">
      <c r="B897" s="149"/>
      <c r="D897" s="150"/>
    </row>
    <row r="898" spans="2:4" ht="15.5" x14ac:dyDescent="0.35">
      <c r="B898" s="149"/>
      <c r="D898" s="150"/>
    </row>
    <row r="899" spans="2:4" ht="15.5" x14ac:dyDescent="0.35">
      <c r="B899" s="149"/>
      <c r="D899" s="150"/>
    </row>
    <row r="900" spans="2:4" ht="15.5" x14ac:dyDescent="0.35">
      <c r="B900" s="149"/>
      <c r="D900" s="150"/>
    </row>
    <row r="901" spans="2:4" ht="15.5" x14ac:dyDescent="0.35">
      <c r="B901" s="149"/>
      <c r="D901" s="150"/>
    </row>
    <row r="902" spans="2:4" ht="15.5" x14ac:dyDescent="0.35">
      <c r="B902" s="149"/>
      <c r="D902" s="150"/>
    </row>
    <row r="903" spans="2:4" ht="15.5" x14ac:dyDescent="0.35">
      <c r="B903" s="149"/>
      <c r="D903" s="150"/>
    </row>
    <row r="904" spans="2:4" ht="15.5" x14ac:dyDescent="0.35">
      <c r="B904" s="149"/>
      <c r="D904" s="150"/>
    </row>
    <row r="905" spans="2:4" ht="15.5" x14ac:dyDescent="0.35">
      <c r="B905" s="149"/>
      <c r="D905" s="150"/>
    </row>
    <row r="906" spans="2:4" ht="15.5" x14ac:dyDescent="0.35">
      <c r="B906" s="149"/>
      <c r="D906" s="150"/>
    </row>
    <row r="907" spans="2:4" ht="15.5" x14ac:dyDescent="0.35">
      <c r="B907" s="149"/>
      <c r="D907" s="150"/>
    </row>
    <row r="908" spans="2:4" ht="15.5" x14ac:dyDescent="0.35">
      <c r="B908" s="149"/>
      <c r="D908" s="150"/>
    </row>
    <row r="909" spans="2:4" ht="15.5" x14ac:dyDescent="0.35">
      <c r="B909" s="149"/>
      <c r="D909" s="150"/>
    </row>
    <row r="910" spans="2:4" ht="15.5" x14ac:dyDescent="0.35">
      <c r="B910" s="149"/>
      <c r="D910" s="150"/>
    </row>
    <row r="911" spans="2:4" ht="15.5" x14ac:dyDescent="0.35">
      <c r="B911" s="149"/>
      <c r="D911" s="150"/>
    </row>
    <row r="912" spans="2:4" ht="15.5" x14ac:dyDescent="0.35">
      <c r="B912" s="149"/>
      <c r="D912" s="150"/>
    </row>
    <row r="913" spans="2:4" ht="15.5" x14ac:dyDescent="0.35">
      <c r="B913" s="149"/>
      <c r="D913" s="150"/>
    </row>
    <row r="914" spans="2:4" ht="15.5" x14ac:dyDescent="0.35">
      <c r="B914" s="149"/>
      <c r="D914" s="150"/>
    </row>
    <row r="915" spans="2:4" ht="15.5" x14ac:dyDescent="0.35">
      <c r="B915" s="149"/>
      <c r="D915" s="150"/>
    </row>
    <row r="916" spans="2:4" ht="15.5" x14ac:dyDescent="0.35">
      <c r="B916" s="149"/>
      <c r="D916" s="150"/>
    </row>
    <row r="917" spans="2:4" ht="15.5" x14ac:dyDescent="0.35">
      <c r="B917" s="149"/>
      <c r="D917" s="150"/>
    </row>
    <row r="918" spans="2:4" ht="15.5" x14ac:dyDescent="0.35">
      <c r="B918" s="149"/>
      <c r="D918" s="150"/>
    </row>
    <row r="919" spans="2:4" ht="15.5" x14ac:dyDescent="0.35">
      <c r="B919" s="149"/>
      <c r="D919" s="150"/>
    </row>
    <row r="920" spans="2:4" ht="15.5" x14ac:dyDescent="0.35">
      <c r="B920" s="149"/>
      <c r="D920" s="150"/>
    </row>
    <row r="921" spans="2:4" ht="15.5" x14ac:dyDescent="0.35">
      <c r="B921" s="149"/>
      <c r="D921" s="150"/>
    </row>
    <row r="922" spans="2:4" ht="15.5" x14ac:dyDescent="0.35">
      <c r="B922" s="149"/>
      <c r="D922" s="150"/>
    </row>
    <row r="923" spans="2:4" ht="15.5" x14ac:dyDescent="0.35">
      <c r="B923" s="149"/>
      <c r="D923" s="150"/>
    </row>
    <row r="924" spans="2:4" ht="15.5" x14ac:dyDescent="0.35">
      <c r="B924" s="149"/>
      <c r="D924" s="150"/>
    </row>
    <row r="925" spans="2:4" ht="15.5" x14ac:dyDescent="0.35">
      <c r="B925" s="149"/>
      <c r="D925" s="150"/>
    </row>
    <row r="926" spans="2:4" ht="15.5" x14ac:dyDescent="0.35">
      <c r="B926" s="149"/>
      <c r="D926" s="150"/>
    </row>
    <row r="927" spans="2:4" ht="15.5" x14ac:dyDescent="0.35">
      <c r="B927" s="149"/>
      <c r="D927" s="150"/>
    </row>
    <row r="928" spans="2:4" ht="15.5" x14ac:dyDescent="0.35">
      <c r="B928" s="149"/>
      <c r="D928" s="150"/>
    </row>
    <row r="929" spans="2:4" ht="15.5" x14ac:dyDescent="0.35">
      <c r="B929" s="149"/>
      <c r="D929" s="150"/>
    </row>
    <row r="930" spans="2:4" ht="15.5" x14ac:dyDescent="0.35">
      <c r="B930" s="149"/>
      <c r="D930" s="150"/>
    </row>
    <row r="931" spans="2:4" ht="15.5" x14ac:dyDescent="0.35">
      <c r="B931" s="149"/>
      <c r="D931" s="150"/>
    </row>
    <row r="932" spans="2:4" ht="15.5" x14ac:dyDescent="0.35">
      <c r="B932" s="149"/>
      <c r="D932" s="150"/>
    </row>
    <row r="933" spans="2:4" ht="15.5" x14ac:dyDescent="0.35">
      <c r="B933" s="149"/>
      <c r="D933" s="150"/>
    </row>
    <row r="934" spans="2:4" ht="15.5" x14ac:dyDescent="0.35">
      <c r="B934" s="149"/>
      <c r="D934" s="150"/>
    </row>
    <row r="935" spans="2:4" ht="15.5" x14ac:dyDescent="0.35">
      <c r="B935" s="149"/>
      <c r="D935" s="150"/>
    </row>
    <row r="936" spans="2:4" ht="15.5" x14ac:dyDescent="0.35">
      <c r="B936" s="149"/>
      <c r="D936" s="150"/>
    </row>
    <row r="937" spans="2:4" ht="15.5" x14ac:dyDescent="0.35">
      <c r="B937" s="149"/>
      <c r="D937" s="150"/>
    </row>
    <row r="938" spans="2:4" ht="15.5" x14ac:dyDescent="0.35">
      <c r="B938" s="149"/>
      <c r="D938" s="150"/>
    </row>
    <row r="939" spans="2:4" ht="15.5" x14ac:dyDescent="0.35">
      <c r="B939" s="149"/>
      <c r="D939" s="150"/>
    </row>
    <row r="940" spans="2:4" ht="15.5" x14ac:dyDescent="0.35">
      <c r="B940" s="149"/>
      <c r="D940" s="150"/>
    </row>
    <row r="941" spans="2:4" ht="15.5" x14ac:dyDescent="0.35">
      <c r="B941" s="149"/>
      <c r="D941" s="150"/>
    </row>
    <row r="942" spans="2:4" ht="15.5" x14ac:dyDescent="0.35">
      <c r="B942" s="149"/>
      <c r="D942" s="150"/>
    </row>
    <row r="943" spans="2:4" ht="15.5" x14ac:dyDescent="0.35">
      <c r="B943" s="149"/>
      <c r="D943" s="150"/>
    </row>
    <row r="944" spans="2:4" ht="15.5" x14ac:dyDescent="0.35">
      <c r="B944" s="149"/>
      <c r="D944" s="150"/>
    </row>
    <row r="945" spans="2:4" ht="15.5" x14ac:dyDescent="0.35">
      <c r="B945" s="149"/>
      <c r="D945" s="150"/>
    </row>
    <row r="946" spans="2:4" ht="15.5" x14ac:dyDescent="0.35">
      <c r="B946" s="149"/>
      <c r="D946" s="150"/>
    </row>
    <row r="947" spans="2:4" ht="15.5" x14ac:dyDescent="0.35">
      <c r="B947" s="149"/>
      <c r="D947" s="150"/>
    </row>
    <row r="948" spans="2:4" ht="15.5" x14ac:dyDescent="0.35">
      <c r="B948" s="149"/>
      <c r="D948" s="150"/>
    </row>
    <row r="949" spans="2:4" ht="15.5" x14ac:dyDescent="0.35">
      <c r="B949" s="149"/>
      <c r="D949" s="150"/>
    </row>
    <row r="950" spans="2:4" ht="15.5" x14ac:dyDescent="0.35">
      <c r="B950" s="149"/>
      <c r="D950" s="150"/>
    </row>
    <row r="951" spans="2:4" ht="15.5" x14ac:dyDescent="0.35">
      <c r="B951" s="149"/>
      <c r="D951" s="150"/>
    </row>
    <row r="952" spans="2:4" ht="15.5" x14ac:dyDescent="0.35">
      <c r="B952" s="149"/>
      <c r="D952" s="150"/>
    </row>
    <row r="953" spans="2:4" ht="15.5" x14ac:dyDescent="0.35">
      <c r="B953" s="149"/>
      <c r="D953" s="150"/>
    </row>
    <row r="954" spans="2:4" ht="15.5" x14ac:dyDescent="0.35">
      <c r="B954" s="149"/>
      <c r="D954" s="150"/>
    </row>
    <row r="955" spans="2:4" ht="15.5" x14ac:dyDescent="0.35">
      <c r="B955" s="149"/>
      <c r="D955" s="150"/>
    </row>
    <row r="956" spans="2:4" ht="15.5" x14ac:dyDescent="0.35">
      <c r="B956" s="149"/>
      <c r="D956" s="150"/>
    </row>
    <row r="957" spans="2:4" ht="15.5" x14ac:dyDescent="0.35">
      <c r="B957" s="149"/>
      <c r="D957" s="150"/>
    </row>
    <row r="958" spans="2:4" ht="15.5" x14ac:dyDescent="0.35">
      <c r="B958" s="149"/>
      <c r="D958" s="150"/>
    </row>
    <row r="959" spans="2:4" ht="15.5" x14ac:dyDescent="0.35">
      <c r="B959" s="149"/>
      <c r="D959" s="150"/>
    </row>
    <row r="960" spans="2:4" ht="15.5" x14ac:dyDescent="0.35">
      <c r="B960" s="149"/>
      <c r="D960" s="150"/>
    </row>
    <row r="961" spans="2:4" ht="15.5" x14ac:dyDescent="0.35">
      <c r="B961" s="149"/>
      <c r="D961" s="150"/>
    </row>
    <row r="962" spans="2:4" ht="15.5" x14ac:dyDescent="0.35">
      <c r="B962" s="149"/>
      <c r="D962" s="150"/>
    </row>
    <row r="963" spans="2:4" ht="15.5" x14ac:dyDescent="0.35">
      <c r="B963" s="149"/>
      <c r="D963" s="150"/>
    </row>
    <row r="964" spans="2:4" ht="15.5" x14ac:dyDescent="0.35">
      <c r="B964" s="149"/>
      <c r="D964" s="150"/>
    </row>
    <row r="965" spans="2:4" ht="15.5" x14ac:dyDescent="0.35">
      <c r="B965" s="149"/>
      <c r="D965" s="150"/>
    </row>
    <row r="966" spans="2:4" ht="15.5" x14ac:dyDescent="0.35">
      <c r="B966" s="149"/>
      <c r="D966" s="150"/>
    </row>
    <row r="967" spans="2:4" ht="15.5" x14ac:dyDescent="0.35">
      <c r="B967" s="149"/>
      <c r="D967" s="150"/>
    </row>
    <row r="968" spans="2:4" ht="15.5" x14ac:dyDescent="0.35">
      <c r="B968" s="149"/>
      <c r="D968" s="150"/>
    </row>
    <row r="969" spans="2:4" ht="15.5" x14ac:dyDescent="0.35">
      <c r="B969" s="149"/>
      <c r="D969" s="150"/>
    </row>
    <row r="970" spans="2:4" ht="15.5" x14ac:dyDescent="0.35">
      <c r="B970" s="149"/>
      <c r="D970" s="150"/>
    </row>
    <row r="971" spans="2:4" ht="15.5" x14ac:dyDescent="0.35">
      <c r="B971" s="149"/>
      <c r="D971" s="150"/>
    </row>
    <row r="972" spans="2:4" ht="15.5" x14ac:dyDescent="0.35">
      <c r="B972" s="149"/>
      <c r="D972" s="150"/>
    </row>
    <row r="973" spans="2:4" ht="15.5" x14ac:dyDescent="0.35">
      <c r="B973" s="149"/>
      <c r="D973" s="150"/>
    </row>
    <row r="974" spans="2:4" ht="15.5" x14ac:dyDescent="0.35">
      <c r="B974" s="149"/>
      <c r="D974" s="150"/>
    </row>
    <row r="975" spans="2:4" ht="15.5" x14ac:dyDescent="0.35">
      <c r="B975" s="149"/>
      <c r="D975" s="150"/>
    </row>
    <row r="976" spans="2:4" ht="15.5" x14ac:dyDescent="0.35">
      <c r="B976" s="149"/>
      <c r="D976" s="150"/>
    </row>
    <row r="977" spans="2:4" ht="15.5" x14ac:dyDescent="0.35">
      <c r="B977" s="149"/>
      <c r="D977" s="150"/>
    </row>
    <row r="978" spans="2:4" ht="15.5" x14ac:dyDescent="0.35">
      <c r="B978" s="149"/>
      <c r="D978" s="150"/>
    </row>
    <row r="979" spans="2:4" ht="15.5" x14ac:dyDescent="0.35">
      <c r="B979" s="149"/>
      <c r="D979" s="150"/>
    </row>
    <row r="980" spans="2:4" ht="15.5" x14ac:dyDescent="0.35">
      <c r="B980" s="149"/>
      <c r="D980" s="150"/>
    </row>
    <row r="981" spans="2:4" ht="15.5" x14ac:dyDescent="0.35">
      <c r="B981" s="149"/>
      <c r="D981" s="150"/>
    </row>
    <row r="982" spans="2:4" ht="15.5" x14ac:dyDescent="0.35">
      <c r="B982" s="149"/>
      <c r="D982" s="150"/>
    </row>
    <row r="983" spans="2:4" ht="15.5" x14ac:dyDescent="0.35">
      <c r="B983" s="149"/>
      <c r="D983" s="150"/>
    </row>
    <row r="984" spans="2:4" ht="15.5" x14ac:dyDescent="0.35">
      <c r="B984" s="149"/>
      <c r="D984" s="150"/>
    </row>
    <row r="985" spans="2:4" ht="15.5" x14ac:dyDescent="0.35">
      <c r="B985" s="149"/>
      <c r="D985" s="150"/>
    </row>
    <row r="986" spans="2:4" ht="15.5" x14ac:dyDescent="0.35">
      <c r="B986" s="149"/>
      <c r="D986" s="150"/>
    </row>
    <row r="987" spans="2:4" ht="15.5" x14ac:dyDescent="0.35">
      <c r="B987" s="149"/>
      <c r="D987" s="150"/>
    </row>
    <row r="988" spans="2:4" ht="15.5" x14ac:dyDescent="0.35">
      <c r="B988" s="149"/>
      <c r="D988" s="150"/>
    </row>
    <row r="989" spans="2:4" ht="15.5" x14ac:dyDescent="0.35">
      <c r="B989" s="149"/>
      <c r="D989" s="150"/>
    </row>
    <row r="990" spans="2:4" ht="15.5" x14ac:dyDescent="0.35">
      <c r="B990" s="149"/>
      <c r="D990" s="150"/>
    </row>
    <row r="991" spans="2:4" ht="15.5" x14ac:dyDescent="0.35">
      <c r="B991" s="149"/>
      <c r="D991" s="150"/>
    </row>
    <row r="992" spans="2:4" ht="15.5" x14ac:dyDescent="0.35">
      <c r="B992" s="149"/>
      <c r="D992" s="150"/>
    </row>
    <row r="993" spans="2:4" ht="15.5" x14ac:dyDescent="0.35">
      <c r="B993" s="149"/>
      <c r="D993" s="150"/>
    </row>
    <row r="994" spans="2:4" ht="15.5" x14ac:dyDescent="0.35">
      <c r="B994" s="149"/>
      <c r="D994" s="150"/>
    </row>
    <row r="995" spans="2:4" ht="15.5" x14ac:dyDescent="0.35">
      <c r="B995" s="149"/>
      <c r="D995" s="150"/>
    </row>
    <row r="996" spans="2:4" ht="15.5" x14ac:dyDescent="0.35">
      <c r="B996" s="149"/>
      <c r="D996" s="150"/>
    </row>
    <row r="997" spans="2:4" ht="15.5" x14ac:dyDescent="0.35">
      <c r="B997" s="149"/>
      <c r="D997" s="150"/>
    </row>
    <row r="998" spans="2:4" ht="15.5" x14ac:dyDescent="0.35">
      <c r="B998" s="149"/>
      <c r="D998" s="150"/>
    </row>
    <row r="999" spans="2:4" ht="15.5" x14ac:dyDescent="0.35">
      <c r="B999" s="149"/>
      <c r="D999" s="150"/>
    </row>
    <row r="1000" spans="2:4" ht="15.5" x14ac:dyDescent="0.35">
      <c r="B1000" s="149"/>
      <c r="D1000" s="150"/>
    </row>
  </sheetData>
  <mergeCells count="2">
    <mergeCell ref="B1:D1"/>
    <mergeCell ref="A2:D2"/>
  </mergeCells>
  <pageMargins left="0.7" right="0.7" top="0.75" bottom="0.75" header="0" footer="0"/>
  <pageSetup orientation="landscape"/>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heetViews>
  <sheetFormatPr defaultColWidth="11.25" defaultRowHeight="15" customHeight="1" x14ac:dyDescent="0.35"/>
  <cols>
    <col min="1" max="1" width="61.33203125" customWidth="1"/>
    <col min="2" max="2" width="13.75" customWidth="1"/>
    <col min="3" max="3" width="25.33203125" customWidth="1"/>
    <col min="4" max="4" width="28.33203125" customWidth="1"/>
    <col min="5" max="5" width="30.33203125" customWidth="1"/>
    <col min="6" max="26" width="10.75" customWidth="1"/>
  </cols>
  <sheetData>
    <row r="1" spans="1:26" ht="153" customHeight="1" x14ac:dyDescent="0.35">
      <c r="A1" s="86"/>
      <c r="B1" s="225" t="s">
        <v>419</v>
      </c>
      <c r="C1" s="204"/>
      <c r="D1" s="204"/>
      <c r="E1" s="204"/>
      <c r="F1" s="86"/>
      <c r="G1" s="86"/>
      <c r="H1" s="86"/>
      <c r="I1" s="86"/>
      <c r="J1" s="86"/>
      <c r="K1" s="86"/>
      <c r="L1" s="86"/>
      <c r="M1" s="86"/>
      <c r="N1" s="86"/>
      <c r="O1" s="86"/>
      <c r="P1" s="86"/>
      <c r="Q1" s="86"/>
      <c r="R1" s="86"/>
      <c r="S1" s="86"/>
      <c r="T1" s="86"/>
      <c r="U1" s="86"/>
      <c r="V1" s="86"/>
      <c r="W1" s="86"/>
      <c r="X1" s="86"/>
      <c r="Y1" s="86"/>
      <c r="Z1" s="86"/>
    </row>
    <row r="2" spans="1:26" ht="60" customHeight="1" x14ac:dyDescent="0.35">
      <c r="A2" s="226" t="s">
        <v>420</v>
      </c>
      <c r="B2" s="204"/>
      <c r="C2" s="204"/>
      <c r="D2" s="204"/>
      <c r="E2" s="204"/>
      <c r="F2" s="86"/>
      <c r="G2" s="86"/>
      <c r="H2" s="86"/>
      <c r="I2" s="86"/>
      <c r="J2" s="86"/>
      <c r="K2" s="86"/>
      <c r="L2" s="86"/>
      <c r="M2" s="86"/>
      <c r="N2" s="86"/>
      <c r="O2" s="86"/>
      <c r="P2" s="86"/>
      <c r="Q2" s="86"/>
      <c r="R2" s="86"/>
      <c r="S2" s="86"/>
      <c r="T2" s="86"/>
      <c r="U2" s="86"/>
      <c r="V2" s="86"/>
      <c r="W2" s="86"/>
      <c r="X2" s="86"/>
      <c r="Y2" s="86"/>
      <c r="Z2" s="86"/>
    </row>
    <row r="3" spans="1:26" ht="15.5" x14ac:dyDescent="0.35">
      <c r="A3" s="58"/>
      <c r="B3" s="58"/>
      <c r="C3" s="58"/>
      <c r="D3" s="88"/>
      <c r="E3" s="58"/>
      <c r="F3" s="58"/>
      <c r="G3" s="58"/>
      <c r="H3" s="58"/>
      <c r="I3" s="58"/>
      <c r="J3" s="58"/>
      <c r="K3" s="58"/>
      <c r="L3" s="58"/>
      <c r="M3" s="58"/>
      <c r="N3" s="58"/>
      <c r="O3" s="58"/>
      <c r="P3" s="58"/>
      <c r="Q3" s="58"/>
      <c r="R3" s="58"/>
      <c r="S3" s="58"/>
      <c r="T3" s="58"/>
      <c r="U3" s="58"/>
      <c r="V3" s="58"/>
      <c r="W3" s="58"/>
      <c r="X3" s="58"/>
      <c r="Y3" s="58"/>
      <c r="Z3" s="58"/>
    </row>
    <row r="4" spans="1:26" ht="30" customHeight="1" x14ac:dyDescent="0.35">
      <c r="A4" s="151" t="s">
        <v>421</v>
      </c>
      <c r="B4" s="90" t="s">
        <v>335</v>
      </c>
      <c r="C4" s="90" t="s">
        <v>336</v>
      </c>
      <c r="D4" s="91" t="s">
        <v>337</v>
      </c>
      <c r="E4" s="90" t="s">
        <v>338</v>
      </c>
      <c r="F4" s="58"/>
      <c r="G4" s="58"/>
      <c r="H4" s="58"/>
      <c r="I4" s="58"/>
      <c r="J4" s="58"/>
      <c r="K4" s="58"/>
      <c r="L4" s="58"/>
      <c r="M4" s="58"/>
      <c r="N4" s="58"/>
      <c r="O4" s="58"/>
      <c r="P4" s="58"/>
      <c r="Q4" s="58"/>
      <c r="R4" s="58"/>
      <c r="S4" s="58"/>
      <c r="T4" s="58"/>
      <c r="U4" s="58"/>
      <c r="V4" s="58"/>
      <c r="W4" s="58"/>
      <c r="X4" s="58"/>
      <c r="Y4" s="58"/>
      <c r="Z4" s="58"/>
    </row>
    <row r="5" spans="1:26" ht="22.5" customHeight="1" x14ac:dyDescent="0.35">
      <c r="A5" s="58" t="s">
        <v>422</v>
      </c>
      <c r="B5" s="95">
        <v>29.95</v>
      </c>
      <c r="C5" s="96" t="s">
        <v>97</v>
      </c>
      <c r="D5" s="97">
        <f t="shared" ref="D5:D12" si="0">IF(C5="Weekly",B5*52,IF(C5="Fortnightly",B5*26,IF(C5="Monthly",B5*12,IF(C5="Quarterly",B5*4,IF(C5="Annually",B5,"Error")))))</f>
        <v>359.4</v>
      </c>
      <c r="E5" s="95">
        <f t="shared" ref="E5:E12" si="1">D5/52</f>
        <v>6.911538461538461</v>
      </c>
      <c r="F5" s="58"/>
      <c r="G5" s="58"/>
      <c r="H5" s="58"/>
      <c r="I5" s="58"/>
      <c r="J5" s="58"/>
      <c r="K5" s="58"/>
      <c r="L5" s="58"/>
      <c r="M5" s="58"/>
      <c r="N5" s="58"/>
      <c r="O5" s="58"/>
      <c r="P5" s="58"/>
      <c r="Q5" s="58"/>
      <c r="R5" s="58"/>
      <c r="S5" s="58"/>
      <c r="T5" s="58"/>
      <c r="U5" s="58"/>
      <c r="V5" s="58"/>
      <c r="W5" s="58"/>
      <c r="X5" s="58"/>
      <c r="Y5" s="58"/>
      <c r="Z5" s="58"/>
    </row>
    <row r="6" spans="1:26" ht="22.5" customHeight="1" x14ac:dyDescent="0.35">
      <c r="A6" s="58" t="s">
        <v>423</v>
      </c>
      <c r="B6" s="95">
        <v>14.95</v>
      </c>
      <c r="C6" s="96" t="s">
        <v>97</v>
      </c>
      <c r="D6" s="97">
        <f t="shared" si="0"/>
        <v>179.39999999999998</v>
      </c>
      <c r="E6" s="95">
        <f t="shared" si="1"/>
        <v>3.4499999999999997</v>
      </c>
      <c r="F6" s="58"/>
      <c r="G6" s="58"/>
      <c r="H6" s="58"/>
      <c r="I6" s="58"/>
      <c r="J6" s="58"/>
      <c r="K6" s="58"/>
      <c r="L6" s="58"/>
      <c r="M6" s="58"/>
      <c r="N6" s="58"/>
      <c r="O6" s="58"/>
      <c r="P6" s="58"/>
      <c r="Q6" s="58"/>
      <c r="R6" s="58"/>
      <c r="S6" s="58"/>
      <c r="T6" s="58"/>
      <c r="U6" s="58"/>
      <c r="V6" s="58"/>
      <c r="W6" s="58"/>
      <c r="X6" s="58"/>
      <c r="Y6" s="58"/>
      <c r="Z6" s="58"/>
    </row>
    <row r="7" spans="1:26" ht="22.5" customHeight="1" x14ac:dyDescent="0.35">
      <c r="A7" s="58" t="s">
        <v>424</v>
      </c>
      <c r="B7" s="95">
        <v>36.950000000000003</v>
      </c>
      <c r="C7" s="96" t="s">
        <v>97</v>
      </c>
      <c r="D7" s="97">
        <f t="shared" si="0"/>
        <v>443.40000000000003</v>
      </c>
      <c r="E7" s="95">
        <f t="shared" si="1"/>
        <v>8.5269230769230777</v>
      </c>
      <c r="F7" s="58"/>
      <c r="G7" s="58"/>
      <c r="H7" s="58"/>
      <c r="I7" s="58"/>
      <c r="J7" s="58"/>
      <c r="K7" s="58"/>
      <c r="L7" s="58"/>
      <c r="M7" s="58"/>
      <c r="N7" s="58"/>
      <c r="O7" s="58"/>
      <c r="P7" s="58"/>
      <c r="Q7" s="58"/>
      <c r="R7" s="58"/>
      <c r="S7" s="58"/>
      <c r="T7" s="58"/>
      <c r="U7" s="58"/>
      <c r="V7" s="58"/>
      <c r="W7" s="58"/>
      <c r="X7" s="58"/>
      <c r="Y7" s="58"/>
      <c r="Z7" s="58"/>
    </row>
    <row r="8" spans="1:26" ht="22.5" customHeight="1" x14ac:dyDescent="0.35">
      <c r="A8" s="58"/>
      <c r="B8" s="95">
        <v>0</v>
      </c>
      <c r="C8" s="96" t="s">
        <v>97</v>
      </c>
      <c r="D8" s="97">
        <f t="shared" si="0"/>
        <v>0</v>
      </c>
      <c r="E8" s="95">
        <f t="shared" si="1"/>
        <v>0</v>
      </c>
      <c r="F8" s="58"/>
      <c r="G8" s="58"/>
      <c r="H8" s="58"/>
      <c r="I8" s="58"/>
      <c r="J8" s="58"/>
      <c r="K8" s="58"/>
      <c r="L8" s="58"/>
      <c r="M8" s="58"/>
      <c r="N8" s="58"/>
      <c r="O8" s="58"/>
      <c r="P8" s="58"/>
      <c r="Q8" s="58"/>
      <c r="R8" s="58"/>
      <c r="S8" s="58"/>
      <c r="T8" s="58"/>
      <c r="U8" s="58"/>
      <c r="V8" s="58"/>
      <c r="W8" s="58"/>
      <c r="X8" s="58"/>
      <c r="Y8" s="58"/>
      <c r="Z8" s="58"/>
    </row>
    <row r="9" spans="1:26" ht="22.5" customHeight="1" x14ac:dyDescent="0.35">
      <c r="A9" s="58"/>
      <c r="B9" s="95">
        <v>0</v>
      </c>
      <c r="C9" s="96" t="s">
        <v>97</v>
      </c>
      <c r="D9" s="97">
        <f t="shared" si="0"/>
        <v>0</v>
      </c>
      <c r="E9" s="95">
        <f t="shared" si="1"/>
        <v>0</v>
      </c>
      <c r="F9" s="58"/>
      <c r="G9" s="58"/>
      <c r="H9" s="58"/>
      <c r="I9" s="58"/>
      <c r="J9" s="58"/>
      <c r="K9" s="58"/>
      <c r="L9" s="58"/>
      <c r="M9" s="58"/>
      <c r="N9" s="58"/>
      <c r="O9" s="58"/>
      <c r="P9" s="58"/>
      <c r="Q9" s="58"/>
      <c r="R9" s="58"/>
      <c r="S9" s="58"/>
      <c r="T9" s="58"/>
      <c r="U9" s="58"/>
      <c r="V9" s="58"/>
      <c r="W9" s="58"/>
      <c r="X9" s="58"/>
      <c r="Y9" s="58"/>
      <c r="Z9" s="58"/>
    </row>
    <row r="10" spans="1:26" ht="22.5" customHeight="1" x14ac:dyDescent="0.35">
      <c r="A10" s="58"/>
      <c r="B10" s="95">
        <v>0</v>
      </c>
      <c r="C10" s="96" t="s">
        <v>97</v>
      </c>
      <c r="D10" s="97">
        <f t="shared" si="0"/>
        <v>0</v>
      </c>
      <c r="E10" s="95">
        <f t="shared" si="1"/>
        <v>0</v>
      </c>
      <c r="F10" s="58"/>
      <c r="G10" s="58"/>
      <c r="H10" s="58"/>
      <c r="I10" s="58"/>
      <c r="J10" s="58"/>
      <c r="K10" s="58"/>
      <c r="L10" s="58"/>
      <c r="M10" s="58"/>
      <c r="N10" s="58"/>
      <c r="O10" s="58"/>
      <c r="P10" s="58"/>
      <c r="Q10" s="58"/>
      <c r="R10" s="58"/>
      <c r="S10" s="58"/>
      <c r="T10" s="58"/>
      <c r="U10" s="58"/>
      <c r="V10" s="58"/>
      <c r="W10" s="58"/>
      <c r="X10" s="58"/>
      <c r="Y10" s="58"/>
      <c r="Z10" s="58"/>
    </row>
    <row r="11" spans="1:26" ht="22.5" customHeight="1" x14ac:dyDescent="0.35">
      <c r="A11" s="58"/>
      <c r="B11" s="95">
        <v>0</v>
      </c>
      <c r="C11" s="96" t="s">
        <v>97</v>
      </c>
      <c r="D11" s="97">
        <f t="shared" si="0"/>
        <v>0</v>
      </c>
      <c r="E11" s="95">
        <f t="shared" si="1"/>
        <v>0</v>
      </c>
      <c r="F11" s="58"/>
      <c r="G11" s="58"/>
      <c r="H11" s="58"/>
      <c r="I11" s="58"/>
      <c r="J11" s="58"/>
      <c r="K11" s="58"/>
      <c r="L11" s="58"/>
      <c r="M11" s="58"/>
      <c r="N11" s="58"/>
      <c r="O11" s="58"/>
      <c r="P11" s="58"/>
      <c r="Q11" s="58"/>
      <c r="R11" s="58"/>
      <c r="S11" s="58"/>
      <c r="T11" s="58"/>
      <c r="U11" s="58"/>
      <c r="V11" s="58"/>
      <c r="W11" s="58"/>
      <c r="X11" s="58"/>
      <c r="Y11" s="58"/>
      <c r="Z11" s="58"/>
    </row>
    <row r="12" spans="1:26" ht="22.5" customHeight="1" x14ac:dyDescent="0.35">
      <c r="A12" s="58"/>
      <c r="B12" s="95">
        <v>0</v>
      </c>
      <c r="C12" s="96" t="s">
        <v>97</v>
      </c>
      <c r="D12" s="97">
        <f t="shared" si="0"/>
        <v>0</v>
      </c>
      <c r="E12" s="95">
        <f t="shared" si="1"/>
        <v>0</v>
      </c>
      <c r="F12" s="58"/>
      <c r="G12" s="58"/>
      <c r="H12" s="58"/>
      <c r="I12" s="58"/>
      <c r="J12" s="58"/>
      <c r="K12" s="58"/>
      <c r="L12" s="58"/>
      <c r="M12" s="58"/>
      <c r="N12" s="58"/>
      <c r="O12" s="58"/>
      <c r="P12" s="58"/>
      <c r="Q12" s="58"/>
      <c r="R12" s="58"/>
      <c r="S12" s="58"/>
      <c r="T12" s="58"/>
      <c r="U12" s="58"/>
      <c r="V12" s="58"/>
      <c r="W12" s="58"/>
      <c r="X12" s="58"/>
      <c r="Y12" s="58"/>
      <c r="Z12" s="58"/>
    </row>
    <row r="13" spans="1:26" ht="22.5" customHeight="1" x14ac:dyDescent="0.35">
      <c r="A13" s="58"/>
      <c r="B13" s="95"/>
      <c r="C13" s="96"/>
      <c r="D13" s="98"/>
      <c r="E13" s="95"/>
      <c r="F13" s="58"/>
      <c r="G13" s="58"/>
      <c r="H13" s="58"/>
      <c r="I13" s="58"/>
      <c r="J13" s="58"/>
      <c r="K13" s="58"/>
      <c r="L13" s="58"/>
      <c r="M13" s="58"/>
      <c r="N13" s="58"/>
      <c r="O13" s="58"/>
      <c r="P13" s="58"/>
      <c r="Q13" s="58"/>
      <c r="R13" s="58"/>
      <c r="S13" s="58"/>
      <c r="T13" s="58"/>
      <c r="U13" s="58"/>
      <c r="V13" s="58"/>
      <c r="W13" s="58"/>
      <c r="X13" s="58"/>
      <c r="Y13" s="58"/>
      <c r="Z13" s="58"/>
    </row>
    <row r="14" spans="1:26" ht="24.75" customHeight="1" x14ac:dyDescent="0.35">
      <c r="A14" s="230" t="s">
        <v>425</v>
      </c>
      <c r="B14" s="231"/>
      <c r="C14" s="232"/>
      <c r="D14" s="101">
        <f t="shared" ref="D14:E14" si="2">SUM(D5:D12)</f>
        <v>982.2</v>
      </c>
      <c r="E14" s="99">
        <f t="shared" si="2"/>
        <v>18.888461538461538</v>
      </c>
      <c r="F14" s="102"/>
      <c r="G14" s="102"/>
      <c r="H14" s="102"/>
      <c r="I14" s="102"/>
      <c r="J14" s="102"/>
      <c r="K14" s="102"/>
      <c r="L14" s="102"/>
      <c r="M14" s="102"/>
      <c r="N14" s="102"/>
      <c r="O14" s="102"/>
      <c r="P14" s="102"/>
      <c r="Q14" s="102"/>
      <c r="R14" s="102"/>
      <c r="S14" s="102"/>
      <c r="T14" s="102"/>
      <c r="U14" s="102"/>
      <c r="V14" s="102"/>
      <c r="W14" s="102"/>
      <c r="X14" s="102"/>
      <c r="Y14" s="102"/>
      <c r="Z14" s="102"/>
    </row>
    <row r="15" spans="1:26" ht="6" customHeight="1" x14ac:dyDescent="0.35">
      <c r="A15" s="103"/>
      <c r="B15" s="104"/>
      <c r="C15" s="105"/>
      <c r="D15" s="106"/>
      <c r="E15" s="104"/>
      <c r="F15" s="58"/>
      <c r="G15" s="58"/>
      <c r="H15" s="58"/>
      <c r="I15" s="58"/>
      <c r="J15" s="58"/>
      <c r="K15" s="58"/>
      <c r="L15" s="58"/>
      <c r="M15" s="58"/>
      <c r="N15" s="58"/>
      <c r="O15" s="58"/>
      <c r="P15" s="58"/>
      <c r="Q15" s="58"/>
      <c r="R15" s="58"/>
      <c r="S15" s="58"/>
      <c r="T15" s="58"/>
      <c r="U15" s="58"/>
      <c r="V15" s="58"/>
      <c r="W15" s="58"/>
      <c r="X15" s="58"/>
      <c r="Y15" s="58"/>
      <c r="Z15" s="58"/>
    </row>
    <row r="16" spans="1:26" ht="15.5" x14ac:dyDescent="0.35">
      <c r="A16" s="58"/>
      <c r="B16" s="58"/>
      <c r="C16" s="58"/>
      <c r="D16" s="88"/>
      <c r="E16" s="127"/>
      <c r="F16" s="58"/>
      <c r="G16" s="58"/>
      <c r="H16" s="58"/>
      <c r="I16" s="58"/>
      <c r="J16" s="58"/>
      <c r="K16" s="58"/>
      <c r="L16" s="58"/>
      <c r="M16" s="58"/>
      <c r="N16" s="58"/>
      <c r="O16" s="58"/>
      <c r="P16" s="58"/>
      <c r="Q16" s="58"/>
      <c r="R16" s="58"/>
      <c r="S16" s="58"/>
      <c r="T16" s="58"/>
      <c r="U16" s="58"/>
      <c r="V16" s="58"/>
      <c r="W16" s="58"/>
      <c r="X16" s="58"/>
      <c r="Y16" s="58"/>
      <c r="Z16" s="58"/>
    </row>
    <row r="17" spans="1:26" ht="15.5" x14ac:dyDescent="0.35">
      <c r="A17" s="58"/>
      <c r="B17" s="58"/>
      <c r="C17" s="58"/>
      <c r="D17" s="88"/>
      <c r="E17" s="127"/>
      <c r="F17" s="58"/>
      <c r="G17" s="58"/>
      <c r="H17" s="58"/>
      <c r="I17" s="58"/>
      <c r="J17" s="58"/>
      <c r="K17" s="58"/>
      <c r="L17" s="58"/>
      <c r="M17" s="58"/>
      <c r="N17" s="58"/>
      <c r="O17" s="58"/>
      <c r="P17" s="58"/>
      <c r="Q17" s="58"/>
      <c r="R17" s="58"/>
      <c r="S17" s="58"/>
      <c r="T17" s="58"/>
      <c r="U17" s="58"/>
      <c r="V17" s="58"/>
      <c r="W17" s="58"/>
      <c r="X17" s="58"/>
      <c r="Y17" s="58"/>
      <c r="Z17" s="58"/>
    </row>
    <row r="18" spans="1:26" ht="15.5" x14ac:dyDescent="0.35">
      <c r="A18" s="58"/>
      <c r="B18" s="58"/>
      <c r="C18" s="58"/>
      <c r="D18" s="88"/>
      <c r="E18" s="127"/>
      <c r="F18" s="58"/>
      <c r="G18" s="58"/>
      <c r="H18" s="58"/>
      <c r="I18" s="58"/>
      <c r="J18" s="58"/>
      <c r="K18" s="58"/>
      <c r="L18" s="58"/>
      <c r="M18" s="58"/>
      <c r="N18" s="58"/>
      <c r="O18" s="58"/>
      <c r="P18" s="58"/>
      <c r="Q18" s="58"/>
      <c r="R18" s="58"/>
      <c r="S18" s="58"/>
      <c r="T18" s="58"/>
      <c r="U18" s="58"/>
      <c r="V18" s="58"/>
      <c r="W18" s="58"/>
      <c r="X18" s="58"/>
      <c r="Y18" s="58"/>
      <c r="Z18" s="58"/>
    </row>
    <row r="19" spans="1:26" ht="15.5" x14ac:dyDescent="0.35">
      <c r="A19" s="58"/>
      <c r="B19" s="58"/>
      <c r="C19" s="58"/>
      <c r="D19" s="88"/>
      <c r="E19" s="127"/>
      <c r="F19" s="58"/>
      <c r="G19" s="58"/>
      <c r="H19" s="58"/>
      <c r="I19" s="58"/>
      <c r="J19" s="58"/>
      <c r="K19" s="58"/>
      <c r="L19" s="58"/>
      <c r="M19" s="58"/>
      <c r="N19" s="58"/>
      <c r="O19" s="58"/>
      <c r="P19" s="58"/>
      <c r="Q19" s="58"/>
      <c r="R19" s="58"/>
      <c r="S19" s="58"/>
      <c r="T19" s="58"/>
      <c r="U19" s="58"/>
      <c r="V19" s="58"/>
      <c r="W19" s="58"/>
      <c r="X19" s="58"/>
      <c r="Y19" s="58"/>
      <c r="Z19" s="58"/>
    </row>
    <row r="20" spans="1:26" ht="15.5" x14ac:dyDescent="0.35">
      <c r="A20" s="58"/>
      <c r="B20" s="58"/>
      <c r="C20" s="58"/>
      <c r="D20" s="88"/>
      <c r="E20" s="58"/>
      <c r="F20" s="58"/>
      <c r="G20" s="58"/>
      <c r="H20" s="58"/>
      <c r="I20" s="58"/>
      <c r="J20" s="58"/>
      <c r="K20" s="58"/>
      <c r="L20" s="58"/>
      <c r="M20" s="58"/>
      <c r="N20" s="58"/>
      <c r="O20" s="58"/>
      <c r="P20" s="58"/>
      <c r="Q20" s="58"/>
      <c r="R20" s="58"/>
      <c r="S20" s="58"/>
      <c r="T20" s="58"/>
      <c r="U20" s="58"/>
      <c r="V20" s="58"/>
      <c r="W20" s="58"/>
      <c r="X20" s="58"/>
      <c r="Y20" s="58"/>
      <c r="Z20" s="58"/>
    </row>
    <row r="21" spans="1:26" ht="15.5" x14ac:dyDescent="0.35">
      <c r="A21" s="58"/>
      <c r="B21" s="58"/>
      <c r="C21" s="58"/>
      <c r="D21" s="88"/>
      <c r="E21" s="58"/>
      <c r="F21" s="58"/>
      <c r="G21" s="58"/>
      <c r="H21" s="58"/>
      <c r="I21" s="58"/>
      <c r="J21" s="58"/>
      <c r="K21" s="58"/>
      <c r="L21" s="58"/>
      <c r="M21" s="58"/>
      <c r="N21" s="58"/>
      <c r="O21" s="58"/>
      <c r="P21" s="58"/>
      <c r="Q21" s="58"/>
      <c r="R21" s="58"/>
      <c r="S21" s="58"/>
      <c r="T21" s="58"/>
      <c r="U21" s="58"/>
      <c r="V21" s="58"/>
      <c r="W21" s="58"/>
      <c r="X21" s="58"/>
      <c r="Y21" s="58"/>
      <c r="Z21" s="58"/>
    </row>
    <row r="22" spans="1:26" ht="15.5" x14ac:dyDescent="0.35">
      <c r="A22" s="58"/>
      <c r="B22" s="58"/>
      <c r="C22" s="58"/>
      <c r="D22" s="88"/>
      <c r="E22" s="58"/>
      <c r="F22" s="58"/>
      <c r="G22" s="58"/>
      <c r="H22" s="58"/>
      <c r="I22" s="58"/>
      <c r="J22" s="58"/>
      <c r="K22" s="58"/>
      <c r="L22" s="58"/>
      <c r="M22" s="58"/>
      <c r="N22" s="58"/>
      <c r="O22" s="58"/>
      <c r="P22" s="58"/>
      <c r="Q22" s="58"/>
      <c r="R22" s="58"/>
      <c r="S22" s="58"/>
      <c r="T22" s="58"/>
      <c r="U22" s="58"/>
      <c r="V22" s="58"/>
      <c r="W22" s="58"/>
      <c r="X22" s="58"/>
      <c r="Y22" s="58"/>
      <c r="Z22" s="58"/>
    </row>
    <row r="23" spans="1:26" ht="15.5" x14ac:dyDescent="0.35">
      <c r="A23" s="58"/>
      <c r="B23" s="58"/>
      <c r="C23" s="58"/>
      <c r="D23" s="88"/>
      <c r="E23" s="58"/>
      <c r="F23" s="58"/>
      <c r="G23" s="58"/>
      <c r="H23" s="58"/>
      <c r="I23" s="58"/>
      <c r="J23" s="58"/>
      <c r="K23" s="58"/>
      <c r="L23" s="58"/>
      <c r="M23" s="58"/>
      <c r="N23" s="58"/>
      <c r="O23" s="58"/>
      <c r="P23" s="58"/>
      <c r="Q23" s="58"/>
      <c r="R23" s="58"/>
      <c r="S23" s="58"/>
      <c r="T23" s="58"/>
      <c r="U23" s="58"/>
      <c r="V23" s="58"/>
      <c r="W23" s="58"/>
      <c r="X23" s="58"/>
      <c r="Y23" s="58"/>
      <c r="Z23" s="58"/>
    </row>
    <row r="24" spans="1:26" ht="15.5" x14ac:dyDescent="0.35">
      <c r="A24" s="58"/>
      <c r="B24" s="58"/>
      <c r="C24" s="58"/>
      <c r="D24" s="88"/>
      <c r="E24" s="58"/>
      <c r="F24" s="58"/>
      <c r="G24" s="58"/>
      <c r="H24" s="58"/>
      <c r="I24" s="58"/>
      <c r="J24" s="58"/>
      <c r="K24" s="58"/>
      <c r="L24" s="58"/>
      <c r="M24" s="58"/>
      <c r="N24" s="58"/>
      <c r="O24" s="58"/>
      <c r="P24" s="58"/>
      <c r="Q24" s="58"/>
      <c r="R24" s="58"/>
      <c r="S24" s="58"/>
      <c r="T24" s="58"/>
      <c r="U24" s="58"/>
      <c r="V24" s="58"/>
      <c r="W24" s="58"/>
      <c r="X24" s="58"/>
      <c r="Y24" s="58"/>
      <c r="Z24" s="58"/>
    </row>
    <row r="25" spans="1:26" ht="15.5" x14ac:dyDescent="0.35">
      <c r="A25" s="58"/>
      <c r="B25" s="58"/>
      <c r="C25" s="58"/>
      <c r="D25" s="88"/>
      <c r="E25" s="58"/>
      <c r="F25" s="58"/>
      <c r="G25" s="58"/>
      <c r="H25" s="58"/>
      <c r="I25" s="58"/>
      <c r="J25" s="58"/>
      <c r="K25" s="58"/>
      <c r="L25" s="58"/>
      <c r="M25" s="58"/>
      <c r="N25" s="58"/>
      <c r="O25" s="58"/>
      <c r="P25" s="58"/>
      <c r="Q25" s="58"/>
      <c r="R25" s="58"/>
      <c r="S25" s="58"/>
      <c r="T25" s="58"/>
      <c r="U25" s="58"/>
      <c r="V25" s="58"/>
      <c r="W25" s="58"/>
      <c r="X25" s="58"/>
      <c r="Y25" s="58"/>
      <c r="Z25" s="58"/>
    </row>
    <row r="26" spans="1:26" ht="15.5" x14ac:dyDescent="0.35">
      <c r="A26" s="58"/>
      <c r="B26" s="58"/>
      <c r="C26" s="58"/>
      <c r="D26" s="88"/>
      <c r="E26" s="58"/>
      <c r="F26" s="58"/>
      <c r="G26" s="58"/>
      <c r="H26" s="58"/>
      <c r="I26" s="58"/>
      <c r="J26" s="58"/>
      <c r="K26" s="58"/>
      <c r="L26" s="58"/>
      <c r="M26" s="58"/>
      <c r="N26" s="58"/>
      <c r="O26" s="58"/>
      <c r="P26" s="58"/>
      <c r="Q26" s="58"/>
      <c r="R26" s="58"/>
      <c r="S26" s="58"/>
      <c r="T26" s="58"/>
      <c r="U26" s="58"/>
      <c r="V26" s="58"/>
      <c r="W26" s="58"/>
      <c r="X26" s="58"/>
      <c r="Y26" s="58"/>
      <c r="Z26" s="58"/>
    </row>
    <row r="27" spans="1:26" ht="15.5" x14ac:dyDescent="0.35">
      <c r="A27" s="58"/>
      <c r="B27" s="58"/>
      <c r="C27" s="58"/>
      <c r="D27" s="88"/>
      <c r="E27" s="58"/>
      <c r="F27" s="58"/>
      <c r="G27" s="58"/>
      <c r="H27" s="58"/>
      <c r="I27" s="58"/>
      <c r="J27" s="58"/>
      <c r="K27" s="58"/>
      <c r="L27" s="58"/>
      <c r="M27" s="58"/>
      <c r="N27" s="58"/>
      <c r="O27" s="58"/>
      <c r="P27" s="58"/>
      <c r="Q27" s="58"/>
      <c r="R27" s="58"/>
      <c r="S27" s="58"/>
      <c r="T27" s="58"/>
      <c r="U27" s="58"/>
      <c r="V27" s="58"/>
      <c r="W27" s="58"/>
      <c r="X27" s="58"/>
      <c r="Y27" s="58"/>
      <c r="Z27" s="58"/>
    </row>
    <row r="28" spans="1:26" ht="15.5" x14ac:dyDescent="0.35">
      <c r="A28" s="58"/>
      <c r="B28" s="58"/>
      <c r="C28" s="58"/>
      <c r="D28" s="88"/>
      <c r="E28" s="58"/>
      <c r="F28" s="58"/>
      <c r="G28" s="58"/>
      <c r="H28" s="58"/>
      <c r="I28" s="58"/>
      <c r="J28" s="58"/>
      <c r="K28" s="58"/>
      <c r="L28" s="58"/>
      <c r="M28" s="58"/>
      <c r="N28" s="58"/>
      <c r="O28" s="58"/>
      <c r="P28" s="58"/>
      <c r="Q28" s="58"/>
      <c r="R28" s="58"/>
      <c r="S28" s="58"/>
      <c r="T28" s="58"/>
      <c r="U28" s="58"/>
      <c r="V28" s="58"/>
      <c r="W28" s="58"/>
      <c r="X28" s="58"/>
      <c r="Y28" s="58"/>
      <c r="Z28" s="58"/>
    </row>
    <row r="29" spans="1:26" ht="15.5" x14ac:dyDescent="0.35">
      <c r="A29" s="58"/>
      <c r="B29" s="58"/>
      <c r="C29" s="58"/>
      <c r="D29" s="88"/>
      <c r="E29" s="58"/>
      <c r="F29" s="58"/>
      <c r="G29" s="58"/>
      <c r="H29" s="58"/>
      <c r="I29" s="58"/>
      <c r="J29" s="58"/>
      <c r="K29" s="58"/>
      <c r="L29" s="58"/>
      <c r="M29" s="58"/>
      <c r="N29" s="58"/>
      <c r="O29" s="58"/>
      <c r="P29" s="58"/>
      <c r="Q29" s="58"/>
      <c r="R29" s="58"/>
      <c r="S29" s="58"/>
      <c r="T29" s="58"/>
      <c r="U29" s="58"/>
      <c r="V29" s="58"/>
      <c r="W29" s="58"/>
      <c r="X29" s="58"/>
      <c r="Y29" s="58"/>
      <c r="Z29" s="58"/>
    </row>
    <row r="30" spans="1:26" ht="15.5" x14ac:dyDescent="0.35">
      <c r="A30" s="58"/>
      <c r="B30" s="58"/>
      <c r="C30" s="58"/>
      <c r="D30" s="88"/>
      <c r="E30" s="58"/>
      <c r="F30" s="58"/>
      <c r="G30" s="58"/>
      <c r="H30" s="58"/>
      <c r="I30" s="58"/>
      <c r="J30" s="58"/>
      <c r="K30" s="58"/>
      <c r="L30" s="58"/>
      <c r="M30" s="58"/>
      <c r="N30" s="58"/>
      <c r="O30" s="58"/>
      <c r="P30" s="58"/>
      <c r="Q30" s="58"/>
      <c r="R30" s="58"/>
      <c r="S30" s="58"/>
      <c r="T30" s="58"/>
      <c r="U30" s="58"/>
      <c r="V30" s="58"/>
      <c r="W30" s="58"/>
      <c r="X30" s="58"/>
      <c r="Y30" s="58"/>
      <c r="Z30" s="58"/>
    </row>
    <row r="31" spans="1:26" ht="15.5" x14ac:dyDescent="0.35">
      <c r="A31" s="58"/>
      <c r="B31" s="58"/>
      <c r="C31" s="58"/>
      <c r="D31" s="88"/>
      <c r="E31" s="58"/>
      <c r="F31" s="58"/>
      <c r="G31" s="58"/>
      <c r="H31" s="58"/>
      <c r="I31" s="58"/>
      <c r="J31" s="58"/>
      <c r="K31" s="58"/>
      <c r="L31" s="58"/>
      <c r="M31" s="58"/>
      <c r="N31" s="58"/>
      <c r="O31" s="58"/>
      <c r="P31" s="58"/>
      <c r="Q31" s="58"/>
      <c r="R31" s="58"/>
      <c r="S31" s="58"/>
      <c r="T31" s="58"/>
      <c r="U31" s="58"/>
      <c r="V31" s="58"/>
      <c r="W31" s="58"/>
      <c r="X31" s="58"/>
      <c r="Y31" s="58"/>
      <c r="Z31" s="58"/>
    </row>
    <row r="32" spans="1:26" ht="15.5" x14ac:dyDescent="0.35">
      <c r="A32" s="58"/>
      <c r="B32" s="58"/>
      <c r="C32" s="58"/>
      <c r="D32" s="88"/>
      <c r="E32" s="58"/>
      <c r="F32" s="58"/>
      <c r="G32" s="58"/>
      <c r="H32" s="58"/>
      <c r="I32" s="58"/>
      <c r="J32" s="58"/>
      <c r="K32" s="58"/>
      <c r="L32" s="58"/>
      <c r="M32" s="58"/>
      <c r="N32" s="58"/>
      <c r="O32" s="58"/>
      <c r="P32" s="58"/>
      <c r="Q32" s="58"/>
      <c r="R32" s="58"/>
      <c r="S32" s="58"/>
      <c r="T32" s="58"/>
      <c r="U32" s="58"/>
      <c r="V32" s="58"/>
      <c r="W32" s="58"/>
      <c r="X32" s="58"/>
      <c r="Y32" s="58"/>
      <c r="Z32" s="58"/>
    </row>
    <row r="33" spans="1:26" ht="15.5" x14ac:dyDescent="0.35">
      <c r="A33" s="58"/>
      <c r="B33" s="58"/>
      <c r="C33" s="58"/>
      <c r="D33" s="88"/>
      <c r="E33" s="58"/>
      <c r="F33" s="58"/>
      <c r="G33" s="58"/>
      <c r="H33" s="58"/>
      <c r="I33" s="58"/>
      <c r="J33" s="58"/>
      <c r="K33" s="58"/>
      <c r="L33" s="58"/>
      <c r="M33" s="58"/>
      <c r="N33" s="58"/>
      <c r="O33" s="58"/>
      <c r="P33" s="58"/>
      <c r="Q33" s="58"/>
      <c r="R33" s="58"/>
      <c r="S33" s="58"/>
      <c r="T33" s="58"/>
      <c r="U33" s="58"/>
      <c r="V33" s="58"/>
      <c r="W33" s="58"/>
      <c r="X33" s="58"/>
      <c r="Y33" s="58"/>
      <c r="Z33" s="58"/>
    </row>
    <row r="34" spans="1:26" ht="15.5" x14ac:dyDescent="0.35">
      <c r="A34" s="58"/>
      <c r="B34" s="58"/>
      <c r="C34" s="58"/>
      <c r="D34" s="88"/>
      <c r="E34" s="58"/>
      <c r="F34" s="58"/>
      <c r="G34" s="58"/>
      <c r="H34" s="58"/>
      <c r="I34" s="58"/>
      <c r="J34" s="58"/>
      <c r="K34" s="58"/>
      <c r="L34" s="58"/>
      <c r="M34" s="58"/>
      <c r="N34" s="58"/>
      <c r="O34" s="58"/>
      <c r="P34" s="58"/>
      <c r="Q34" s="58"/>
      <c r="R34" s="58"/>
      <c r="S34" s="58"/>
      <c r="T34" s="58"/>
      <c r="U34" s="58"/>
      <c r="V34" s="58"/>
      <c r="W34" s="58"/>
      <c r="X34" s="58"/>
      <c r="Y34" s="58"/>
      <c r="Z34" s="58"/>
    </row>
    <row r="35" spans="1:26" ht="15.5" x14ac:dyDescent="0.35">
      <c r="A35" s="58"/>
      <c r="B35" s="58"/>
      <c r="C35" s="58"/>
      <c r="D35" s="88"/>
      <c r="E35" s="58"/>
      <c r="F35" s="58"/>
      <c r="G35" s="58"/>
      <c r="H35" s="58"/>
      <c r="I35" s="58"/>
      <c r="J35" s="58"/>
      <c r="K35" s="58"/>
      <c r="L35" s="58"/>
      <c r="M35" s="58"/>
      <c r="N35" s="58"/>
      <c r="O35" s="58"/>
      <c r="P35" s="58"/>
      <c r="Q35" s="58"/>
      <c r="R35" s="58"/>
      <c r="S35" s="58"/>
      <c r="T35" s="58"/>
      <c r="U35" s="58"/>
      <c r="V35" s="58"/>
      <c r="W35" s="58"/>
      <c r="X35" s="58"/>
      <c r="Y35" s="58"/>
      <c r="Z35" s="58"/>
    </row>
    <row r="36" spans="1:26" ht="15.5" x14ac:dyDescent="0.35">
      <c r="A36" s="58"/>
      <c r="B36" s="58"/>
      <c r="C36" s="58"/>
      <c r="D36" s="88"/>
      <c r="E36" s="58"/>
      <c r="F36" s="58"/>
      <c r="G36" s="58"/>
      <c r="H36" s="58"/>
      <c r="I36" s="58"/>
      <c r="J36" s="58"/>
      <c r="K36" s="58"/>
      <c r="L36" s="58"/>
      <c r="M36" s="58"/>
      <c r="N36" s="58"/>
      <c r="O36" s="58"/>
      <c r="P36" s="58"/>
      <c r="Q36" s="58"/>
      <c r="R36" s="58"/>
      <c r="S36" s="58"/>
      <c r="T36" s="58"/>
      <c r="U36" s="58"/>
      <c r="V36" s="58"/>
      <c r="W36" s="58"/>
      <c r="X36" s="58"/>
      <c r="Y36" s="58"/>
      <c r="Z36" s="58"/>
    </row>
    <row r="37" spans="1:26" ht="15.5" x14ac:dyDescent="0.35">
      <c r="A37" s="58"/>
      <c r="B37" s="58"/>
      <c r="C37" s="58"/>
      <c r="D37" s="88"/>
      <c r="E37" s="58"/>
      <c r="F37" s="58"/>
      <c r="G37" s="58"/>
      <c r="H37" s="58"/>
      <c r="I37" s="58"/>
      <c r="J37" s="58"/>
      <c r="K37" s="58"/>
      <c r="L37" s="58"/>
      <c r="M37" s="58"/>
      <c r="N37" s="58"/>
      <c r="O37" s="58"/>
      <c r="P37" s="58"/>
      <c r="Q37" s="58"/>
      <c r="R37" s="58"/>
      <c r="S37" s="58"/>
      <c r="T37" s="58"/>
      <c r="U37" s="58"/>
      <c r="V37" s="58"/>
      <c r="W37" s="58"/>
      <c r="X37" s="58"/>
      <c r="Y37" s="58"/>
      <c r="Z37" s="58"/>
    </row>
    <row r="38" spans="1:26" ht="15.5" x14ac:dyDescent="0.35">
      <c r="A38" s="58"/>
      <c r="B38" s="58"/>
      <c r="C38" s="58"/>
      <c r="D38" s="88"/>
      <c r="E38" s="58"/>
      <c r="F38" s="58"/>
      <c r="G38" s="58"/>
      <c r="H38" s="58"/>
      <c r="I38" s="58"/>
      <c r="J38" s="58"/>
      <c r="K38" s="58"/>
      <c r="L38" s="58"/>
      <c r="M38" s="58"/>
      <c r="N38" s="58"/>
      <c r="O38" s="58"/>
      <c r="P38" s="58"/>
      <c r="Q38" s="58"/>
      <c r="R38" s="58"/>
      <c r="S38" s="58"/>
      <c r="T38" s="58"/>
      <c r="U38" s="58"/>
      <c r="V38" s="58"/>
      <c r="W38" s="58"/>
      <c r="X38" s="58"/>
      <c r="Y38" s="58"/>
      <c r="Z38" s="58"/>
    </row>
    <row r="39" spans="1:26" ht="15.5" x14ac:dyDescent="0.35">
      <c r="A39" s="58"/>
      <c r="B39" s="58"/>
      <c r="C39" s="58"/>
      <c r="D39" s="88"/>
      <c r="E39" s="58"/>
      <c r="F39" s="58"/>
      <c r="G39" s="58"/>
      <c r="H39" s="58"/>
      <c r="I39" s="58"/>
      <c r="J39" s="58"/>
      <c r="K39" s="58"/>
      <c r="L39" s="58"/>
      <c r="M39" s="58"/>
      <c r="N39" s="58"/>
      <c r="O39" s="58"/>
      <c r="P39" s="58"/>
      <c r="Q39" s="58"/>
      <c r="R39" s="58"/>
      <c r="S39" s="58"/>
      <c r="T39" s="58"/>
      <c r="U39" s="58"/>
      <c r="V39" s="58"/>
      <c r="W39" s="58"/>
      <c r="X39" s="58"/>
      <c r="Y39" s="58"/>
      <c r="Z39" s="58"/>
    </row>
    <row r="40" spans="1:26" ht="15.5" x14ac:dyDescent="0.35">
      <c r="A40" s="58"/>
      <c r="B40" s="58"/>
      <c r="C40" s="58"/>
      <c r="D40" s="88"/>
      <c r="E40" s="58"/>
      <c r="F40" s="58"/>
      <c r="G40" s="58"/>
      <c r="H40" s="58"/>
      <c r="I40" s="58"/>
      <c r="J40" s="58"/>
      <c r="K40" s="58"/>
      <c r="L40" s="58"/>
      <c r="M40" s="58"/>
      <c r="N40" s="58"/>
      <c r="O40" s="58"/>
      <c r="P40" s="58"/>
      <c r="Q40" s="58"/>
      <c r="R40" s="58"/>
      <c r="S40" s="58"/>
      <c r="T40" s="58"/>
      <c r="U40" s="58"/>
      <c r="V40" s="58"/>
      <c r="W40" s="58"/>
      <c r="X40" s="58"/>
      <c r="Y40" s="58"/>
      <c r="Z40" s="58"/>
    </row>
    <row r="41" spans="1:26" ht="15.5" x14ac:dyDescent="0.35">
      <c r="A41" s="58"/>
      <c r="B41" s="58"/>
      <c r="C41" s="58"/>
      <c r="D41" s="88"/>
      <c r="E41" s="58"/>
      <c r="F41" s="58"/>
      <c r="G41" s="58"/>
      <c r="H41" s="58"/>
      <c r="I41" s="58"/>
      <c r="J41" s="58"/>
      <c r="K41" s="58"/>
      <c r="L41" s="58"/>
      <c r="M41" s="58"/>
      <c r="N41" s="58"/>
      <c r="O41" s="58"/>
      <c r="P41" s="58"/>
      <c r="Q41" s="58"/>
      <c r="R41" s="58"/>
      <c r="S41" s="58"/>
      <c r="T41" s="58"/>
      <c r="U41" s="58"/>
      <c r="V41" s="58"/>
      <c r="W41" s="58"/>
      <c r="X41" s="58"/>
      <c r="Y41" s="58"/>
      <c r="Z41" s="58"/>
    </row>
    <row r="42" spans="1:26" ht="15.5" x14ac:dyDescent="0.35">
      <c r="A42" s="58"/>
      <c r="B42" s="58"/>
      <c r="C42" s="58"/>
      <c r="D42" s="88"/>
      <c r="E42" s="58"/>
      <c r="F42" s="58"/>
      <c r="G42" s="58"/>
      <c r="H42" s="58"/>
      <c r="I42" s="58"/>
      <c r="J42" s="58"/>
      <c r="K42" s="58"/>
      <c r="L42" s="58"/>
      <c r="M42" s="58"/>
      <c r="N42" s="58"/>
      <c r="O42" s="58"/>
      <c r="P42" s="58"/>
      <c r="Q42" s="58"/>
      <c r="R42" s="58"/>
      <c r="S42" s="58"/>
      <c r="T42" s="58"/>
      <c r="U42" s="58"/>
      <c r="V42" s="58"/>
      <c r="W42" s="58"/>
      <c r="X42" s="58"/>
      <c r="Y42" s="58"/>
      <c r="Z42" s="58"/>
    </row>
    <row r="43" spans="1:26" ht="15.5" x14ac:dyDescent="0.35">
      <c r="A43" s="58"/>
      <c r="B43" s="58"/>
      <c r="C43" s="58"/>
      <c r="D43" s="88"/>
      <c r="E43" s="58"/>
      <c r="F43" s="58"/>
      <c r="G43" s="58"/>
      <c r="H43" s="58"/>
      <c r="I43" s="58"/>
      <c r="J43" s="58"/>
      <c r="K43" s="58"/>
      <c r="L43" s="58"/>
      <c r="M43" s="58"/>
      <c r="N43" s="58"/>
      <c r="O43" s="58"/>
      <c r="P43" s="58"/>
      <c r="Q43" s="58"/>
      <c r="R43" s="58"/>
      <c r="S43" s="58"/>
      <c r="T43" s="58"/>
      <c r="U43" s="58"/>
      <c r="V43" s="58"/>
      <c r="W43" s="58"/>
      <c r="X43" s="58"/>
      <c r="Y43" s="58"/>
      <c r="Z43" s="58"/>
    </row>
    <row r="44" spans="1:26" ht="15.5" x14ac:dyDescent="0.35">
      <c r="A44" s="58"/>
      <c r="B44" s="58"/>
      <c r="C44" s="58"/>
      <c r="D44" s="88"/>
      <c r="E44" s="58"/>
      <c r="F44" s="58"/>
      <c r="G44" s="58"/>
      <c r="H44" s="58"/>
      <c r="I44" s="58"/>
      <c r="J44" s="58"/>
      <c r="K44" s="58"/>
      <c r="L44" s="58"/>
      <c r="M44" s="58"/>
      <c r="N44" s="58"/>
      <c r="O44" s="58"/>
      <c r="P44" s="58"/>
      <c r="Q44" s="58"/>
      <c r="R44" s="58"/>
      <c r="S44" s="58"/>
      <c r="T44" s="58"/>
      <c r="U44" s="58"/>
      <c r="V44" s="58"/>
      <c r="W44" s="58"/>
      <c r="X44" s="58"/>
      <c r="Y44" s="58"/>
      <c r="Z44" s="58"/>
    </row>
    <row r="45" spans="1:26" ht="15.5" x14ac:dyDescent="0.35">
      <c r="A45" s="58"/>
      <c r="B45" s="58"/>
      <c r="C45" s="58"/>
      <c r="D45" s="88"/>
      <c r="E45" s="58"/>
      <c r="F45" s="58"/>
      <c r="G45" s="58"/>
      <c r="H45" s="58"/>
      <c r="I45" s="58"/>
      <c r="J45" s="58"/>
      <c r="K45" s="58"/>
      <c r="L45" s="58"/>
      <c r="M45" s="58"/>
      <c r="N45" s="58"/>
      <c r="O45" s="58"/>
      <c r="P45" s="58"/>
      <c r="Q45" s="58"/>
      <c r="R45" s="58"/>
      <c r="S45" s="58"/>
      <c r="T45" s="58"/>
      <c r="U45" s="58"/>
      <c r="V45" s="58"/>
      <c r="W45" s="58"/>
      <c r="X45" s="58"/>
      <c r="Y45" s="58"/>
      <c r="Z45" s="58"/>
    </row>
    <row r="46" spans="1:26" ht="15.5" x14ac:dyDescent="0.35">
      <c r="A46" s="58"/>
      <c r="B46" s="58"/>
      <c r="C46" s="58"/>
      <c r="D46" s="88"/>
      <c r="E46" s="58"/>
      <c r="F46" s="58"/>
      <c r="G46" s="58"/>
      <c r="H46" s="58"/>
      <c r="I46" s="58"/>
      <c r="J46" s="58"/>
      <c r="K46" s="58"/>
      <c r="L46" s="58"/>
      <c r="M46" s="58"/>
      <c r="N46" s="58"/>
      <c r="O46" s="58"/>
      <c r="P46" s="58"/>
      <c r="Q46" s="58"/>
      <c r="R46" s="58"/>
      <c r="S46" s="58"/>
      <c r="T46" s="58"/>
      <c r="U46" s="58"/>
      <c r="V46" s="58"/>
      <c r="W46" s="58"/>
      <c r="X46" s="58"/>
      <c r="Y46" s="58"/>
      <c r="Z46" s="58"/>
    </row>
    <row r="47" spans="1:26" ht="15.5" x14ac:dyDescent="0.35">
      <c r="A47" s="58"/>
      <c r="B47" s="58"/>
      <c r="C47" s="58"/>
      <c r="D47" s="88"/>
      <c r="E47" s="58"/>
      <c r="F47" s="58"/>
      <c r="G47" s="58"/>
      <c r="H47" s="58"/>
      <c r="I47" s="58"/>
      <c r="J47" s="58"/>
      <c r="K47" s="58"/>
      <c r="L47" s="58"/>
      <c r="M47" s="58"/>
      <c r="N47" s="58"/>
      <c r="O47" s="58"/>
      <c r="P47" s="58"/>
      <c r="Q47" s="58"/>
      <c r="R47" s="58"/>
      <c r="S47" s="58"/>
      <c r="T47" s="58"/>
      <c r="U47" s="58"/>
      <c r="V47" s="58"/>
      <c r="W47" s="58"/>
      <c r="X47" s="58"/>
      <c r="Y47" s="58"/>
      <c r="Z47" s="58"/>
    </row>
    <row r="48" spans="1:26" ht="15.5" x14ac:dyDescent="0.35">
      <c r="A48" s="58"/>
      <c r="B48" s="58"/>
      <c r="C48" s="58"/>
      <c r="D48" s="88"/>
      <c r="E48" s="58"/>
      <c r="F48" s="58"/>
      <c r="G48" s="58"/>
      <c r="H48" s="58"/>
      <c r="I48" s="58"/>
      <c r="J48" s="58"/>
      <c r="K48" s="58"/>
      <c r="L48" s="58"/>
      <c r="M48" s="58"/>
      <c r="N48" s="58"/>
      <c r="O48" s="58"/>
      <c r="P48" s="58"/>
      <c r="Q48" s="58"/>
      <c r="R48" s="58"/>
      <c r="S48" s="58"/>
      <c r="T48" s="58"/>
      <c r="U48" s="58"/>
      <c r="V48" s="58"/>
      <c r="W48" s="58"/>
      <c r="X48" s="58"/>
      <c r="Y48" s="58"/>
      <c r="Z48" s="58"/>
    </row>
    <row r="49" spans="1:26" ht="15.5" x14ac:dyDescent="0.35">
      <c r="A49" s="58"/>
      <c r="B49" s="58"/>
      <c r="C49" s="58"/>
      <c r="D49" s="88"/>
      <c r="E49" s="58"/>
      <c r="F49" s="58"/>
      <c r="G49" s="58"/>
      <c r="H49" s="58"/>
      <c r="I49" s="58"/>
      <c r="J49" s="58"/>
      <c r="K49" s="58"/>
      <c r="L49" s="58"/>
      <c r="M49" s="58"/>
      <c r="N49" s="58"/>
      <c r="O49" s="58"/>
      <c r="P49" s="58"/>
      <c r="Q49" s="58"/>
      <c r="R49" s="58"/>
      <c r="S49" s="58"/>
      <c r="T49" s="58"/>
      <c r="U49" s="58"/>
      <c r="V49" s="58"/>
      <c r="W49" s="58"/>
      <c r="X49" s="58"/>
      <c r="Y49" s="58"/>
      <c r="Z49" s="58"/>
    </row>
    <row r="50" spans="1:26" ht="15.5" x14ac:dyDescent="0.35">
      <c r="A50" s="58"/>
      <c r="B50" s="58"/>
      <c r="C50" s="58"/>
      <c r="D50" s="88"/>
      <c r="E50" s="58"/>
      <c r="F50" s="58"/>
      <c r="G50" s="58"/>
      <c r="H50" s="58"/>
      <c r="I50" s="58"/>
      <c r="J50" s="58"/>
      <c r="K50" s="58"/>
      <c r="L50" s="58"/>
      <c r="M50" s="58"/>
      <c r="N50" s="58"/>
      <c r="O50" s="58"/>
      <c r="P50" s="58"/>
      <c r="Q50" s="58"/>
      <c r="R50" s="58"/>
      <c r="S50" s="58"/>
      <c r="T50" s="58"/>
      <c r="U50" s="58"/>
      <c r="V50" s="58"/>
      <c r="W50" s="58"/>
      <c r="X50" s="58"/>
      <c r="Y50" s="58"/>
      <c r="Z50" s="58"/>
    </row>
    <row r="51" spans="1:26" ht="15.5" x14ac:dyDescent="0.35">
      <c r="A51" s="58"/>
      <c r="B51" s="58"/>
      <c r="C51" s="58"/>
      <c r="D51" s="88"/>
      <c r="E51" s="58"/>
      <c r="F51" s="58"/>
      <c r="G51" s="58"/>
      <c r="H51" s="58"/>
      <c r="I51" s="58"/>
      <c r="J51" s="58"/>
      <c r="K51" s="58"/>
      <c r="L51" s="58"/>
      <c r="M51" s="58"/>
      <c r="N51" s="58"/>
      <c r="O51" s="58"/>
      <c r="P51" s="58"/>
      <c r="Q51" s="58"/>
      <c r="R51" s="58"/>
      <c r="S51" s="58"/>
      <c r="T51" s="58"/>
      <c r="U51" s="58"/>
      <c r="V51" s="58"/>
      <c r="W51" s="58"/>
      <c r="X51" s="58"/>
      <c r="Y51" s="58"/>
      <c r="Z51" s="58"/>
    </row>
    <row r="52" spans="1:26" ht="15.5" x14ac:dyDescent="0.35">
      <c r="A52" s="58"/>
      <c r="B52" s="58"/>
      <c r="C52" s="58"/>
      <c r="D52" s="88"/>
      <c r="E52" s="58"/>
      <c r="F52" s="58"/>
      <c r="G52" s="58"/>
      <c r="H52" s="58"/>
      <c r="I52" s="58"/>
      <c r="J52" s="58"/>
      <c r="K52" s="58"/>
      <c r="L52" s="58"/>
      <c r="M52" s="58"/>
      <c r="N52" s="58"/>
      <c r="O52" s="58"/>
      <c r="P52" s="58"/>
      <c r="Q52" s="58"/>
      <c r="R52" s="58"/>
      <c r="S52" s="58"/>
      <c r="T52" s="58"/>
      <c r="U52" s="58"/>
      <c r="V52" s="58"/>
      <c r="W52" s="58"/>
      <c r="X52" s="58"/>
      <c r="Y52" s="58"/>
      <c r="Z52" s="58"/>
    </row>
    <row r="53" spans="1:26" ht="15.5" x14ac:dyDescent="0.35">
      <c r="A53" s="58"/>
      <c r="B53" s="58"/>
      <c r="C53" s="58"/>
      <c r="D53" s="88"/>
      <c r="E53" s="58"/>
      <c r="F53" s="58"/>
      <c r="G53" s="58"/>
      <c r="H53" s="58"/>
      <c r="I53" s="58"/>
      <c r="J53" s="58"/>
      <c r="K53" s="58"/>
      <c r="L53" s="58"/>
      <c r="M53" s="58"/>
      <c r="N53" s="58"/>
      <c r="O53" s="58"/>
      <c r="P53" s="58"/>
      <c r="Q53" s="58"/>
      <c r="R53" s="58"/>
      <c r="S53" s="58"/>
      <c r="T53" s="58"/>
      <c r="U53" s="58"/>
      <c r="V53" s="58"/>
      <c r="W53" s="58"/>
      <c r="X53" s="58"/>
      <c r="Y53" s="58"/>
      <c r="Z53" s="58"/>
    </row>
    <row r="54" spans="1:26" ht="15.5" x14ac:dyDescent="0.35">
      <c r="A54" s="58"/>
      <c r="B54" s="58"/>
      <c r="C54" s="58"/>
      <c r="D54" s="88"/>
      <c r="E54" s="58"/>
      <c r="F54" s="58"/>
      <c r="G54" s="58"/>
      <c r="H54" s="58"/>
      <c r="I54" s="58"/>
      <c r="J54" s="58"/>
      <c r="K54" s="58"/>
      <c r="L54" s="58"/>
      <c r="M54" s="58"/>
      <c r="N54" s="58"/>
      <c r="O54" s="58"/>
      <c r="P54" s="58"/>
      <c r="Q54" s="58"/>
      <c r="R54" s="58"/>
      <c r="S54" s="58"/>
      <c r="T54" s="58"/>
      <c r="U54" s="58"/>
      <c r="V54" s="58"/>
      <c r="W54" s="58"/>
      <c r="X54" s="58"/>
      <c r="Y54" s="58"/>
      <c r="Z54" s="58"/>
    </row>
    <row r="55" spans="1:26" ht="15.5" x14ac:dyDescent="0.35">
      <c r="A55" s="58"/>
      <c r="B55" s="58"/>
      <c r="C55" s="58"/>
      <c r="D55" s="88"/>
      <c r="E55" s="58"/>
      <c r="F55" s="58"/>
      <c r="G55" s="58"/>
      <c r="H55" s="58"/>
      <c r="I55" s="58"/>
      <c r="J55" s="58"/>
      <c r="K55" s="58"/>
      <c r="L55" s="58"/>
      <c r="M55" s="58"/>
      <c r="N55" s="58"/>
      <c r="O55" s="58"/>
      <c r="P55" s="58"/>
      <c r="Q55" s="58"/>
      <c r="R55" s="58"/>
      <c r="S55" s="58"/>
      <c r="T55" s="58"/>
      <c r="U55" s="58"/>
      <c r="V55" s="58"/>
      <c r="W55" s="58"/>
      <c r="X55" s="58"/>
      <c r="Y55" s="58"/>
      <c r="Z55" s="58"/>
    </row>
    <row r="56" spans="1:26" ht="15.5" x14ac:dyDescent="0.35">
      <c r="A56" s="58"/>
      <c r="B56" s="58"/>
      <c r="C56" s="58"/>
      <c r="D56" s="88"/>
      <c r="E56" s="58"/>
      <c r="F56" s="58"/>
      <c r="G56" s="58"/>
      <c r="H56" s="58"/>
      <c r="I56" s="58"/>
      <c r="J56" s="58"/>
      <c r="K56" s="58"/>
      <c r="L56" s="58"/>
      <c r="M56" s="58"/>
      <c r="N56" s="58"/>
      <c r="O56" s="58"/>
      <c r="P56" s="58"/>
      <c r="Q56" s="58"/>
      <c r="R56" s="58"/>
      <c r="S56" s="58"/>
      <c r="T56" s="58"/>
      <c r="U56" s="58"/>
      <c r="V56" s="58"/>
      <c r="W56" s="58"/>
      <c r="X56" s="58"/>
      <c r="Y56" s="58"/>
      <c r="Z56" s="58"/>
    </row>
    <row r="57" spans="1:26" ht="15.5" x14ac:dyDescent="0.35">
      <c r="A57" s="58"/>
      <c r="B57" s="58"/>
      <c r="C57" s="58"/>
      <c r="D57" s="88"/>
      <c r="E57" s="58"/>
      <c r="F57" s="58"/>
      <c r="G57" s="58"/>
      <c r="H57" s="58"/>
      <c r="I57" s="58"/>
      <c r="J57" s="58"/>
      <c r="K57" s="58"/>
      <c r="L57" s="58"/>
      <c r="M57" s="58"/>
      <c r="N57" s="58"/>
      <c r="O57" s="58"/>
      <c r="P57" s="58"/>
      <c r="Q57" s="58"/>
      <c r="R57" s="58"/>
      <c r="S57" s="58"/>
      <c r="T57" s="58"/>
      <c r="U57" s="58"/>
      <c r="V57" s="58"/>
      <c r="W57" s="58"/>
      <c r="X57" s="58"/>
      <c r="Y57" s="58"/>
      <c r="Z57" s="58"/>
    </row>
    <row r="58" spans="1:26" ht="15.5" x14ac:dyDescent="0.35">
      <c r="A58" s="58"/>
      <c r="B58" s="58"/>
      <c r="C58" s="58"/>
      <c r="D58" s="88"/>
      <c r="E58" s="58"/>
      <c r="F58" s="58"/>
      <c r="G58" s="58"/>
      <c r="H58" s="58"/>
      <c r="I58" s="58"/>
      <c r="J58" s="58"/>
      <c r="K58" s="58"/>
      <c r="L58" s="58"/>
      <c r="M58" s="58"/>
      <c r="N58" s="58"/>
      <c r="O58" s="58"/>
      <c r="P58" s="58"/>
      <c r="Q58" s="58"/>
      <c r="R58" s="58"/>
      <c r="S58" s="58"/>
      <c r="T58" s="58"/>
      <c r="U58" s="58"/>
      <c r="V58" s="58"/>
      <c r="W58" s="58"/>
      <c r="X58" s="58"/>
      <c r="Y58" s="58"/>
      <c r="Z58" s="58"/>
    </row>
    <row r="59" spans="1:26" ht="15.5" x14ac:dyDescent="0.35">
      <c r="A59" s="58"/>
      <c r="B59" s="58"/>
      <c r="C59" s="58"/>
      <c r="D59" s="88"/>
      <c r="E59" s="58"/>
      <c r="F59" s="58"/>
      <c r="G59" s="58"/>
      <c r="H59" s="58"/>
      <c r="I59" s="58"/>
      <c r="J59" s="58"/>
      <c r="K59" s="58"/>
      <c r="L59" s="58"/>
      <c r="M59" s="58"/>
      <c r="N59" s="58"/>
      <c r="O59" s="58"/>
      <c r="P59" s="58"/>
      <c r="Q59" s="58"/>
      <c r="R59" s="58"/>
      <c r="S59" s="58"/>
      <c r="T59" s="58"/>
      <c r="U59" s="58"/>
      <c r="V59" s="58"/>
      <c r="W59" s="58"/>
      <c r="X59" s="58"/>
      <c r="Y59" s="58"/>
      <c r="Z59" s="58"/>
    </row>
    <row r="60" spans="1:26" ht="15.5" x14ac:dyDescent="0.35">
      <c r="A60" s="58"/>
      <c r="B60" s="58"/>
      <c r="C60" s="58"/>
      <c r="D60" s="88"/>
      <c r="E60" s="58"/>
      <c r="F60" s="58"/>
      <c r="G60" s="58"/>
      <c r="H60" s="58"/>
      <c r="I60" s="58"/>
      <c r="J60" s="58"/>
      <c r="K60" s="58"/>
      <c r="L60" s="58"/>
      <c r="M60" s="58"/>
      <c r="N60" s="58"/>
      <c r="O60" s="58"/>
      <c r="P60" s="58"/>
      <c r="Q60" s="58"/>
      <c r="R60" s="58"/>
      <c r="S60" s="58"/>
      <c r="T60" s="58"/>
      <c r="U60" s="58"/>
      <c r="V60" s="58"/>
      <c r="W60" s="58"/>
      <c r="X60" s="58"/>
      <c r="Y60" s="58"/>
      <c r="Z60" s="58"/>
    </row>
    <row r="61" spans="1:26" ht="15.5" x14ac:dyDescent="0.35">
      <c r="A61" s="58"/>
      <c r="B61" s="58"/>
      <c r="C61" s="58"/>
      <c r="D61" s="88"/>
      <c r="E61" s="58"/>
      <c r="F61" s="58"/>
      <c r="G61" s="58"/>
      <c r="H61" s="58"/>
      <c r="I61" s="58"/>
      <c r="J61" s="58"/>
      <c r="K61" s="58"/>
      <c r="L61" s="58"/>
      <c r="M61" s="58"/>
      <c r="N61" s="58"/>
      <c r="O61" s="58"/>
      <c r="P61" s="58"/>
      <c r="Q61" s="58"/>
      <c r="R61" s="58"/>
      <c r="S61" s="58"/>
      <c r="T61" s="58"/>
      <c r="U61" s="58"/>
      <c r="V61" s="58"/>
      <c r="W61" s="58"/>
      <c r="X61" s="58"/>
      <c r="Y61" s="58"/>
      <c r="Z61" s="58"/>
    </row>
    <row r="62" spans="1:26" ht="15.5" x14ac:dyDescent="0.35">
      <c r="A62" s="58"/>
      <c r="B62" s="58"/>
      <c r="C62" s="58"/>
      <c r="D62" s="88"/>
      <c r="E62" s="58"/>
      <c r="F62" s="58"/>
      <c r="G62" s="58"/>
      <c r="H62" s="58"/>
      <c r="I62" s="58"/>
      <c r="J62" s="58"/>
      <c r="K62" s="58"/>
      <c r="L62" s="58"/>
      <c r="M62" s="58"/>
      <c r="N62" s="58"/>
      <c r="O62" s="58"/>
      <c r="P62" s="58"/>
      <c r="Q62" s="58"/>
      <c r="R62" s="58"/>
      <c r="S62" s="58"/>
      <c r="T62" s="58"/>
      <c r="U62" s="58"/>
      <c r="V62" s="58"/>
      <c r="W62" s="58"/>
      <c r="X62" s="58"/>
      <c r="Y62" s="58"/>
      <c r="Z62" s="58"/>
    </row>
    <row r="63" spans="1:26" ht="15.5" x14ac:dyDescent="0.35">
      <c r="A63" s="58"/>
      <c r="B63" s="58"/>
      <c r="C63" s="58"/>
      <c r="D63" s="88"/>
      <c r="E63" s="58"/>
      <c r="F63" s="58"/>
      <c r="G63" s="58"/>
      <c r="H63" s="58"/>
      <c r="I63" s="58"/>
      <c r="J63" s="58"/>
      <c r="K63" s="58"/>
      <c r="L63" s="58"/>
      <c r="M63" s="58"/>
      <c r="N63" s="58"/>
      <c r="O63" s="58"/>
      <c r="P63" s="58"/>
      <c r="Q63" s="58"/>
      <c r="R63" s="58"/>
      <c r="S63" s="58"/>
      <c r="T63" s="58"/>
      <c r="U63" s="58"/>
      <c r="V63" s="58"/>
      <c r="W63" s="58"/>
      <c r="X63" s="58"/>
      <c r="Y63" s="58"/>
      <c r="Z63" s="58"/>
    </row>
    <row r="64" spans="1:26" ht="15.5" x14ac:dyDescent="0.35">
      <c r="A64" s="58"/>
      <c r="B64" s="58"/>
      <c r="C64" s="58"/>
      <c r="D64" s="88"/>
      <c r="E64" s="58"/>
      <c r="F64" s="58"/>
      <c r="G64" s="58"/>
      <c r="H64" s="58"/>
      <c r="I64" s="58"/>
      <c r="J64" s="58"/>
      <c r="K64" s="58"/>
      <c r="L64" s="58"/>
      <c r="M64" s="58"/>
      <c r="N64" s="58"/>
      <c r="O64" s="58"/>
      <c r="P64" s="58"/>
      <c r="Q64" s="58"/>
      <c r="R64" s="58"/>
      <c r="S64" s="58"/>
      <c r="T64" s="58"/>
      <c r="U64" s="58"/>
      <c r="V64" s="58"/>
      <c r="W64" s="58"/>
      <c r="X64" s="58"/>
      <c r="Y64" s="58"/>
      <c r="Z64" s="58"/>
    </row>
    <row r="65" spans="1:26" ht="15.5" x14ac:dyDescent="0.35">
      <c r="A65" s="58"/>
      <c r="B65" s="58"/>
      <c r="C65" s="58"/>
      <c r="D65" s="88"/>
      <c r="E65" s="58"/>
      <c r="F65" s="58"/>
      <c r="G65" s="58"/>
      <c r="H65" s="58"/>
      <c r="I65" s="58"/>
      <c r="J65" s="58"/>
      <c r="K65" s="58"/>
      <c r="L65" s="58"/>
      <c r="M65" s="58"/>
      <c r="N65" s="58"/>
      <c r="O65" s="58"/>
      <c r="P65" s="58"/>
      <c r="Q65" s="58"/>
      <c r="R65" s="58"/>
      <c r="S65" s="58"/>
      <c r="T65" s="58"/>
      <c r="U65" s="58"/>
      <c r="V65" s="58"/>
      <c r="W65" s="58"/>
      <c r="X65" s="58"/>
      <c r="Y65" s="58"/>
      <c r="Z65" s="58"/>
    </row>
    <row r="66" spans="1:26" ht="15.5" x14ac:dyDescent="0.35">
      <c r="A66" s="58"/>
      <c r="B66" s="58"/>
      <c r="C66" s="58"/>
      <c r="D66" s="88"/>
      <c r="E66" s="58"/>
      <c r="F66" s="58"/>
      <c r="G66" s="58"/>
      <c r="H66" s="58"/>
      <c r="I66" s="58"/>
      <c r="J66" s="58"/>
      <c r="K66" s="58"/>
      <c r="L66" s="58"/>
      <c r="M66" s="58"/>
      <c r="N66" s="58"/>
      <c r="O66" s="58"/>
      <c r="P66" s="58"/>
      <c r="Q66" s="58"/>
      <c r="R66" s="58"/>
      <c r="S66" s="58"/>
      <c r="T66" s="58"/>
      <c r="U66" s="58"/>
      <c r="V66" s="58"/>
      <c r="W66" s="58"/>
      <c r="X66" s="58"/>
      <c r="Y66" s="58"/>
      <c r="Z66" s="58"/>
    </row>
    <row r="67" spans="1:26" ht="15.5" x14ac:dyDescent="0.35">
      <c r="A67" s="58"/>
      <c r="B67" s="58"/>
      <c r="C67" s="58"/>
      <c r="D67" s="88"/>
      <c r="E67" s="58"/>
      <c r="F67" s="58"/>
      <c r="G67" s="58"/>
      <c r="H67" s="58"/>
      <c r="I67" s="58"/>
      <c r="J67" s="58"/>
      <c r="K67" s="58"/>
      <c r="L67" s="58"/>
      <c r="M67" s="58"/>
      <c r="N67" s="58"/>
      <c r="O67" s="58"/>
      <c r="P67" s="58"/>
      <c r="Q67" s="58"/>
      <c r="R67" s="58"/>
      <c r="S67" s="58"/>
      <c r="T67" s="58"/>
      <c r="U67" s="58"/>
      <c r="V67" s="58"/>
      <c r="W67" s="58"/>
      <c r="X67" s="58"/>
      <c r="Y67" s="58"/>
      <c r="Z67" s="58"/>
    </row>
    <row r="68" spans="1:26" ht="15.5" x14ac:dyDescent="0.35">
      <c r="A68" s="58"/>
      <c r="B68" s="58"/>
      <c r="C68" s="58"/>
      <c r="D68" s="88"/>
      <c r="E68" s="58"/>
      <c r="F68" s="58"/>
      <c r="G68" s="58"/>
      <c r="H68" s="58"/>
      <c r="I68" s="58"/>
      <c r="J68" s="58"/>
      <c r="K68" s="58"/>
      <c r="L68" s="58"/>
      <c r="M68" s="58"/>
      <c r="N68" s="58"/>
      <c r="O68" s="58"/>
      <c r="P68" s="58"/>
      <c r="Q68" s="58"/>
      <c r="R68" s="58"/>
      <c r="S68" s="58"/>
      <c r="T68" s="58"/>
      <c r="U68" s="58"/>
      <c r="V68" s="58"/>
      <c r="W68" s="58"/>
      <c r="X68" s="58"/>
      <c r="Y68" s="58"/>
      <c r="Z68" s="58"/>
    </row>
    <row r="69" spans="1:26" ht="15.5" x14ac:dyDescent="0.35">
      <c r="A69" s="58"/>
      <c r="B69" s="58"/>
      <c r="C69" s="58"/>
      <c r="D69" s="88"/>
      <c r="E69" s="58"/>
      <c r="F69" s="58"/>
      <c r="G69" s="58"/>
      <c r="H69" s="58"/>
      <c r="I69" s="58"/>
      <c r="J69" s="58"/>
      <c r="K69" s="58"/>
      <c r="L69" s="58"/>
      <c r="M69" s="58"/>
      <c r="N69" s="58"/>
      <c r="O69" s="58"/>
      <c r="P69" s="58"/>
      <c r="Q69" s="58"/>
      <c r="R69" s="58"/>
      <c r="S69" s="58"/>
      <c r="T69" s="58"/>
      <c r="U69" s="58"/>
      <c r="V69" s="58"/>
      <c r="W69" s="58"/>
      <c r="X69" s="58"/>
      <c r="Y69" s="58"/>
      <c r="Z69" s="58"/>
    </row>
    <row r="70" spans="1:26" ht="15.5" x14ac:dyDescent="0.35">
      <c r="A70" s="58"/>
      <c r="B70" s="58"/>
      <c r="C70" s="58"/>
      <c r="D70" s="88"/>
      <c r="E70" s="58"/>
      <c r="F70" s="58"/>
      <c r="G70" s="58"/>
      <c r="H70" s="58"/>
      <c r="I70" s="58"/>
      <c r="J70" s="58"/>
      <c r="K70" s="58"/>
      <c r="L70" s="58"/>
      <c r="M70" s="58"/>
      <c r="N70" s="58"/>
      <c r="O70" s="58"/>
      <c r="P70" s="58"/>
      <c r="Q70" s="58"/>
      <c r="R70" s="58"/>
      <c r="S70" s="58"/>
      <c r="T70" s="58"/>
      <c r="U70" s="58"/>
      <c r="V70" s="58"/>
      <c r="W70" s="58"/>
      <c r="X70" s="58"/>
      <c r="Y70" s="58"/>
      <c r="Z70" s="58"/>
    </row>
    <row r="71" spans="1:26" ht="15.5" x14ac:dyDescent="0.35">
      <c r="A71" s="58"/>
      <c r="B71" s="58"/>
      <c r="C71" s="58"/>
      <c r="D71" s="88"/>
      <c r="E71" s="58"/>
      <c r="F71" s="58"/>
      <c r="G71" s="58"/>
      <c r="H71" s="58"/>
      <c r="I71" s="58"/>
      <c r="J71" s="58"/>
      <c r="K71" s="58"/>
      <c r="L71" s="58"/>
      <c r="M71" s="58"/>
      <c r="N71" s="58"/>
      <c r="O71" s="58"/>
      <c r="P71" s="58"/>
      <c r="Q71" s="58"/>
      <c r="R71" s="58"/>
      <c r="S71" s="58"/>
      <c r="T71" s="58"/>
      <c r="U71" s="58"/>
      <c r="V71" s="58"/>
      <c r="W71" s="58"/>
      <c r="X71" s="58"/>
      <c r="Y71" s="58"/>
      <c r="Z71" s="58"/>
    </row>
    <row r="72" spans="1:26" ht="15.5" x14ac:dyDescent="0.35">
      <c r="A72" s="58"/>
      <c r="B72" s="58"/>
      <c r="C72" s="58"/>
      <c r="D72" s="88"/>
      <c r="E72" s="58"/>
      <c r="F72" s="58"/>
      <c r="G72" s="58"/>
      <c r="H72" s="58"/>
      <c r="I72" s="58"/>
      <c r="J72" s="58"/>
      <c r="K72" s="58"/>
      <c r="L72" s="58"/>
      <c r="M72" s="58"/>
      <c r="N72" s="58"/>
      <c r="O72" s="58"/>
      <c r="P72" s="58"/>
      <c r="Q72" s="58"/>
      <c r="R72" s="58"/>
      <c r="S72" s="58"/>
      <c r="T72" s="58"/>
      <c r="U72" s="58"/>
      <c r="V72" s="58"/>
      <c r="W72" s="58"/>
      <c r="X72" s="58"/>
      <c r="Y72" s="58"/>
      <c r="Z72" s="58"/>
    </row>
    <row r="73" spans="1:26" ht="15.5" x14ac:dyDescent="0.35">
      <c r="A73" s="58"/>
      <c r="B73" s="58"/>
      <c r="C73" s="58"/>
      <c r="D73" s="88"/>
      <c r="E73" s="58"/>
      <c r="F73" s="58"/>
      <c r="G73" s="58"/>
      <c r="H73" s="58"/>
      <c r="I73" s="58"/>
      <c r="J73" s="58"/>
      <c r="K73" s="58"/>
      <c r="L73" s="58"/>
      <c r="M73" s="58"/>
      <c r="N73" s="58"/>
      <c r="O73" s="58"/>
      <c r="P73" s="58"/>
      <c r="Q73" s="58"/>
      <c r="R73" s="58"/>
      <c r="S73" s="58"/>
      <c r="T73" s="58"/>
      <c r="U73" s="58"/>
      <c r="V73" s="58"/>
      <c r="W73" s="58"/>
      <c r="X73" s="58"/>
      <c r="Y73" s="58"/>
      <c r="Z73" s="58"/>
    </row>
    <row r="74" spans="1:26" ht="15.5" x14ac:dyDescent="0.35">
      <c r="A74" s="58"/>
      <c r="B74" s="58"/>
      <c r="C74" s="58"/>
      <c r="D74" s="88"/>
      <c r="E74" s="58"/>
      <c r="F74" s="58"/>
      <c r="G74" s="58"/>
      <c r="H74" s="58"/>
      <c r="I74" s="58"/>
      <c r="J74" s="58"/>
      <c r="K74" s="58"/>
      <c r="L74" s="58"/>
      <c r="M74" s="58"/>
      <c r="N74" s="58"/>
      <c r="O74" s="58"/>
      <c r="P74" s="58"/>
      <c r="Q74" s="58"/>
      <c r="R74" s="58"/>
      <c r="S74" s="58"/>
      <c r="T74" s="58"/>
      <c r="U74" s="58"/>
      <c r="V74" s="58"/>
      <c r="W74" s="58"/>
      <c r="X74" s="58"/>
      <c r="Y74" s="58"/>
      <c r="Z74" s="58"/>
    </row>
    <row r="75" spans="1:26" ht="15.5" x14ac:dyDescent="0.35">
      <c r="A75" s="58"/>
      <c r="B75" s="58"/>
      <c r="C75" s="58"/>
      <c r="D75" s="88"/>
      <c r="E75" s="58"/>
      <c r="F75" s="58"/>
      <c r="G75" s="58"/>
      <c r="H75" s="58"/>
      <c r="I75" s="58"/>
      <c r="J75" s="58"/>
      <c r="K75" s="58"/>
      <c r="L75" s="58"/>
      <c r="M75" s="58"/>
      <c r="N75" s="58"/>
      <c r="O75" s="58"/>
      <c r="P75" s="58"/>
      <c r="Q75" s="58"/>
      <c r="R75" s="58"/>
      <c r="S75" s="58"/>
      <c r="T75" s="58"/>
      <c r="U75" s="58"/>
      <c r="V75" s="58"/>
      <c r="W75" s="58"/>
      <c r="X75" s="58"/>
      <c r="Y75" s="58"/>
      <c r="Z75" s="58"/>
    </row>
    <row r="76" spans="1:26" ht="15.5" x14ac:dyDescent="0.35">
      <c r="A76" s="58"/>
      <c r="B76" s="58"/>
      <c r="C76" s="58"/>
      <c r="D76" s="88"/>
      <c r="E76" s="58"/>
      <c r="F76" s="58"/>
      <c r="G76" s="58"/>
      <c r="H76" s="58"/>
      <c r="I76" s="58"/>
      <c r="J76" s="58"/>
      <c r="K76" s="58"/>
      <c r="L76" s="58"/>
      <c r="M76" s="58"/>
      <c r="N76" s="58"/>
      <c r="O76" s="58"/>
      <c r="P76" s="58"/>
      <c r="Q76" s="58"/>
      <c r="R76" s="58"/>
      <c r="S76" s="58"/>
      <c r="T76" s="58"/>
      <c r="U76" s="58"/>
      <c r="V76" s="58"/>
      <c r="W76" s="58"/>
      <c r="X76" s="58"/>
      <c r="Y76" s="58"/>
      <c r="Z76" s="58"/>
    </row>
    <row r="77" spans="1:26" ht="15.5" x14ac:dyDescent="0.35">
      <c r="A77" s="58"/>
      <c r="B77" s="58"/>
      <c r="C77" s="58"/>
      <c r="D77" s="88"/>
      <c r="E77" s="58"/>
      <c r="F77" s="58"/>
      <c r="G77" s="58"/>
      <c r="H77" s="58"/>
      <c r="I77" s="58"/>
      <c r="J77" s="58"/>
      <c r="K77" s="58"/>
      <c r="L77" s="58"/>
      <c r="M77" s="58"/>
      <c r="N77" s="58"/>
      <c r="O77" s="58"/>
      <c r="P77" s="58"/>
      <c r="Q77" s="58"/>
      <c r="R77" s="58"/>
      <c r="S77" s="58"/>
      <c r="T77" s="58"/>
      <c r="U77" s="58"/>
      <c r="V77" s="58"/>
      <c r="W77" s="58"/>
      <c r="X77" s="58"/>
      <c r="Y77" s="58"/>
      <c r="Z77" s="58"/>
    </row>
    <row r="78" spans="1:26" ht="15.5" x14ac:dyDescent="0.35">
      <c r="A78" s="58"/>
      <c r="B78" s="58"/>
      <c r="C78" s="58"/>
      <c r="D78" s="88"/>
      <c r="E78" s="58"/>
      <c r="F78" s="58"/>
      <c r="G78" s="58"/>
      <c r="H78" s="58"/>
      <c r="I78" s="58"/>
      <c r="J78" s="58"/>
      <c r="K78" s="58"/>
      <c r="L78" s="58"/>
      <c r="M78" s="58"/>
      <c r="N78" s="58"/>
      <c r="O78" s="58"/>
      <c r="P78" s="58"/>
      <c r="Q78" s="58"/>
      <c r="R78" s="58"/>
      <c r="S78" s="58"/>
      <c r="T78" s="58"/>
      <c r="U78" s="58"/>
      <c r="V78" s="58"/>
      <c r="W78" s="58"/>
      <c r="X78" s="58"/>
      <c r="Y78" s="58"/>
      <c r="Z78" s="58"/>
    </row>
    <row r="79" spans="1:26" ht="15.5" x14ac:dyDescent="0.35">
      <c r="A79" s="58"/>
      <c r="B79" s="58"/>
      <c r="C79" s="58"/>
      <c r="D79" s="88"/>
      <c r="E79" s="58"/>
      <c r="F79" s="58"/>
      <c r="G79" s="58"/>
      <c r="H79" s="58"/>
      <c r="I79" s="58"/>
      <c r="J79" s="58"/>
      <c r="K79" s="58"/>
      <c r="L79" s="58"/>
      <c r="M79" s="58"/>
      <c r="N79" s="58"/>
      <c r="O79" s="58"/>
      <c r="P79" s="58"/>
      <c r="Q79" s="58"/>
      <c r="R79" s="58"/>
      <c r="S79" s="58"/>
      <c r="T79" s="58"/>
      <c r="U79" s="58"/>
      <c r="V79" s="58"/>
      <c r="W79" s="58"/>
      <c r="X79" s="58"/>
      <c r="Y79" s="58"/>
      <c r="Z79" s="58"/>
    </row>
    <row r="80" spans="1:26" ht="15.5" x14ac:dyDescent="0.35">
      <c r="A80" s="58"/>
      <c r="B80" s="58"/>
      <c r="C80" s="58"/>
      <c r="D80" s="88"/>
      <c r="E80" s="58"/>
      <c r="F80" s="58"/>
      <c r="G80" s="58"/>
      <c r="H80" s="58"/>
      <c r="I80" s="58"/>
      <c r="J80" s="58"/>
      <c r="K80" s="58"/>
      <c r="L80" s="58"/>
      <c r="M80" s="58"/>
      <c r="N80" s="58"/>
      <c r="O80" s="58"/>
      <c r="P80" s="58"/>
      <c r="Q80" s="58"/>
      <c r="R80" s="58"/>
      <c r="S80" s="58"/>
      <c r="T80" s="58"/>
      <c r="U80" s="58"/>
      <c r="V80" s="58"/>
      <c r="W80" s="58"/>
      <c r="X80" s="58"/>
      <c r="Y80" s="58"/>
      <c r="Z80" s="58"/>
    </row>
    <row r="81" spans="1:26" ht="15.5" x14ac:dyDescent="0.35">
      <c r="A81" s="58"/>
      <c r="B81" s="58"/>
      <c r="C81" s="58"/>
      <c r="D81" s="88"/>
      <c r="E81" s="58"/>
      <c r="F81" s="58"/>
      <c r="G81" s="58"/>
      <c r="H81" s="58"/>
      <c r="I81" s="58"/>
      <c r="J81" s="58"/>
      <c r="K81" s="58"/>
      <c r="L81" s="58"/>
      <c r="M81" s="58"/>
      <c r="N81" s="58"/>
      <c r="O81" s="58"/>
      <c r="P81" s="58"/>
      <c r="Q81" s="58"/>
      <c r="R81" s="58"/>
      <c r="S81" s="58"/>
      <c r="T81" s="58"/>
      <c r="U81" s="58"/>
      <c r="V81" s="58"/>
      <c r="W81" s="58"/>
      <c r="X81" s="58"/>
      <c r="Y81" s="58"/>
      <c r="Z81" s="58"/>
    </row>
    <row r="82" spans="1:26" ht="15.5" x14ac:dyDescent="0.35">
      <c r="A82" s="58"/>
      <c r="B82" s="58"/>
      <c r="C82" s="58"/>
      <c r="D82" s="88"/>
      <c r="E82" s="58"/>
      <c r="F82" s="58"/>
      <c r="G82" s="58"/>
      <c r="H82" s="58"/>
      <c r="I82" s="58"/>
      <c r="J82" s="58"/>
      <c r="K82" s="58"/>
      <c r="L82" s="58"/>
      <c r="M82" s="58"/>
      <c r="N82" s="58"/>
      <c r="O82" s="58"/>
      <c r="P82" s="58"/>
      <c r="Q82" s="58"/>
      <c r="R82" s="58"/>
      <c r="S82" s="58"/>
      <c r="T82" s="58"/>
      <c r="U82" s="58"/>
      <c r="V82" s="58"/>
      <c r="W82" s="58"/>
      <c r="X82" s="58"/>
      <c r="Y82" s="58"/>
      <c r="Z82" s="58"/>
    </row>
    <row r="83" spans="1:26" ht="15.5" x14ac:dyDescent="0.35">
      <c r="A83" s="58"/>
      <c r="B83" s="58"/>
      <c r="C83" s="58"/>
      <c r="D83" s="88"/>
      <c r="E83" s="58"/>
      <c r="F83" s="58"/>
      <c r="G83" s="58"/>
      <c r="H83" s="58"/>
      <c r="I83" s="58"/>
      <c r="J83" s="58"/>
      <c r="K83" s="58"/>
      <c r="L83" s="58"/>
      <c r="M83" s="58"/>
      <c r="N83" s="58"/>
      <c r="O83" s="58"/>
      <c r="P83" s="58"/>
      <c r="Q83" s="58"/>
      <c r="R83" s="58"/>
      <c r="S83" s="58"/>
      <c r="T83" s="58"/>
      <c r="U83" s="58"/>
      <c r="V83" s="58"/>
      <c r="W83" s="58"/>
      <c r="X83" s="58"/>
      <c r="Y83" s="58"/>
      <c r="Z83" s="58"/>
    </row>
    <row r="84" spans="1:26" ht="15.5" x14ac:dyDescent="0.35">
      <c r="A84" s="58"/>
      <c r="B84" s="58"/>
      <c r="C84" s="58"/>
      <c r="D84" s="88"/>
      <c r="E84" s="58"/>
      <c r="F84" s="58"/>
      <c r="G84" s="58"/>
      <c r="H84" s="58"/>
      <c r="I84" s="58"/>
      <c r="J84" s="58"/>
      <c r="K84" s="58"/>
      <c r="L84" s="58"/>
      <c r="M84" s="58"/>
      <c r="N84" s="58"/>
      <c r="O84" s="58"/>
      <c r="P84" s="58"/>
      <c r="Q84" s="58"/>
      <c r="R84" s="58"/>
      <c r="S84" s="58"/>
      <c r="T84" s="58"/>
      <c r="U84" s="58"/>
      <c r="V84" s="58"/>
      <c r="W84" s="58"/>
      <c r="X84" s="58"/>
      <c r="Y84" s="58"/>
      <c r="Z84" s="58"/>
    </row>
    <row r="85" spans="1:26" ht="15.5" x14ac:dyDescent="0.35">
      <c r="A85" s="58"/>
      <c r="B85" s="58"/>
      <c r="C85" s="58"/>
      <c r="D85" s="88"/>
      <c r="E85" s="58"/>
      <c r="F85" s="58"/>
      <c r="G85" s="58"/>
      <c r="H85" s="58"/>
      <c r="I85" s="58"/>
      <c r="J85" s="58"/>
      <c r="K85" s="58"/>
      <c r="L85" s="58"/>
      <c r="M85" s="58"/>
      <c r="N85" s="58"/>
      <c r="O85" s="58"/>
      <c r="P85" s="58"/>
      <c r="Q85" s="58"/>
      <c r="R85" s="58"/>
      <c r="S85" s="58"/>
      <c r="T85" s="58"/>
      <c r="U85" s="58"/>
      <c r="V85" s="58"/>
      <c r="W85" s="58"/>
      <c r="X85" s="58"/>
      <c r="Y85" s="58"/>
      <c r="Z85" s="58"/>
    </row>
    <row r="86" spans="1:26" ht="15.5" x14ac:dyDescent="0.35">
      <c r="A86" s="58"/>
      <c r="B86" s="58"/>
      <c r="C86" s="58"/>
      <c r="D86" s="88"/>
      <c r="E86" s="58"/>
      <c r="F86" s="58"/>
      <c r="G86" s="58"/>
      <c r="H86" s="58"/>
      <c r="I86" s="58"/>
      <c r="J86" s="58"/>
      <c r="K86" s="58"/>
      <c r="L86" s="58"/>
      <c r="M86" s="58"/>
      <c r="N86" s="58"/>
      <c r="O86" s="58"/>
      <c r="P86" s="58"/>
      <c r="Q86" s="58"/>
      <c r="R86" s="58"/>
      <c r="S86" s="58"/>
      <c r="T86" s="58"/>
      <c r="U86" s="58"/>
      <c r="V86" s="58"/>
      <c r="W86" s="58"/>
      <c r="X86" s="58"/>
      <c r="Y86" s="58"/>
      <c r="Z86" s="58"/>
    </row>
    <row r="87" spans="1:26" ht="15.5" x14ac:dyDescent="0.35">
      <c r="A87" s="58"/>
      <c r="B87" s="58"/>
      <c r="C87" s="58"/>
      <c r="D87" s="88"/>
      <c r="E87" s="58"/>
      <c r="F87" s="58"/>
      <c r="G87" s="58"/>
      <c r="H87" s="58"/>
      <c r="I87" s="58"/>
      <c r="J87" s="58"/>
      <c r="K87" s="58"/>
      <c r="L87" s="58"/>
      <c r="M87" s="58"/>
      <c r="N87" s="58"/>
      <c r="O87" s="58"/>
      <c r="P87" s="58"/>
      <c r="Q87" s="58"/>
      <c r="R87" s="58"/>
      <c r="S87" s="58"/>
      <c r="T87" s="58"/>
      <c r="U87" s="58"/>
      <c r="V87" s="58"/>
      <c r="W87" s="58"/>
      <c r="X87" s="58"/>
      <c r="Y87" s="58"/>
      <c r="Z87" s="58"/>
    </row>
    <row r="88" spans="1:26" ht="15.5" x14ac:dyDescent="0.35">
      <c r="A88" s="58"/>
      <c r="B88" s="58"/>
      <c r="C88" s="58"/>
      <c r="D88" s="88"/>
      <c r="E88" s="58"/>
      <c r="F88" s="58"/>
      <c r="G88" s="58"/>
      <c r="H88" s="58"/>
      <c r="I88" s="58"/>
      <c r="J88" s="58"/>
      <c r="K88" s="58"/>
      <c r="L88" s="58"/>
      <c r="M88" s="58"/>
      <c r="N88" s="58"/>
      <c r="O88" s="58"/>
      <c r="P88" s="58"/>
      <c r="Q88" s="58"/>
      <c r="R88" s="58"/>
      <c r="S88" s="58"/>
      <c r="T88" s="58"/>
      <c r="U88" s="58"/>
      <c r="V88" s="58"/>
      <c r="W88" s="58"/>
      <c r="X88" s="58"/>
      <c r="Y88" s="58"/>
      <c r="Z88" s="58"/>
    </row>
    <row r="89" spans="1:26" ht="15.5" x14ac:dyDescent="0.35">
      <c r="A89" s="58"/>
      <c r="B89" s="58"/>
      <c r="C89" s="58"/>
      <c r="D89" s="88"/>
      <c r="E89" s="58"/>
      <c r="F89" s="58"/>
      <c r="G89" s="58"/>
      <c r="H89" s="58"/>
      <c r="I89" s="58"/>
      <c r="J89" s="58"/>
      <c r="K89" s="58"/>
      <c r="L89" s="58"/>
      <c r="M89" s="58"/>
      <c r="N89" s="58"/>
      <c r="O89" s="58"/>
      <c r="P89" s="58"/>
      <c r="Q89" s="58"/>
      <c r="R89" s="58"/>
      <c r="S89" s="58"/>
      <c r="T89" s="58"/>
      <c r="U89" s="58"/>
      <c r="V89" s="58"/>
      <c r="W89" s="58"/>
      <c r="X89" s="58"/>
      <c r="Y89" s="58"/>
      <c r="Z89" s="58"/>
    </row>
    <row r="90" spans="1:26" ht="15.5" x14ac:dyDescent="0.35">
      <c r="A90" s="58"/>
      <c r="B90" s="58"/>
      <c r="C90" s="58"/>
      <c r="D90" s="88"/>
      <c r="E90" s="58"/>
      <c r="F90" s="58"/>
      <c r="G90" s="58"/>
      <c r="H90" s="58"/>
      <c r="I90" s="58"/>
      <c r="J90" s="58"/>
      <c r="K90" s="58"/>
      <c r="L90" s="58"/>
      <c r="M90" s="58"/>
      <c r="N90" s="58"/>
      <c r="O90" s="58"/>
      <c r="P90" s="58"/>
      <c r="Q90" s="58"/>
      <c r="R90" s="58"/>
      <c r="S90" s="58"/>
      <c r="T90" s="58"/>
      <c r="U90" s="58"/>
      <c r="V90" s="58"/>
      <c r="W90" s="58"/>
      <c r="X90" s="58"/>
      <c r="Y90" s="58"/>
      <c r="Z90" s="58"/>
    </row>
    <row r="91" spans="1:26" ht="15.5" x14ac:dyDescent="0.35">
      <c r="A91" s="58"/>
      <c r="B91" s="58"/>
      <c r="C91" s="58"/>
      <c r="D91" s="88"/>
      <c r="E91" s="58"/>
      <c r="F91" s="58"/>
      <c r="G91" s="58"/>
      <c r="H91" s="58"/>
      <c r="I91" s="58"/>
      <c r="J91" s="58"/>
      <c r="K91" s="58"/>
      <c r="L91" s="58"/>
      <c r="M91" s="58"/>
      <c r="N91" s="58"/>
      <c r="O91" s="58"/>
      <c r="P91" s="58"/>
      <c r="Q91" s="58"/>
      <c r="R91" s="58"/>
      <c r="S91" s="58"/>
      <c r="T91" s="58"/>
      <c r="U91" s="58"/>
      <c r="V91" s="58"/>
      <c r="W91" s="58"/>
      <c r="X91" s="58"/>
      <c r="Y91" s="58"/>
      <c r="Z91" s="58"/>
    </row>
    <row r="92" spans="1:26" ht="15.5" x14ac:dyDescent="0.35">
      <c r="A92" s="58"/>
      <c r="B92" s="58"/>
      <c r="C92" s="58"/>
      <c r="D92" s="88"/>
      <c r="E92" s="58"/>
      <c r="F92" s="58"/>
      <c r="G92" s="58"/>
      <c r="H92" s="58"/>
      <c r="I92" s="58"/>
      <c r="J92" s="58"/>
      <c r="K92" s="58"/>
      <c r="L92" s="58"/>
      <c r="M92" s="58"/>
      <c r="N92" s="58"/>
      <c r="O92" s="58"/>
      <c r="P92" s="58"/>
      <c r="Q92" s="58"/>
      <c r="R92" s="58"/>
      <c r="S92" s="58"/>
      <c r="T92" s="58"/>
      <c r="U92" s="58"/>
      <c r="V92" s="58"/>
      <c r="W92" s="58"/>
      <c r="X92" s="58"/>
      <c r="Y92" s="58"/>
      <c r="Z92" s="58"/>
    </row>
    <row r="93" spans="1:26" ht="15.5" x14ac:dyDescent="0.35">
      <c r="A93" s="58"/>
      <c r="B93" s="58"/>
      <c r="C93" s="58"/>
      <c r="D93" s="88"/>
      <c r="E93" s="58"/>
      <c r="F93" s="58"/>
      <c r="G93" s="58"/>
      <c r="H93" s="58"/>
      <c r="I93" s="58"/>
      <c r="J93" s="58"/>
      <c r="K93" s="58"/>
      <c r="L93" s="58"/>
      <c r="M93" s="58"/>
      <c r="N93" s="58"/>
      <c r="O93" s="58"/>
      <c r="P93" s="58"/>
      <c r="Q93" s="58"/>
      <c r="R93" s="58"/>
      <c r="S93" s="58"/>
      <c r="T93" s="58"/>
      <c r="U93" s="58"/>
      <c r="V93" s="58"/>
      <c r="W93" s="58"/>
      <c r="X93" s="58"/>
      <c r="Y93" s="58"/>
      <c r="Z93" s="58"/>
    </row>
    <row r="94" spans="1:26" ht="15.5" x14ac:dyDescent="0.35">
      <c r="A94" s="58"/>
      <c r="B94" s="58"/>
      <c r="C94" s="58"/>
      <c r="D94" s="88"/>
      <c r="E94" s="58"/>
      <c r="F94" s="58"/>
      <c r="G94" s="58"/>
      <c r="H94" s="58"/>
      <c r="I94" s="58"/>
      <c r="J94" s="58"/>
      <c r="K94" s="58"/>
      <c r="L94" s="58"/>
      <c r="M94" s="58"/>
      <c r="N94" s="58"/>
      <c r="O94" s="58"/>
      <c r="P94" s="58"/>
      <c r="Q94" s="58"/>
      <c r="R94" s="58"/>
      <c r="S94" s="58"/>
      <c r="T94" s="58"/>
      <c r="U94" s="58"/>
      <c r="V94" s="58"/>
      <c r="W94" s="58"/>
      <c r="X94" s="58"/>
      <c r="Y94" s="58"/>
      <c r="Z94" s="58"/>
    </row>
    <row r="95" spans="1:26" ht="15.5" x14ac:dyDescent="0.35">
      <c r="A95" s="58"/>
      <c r="B95" s="58"/>
      <c r="C95" s="58"/>
      <c r="D95" s="88"/>
      <c r="E95" s="58"/>
      <c r="F95" s="58"/>
      <c r="G95" s="58"/>
      <c r="H95" s="58"/>
      <c r="I95" s="58"/>
      <c r="J95" s="58"/>
      <c r="K95" s="58"/>
      <c r="L95" s="58"/>
      <c r="M95" s="58"/>
      <c r="N95" s="58"/>
      <c r="O95" s="58"/>
      <c r="P95" s="58"/>
      <c r="Q95" s="58"/>
      <c r="R95" s="58"/>
      <c r="S95" s="58"/>
      <c r="T95" s="58"/>
      <c r="U95" s="58"/>
      <c r="V95" s="58"/>
      <c r="W95" s="58"/>
      <c r="X95" s="58"/>
      <c r="Y95" s="58"/>
      <c r="Z95" s="58"/>
    </row>
    <row r="96" spans="1:26" ht="15.5" x14ac:dyDescent="0.35">
      <c r="A96" s="58"/>
      <c r="B96" s="58"/>
      <c r="C96" s="58"/>
      <c r="D96" s="88"/>
      <c r="E96" s="58"/>
      <c r="F96" s="58"/>
      <c r="G96" s="58"/>
      <c r="H96" s="58"/>
      <c r="I96" s="58"/>
      <c r="J96" s="58"/>
      <c r="K96" s="58"/>
      <c r="L96" s="58"/>
      <c r="M96" s="58"/>
      <c r="N96" s="58"/>
      <c r="O96" s="58"/>
      <c r="P96" s="58"/>
      <c r="Q96" s="58"/>
      <c r="R96" s="58"/>
      <c r="S96" s="58"/>
      <c r="T96" s="58"/>
      <c r="U96" s="58"/>
      <c r="V96" s="58"/>
      <c r="W96" s="58"/>
      <c r="X96" s="58"/>
      <c r="Y96" s="58"/>
      <c r="Z96" s="58"/>
    </row>
    <row r="97" spans="1:26" ht="15.5" x14ac:dyDescent="0.35">
      <c r="A97" s="58"/>
      <c r="B97" s="58"/>
      <c r="C97" s="58"/>
      <c r="D97" s="88"/>
      <c r="E97" s="58"/>
      <c r="F97" s="58"/>
      <c r="G97" s="58"/>
      <c r="H97" s="58"/>
      <c r="I97" s="58"/>
      <c r="J97" s="58"/>
      <c r="K97" s="58"/>
      <c r="L97" s="58"/>
      <c r="M97" s="58"/>
      <c r="N97" s="58"/>
      <c r="O97" s="58"/>
      <c r="P97" s="58"/>
      <c r="Q97" s="58"/>
      <c r="R97" s="58"/>
      <c r="S97" s="58"/>
      <c r="T97" s="58"/>
      <c r="U97" s="58"/>
      <c r="V97" s="58"/>
      <c r="W97" s="58"/>
      <c r="X97" s="58"/>
      <c r="Y97" s="58"/>
      <c r="Z97" s="58"/>
    </row>
    <row r="98" spans="1:26" ht="15.5" x14ac:dyDescent="0.35">
      <c r="A98" s="58"/>
      <c r="B98" s="58"/>
      <c r="C98" s="58"/>
      <c r="D98" s="88"/>
      <c r="E98" s="58"/>
      <c r="F98" s="58"/>
      <c r="G98" s="58"/>
      <c r="H98" s="58"/>
      <c r="I98" s="58"/>
      <c r="J98" s="58"/>
      <c r="K98" s="58"/>
      <c r="L98" s="58"/>
      <c r="M98" s="58"/>
      <c r="N98" s="58"/>
      <c r="O98" s="58"/>
      <c r="P98" s="58"/>
      <c r="Q98" s="58"/>
      <c r="R98" s="58"/>
      <c r="S98" s="58"/>
      <c r="T98" s="58"/>
      <c r="U98" s="58"/>
      <c r="V98" s="58"/>
      <c r="W98" s="58"/>
      <c r="X98" s="58"/>
      <c r="Y98" s="58"/>
      <c r="Z98" s="58"/>
    </row>
    <row r="99" spans="1:26" ht="15.5" x14ac:dyDescent="0.35">
      <c r="A99" s="58"/>
      <c r="B99" s="58"/>
      <c r="C99" s="58"/>
      <c r="D99" s="88"/>
      <c r="E99" s="58"/>
      <c r="F99" s="58"/>
      <c r="G99" s="58"/>
      <c r="H99" s="58"/>
      <c r="I99" s="58"/>
      <c r="J99" s="58"/>
      <c r="K99" s="58"/>
      <c r="L99" s="58"/>
      <c r="M99" s="58"/>
      <c r="N99" s="58"/>
      <c r="O99" s="58"/>
      <c r="P99" s="58"/>
      <c r="Q99" s="58"/>
      <c r="R99" s="58"/>
      <c r="S99" s="58"/>
      <c r="T99" s="58"/>
      <c r="U99" s="58"/>
      <c r="V99" s="58"/>
      <c r="W99" s="58"/>
      <c r="X99" s="58"/>
      <c r="Y99" s="58"/>
      <c r="Z99" s="58"/>
    </row>
    <row r="100" spans="1:26" ht="15.5" x14ac:dyDescent="0.35">
      <c r="A100" s="58"/>
      <c r="B100" s="58"/>
      <c r="C100" s="58"/>
      <c r="D100" s="8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ht="15.5" x14ac:dyDescent="0.35">
      <c r="A101" s="58"/>
      <c r="B101" s="58"/>
      <c r="C101" s="58"/>
      <c r="D101" s="8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ht="15.5" x14ac:dyDescent="0.35">
      <c r="A102" s="58"/>
      <c r="B102" s="58"/>
      <c r="C102" s="58"/>
      <c r="D102" s="8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ht="15.5" x14ac:dyDescent="0.35">
      <c r="A103" s="58"/>
      <c r="B103" s="58"/>
      <c r="C103" s="58"/>
      <c r="D103" s="8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ht="15.5" x14ac:dyDescent="0.35">
      <c r="A104" s="58"/>
      <c r="B104" s="58"/>
      <c r="C104" s="58"/>
      <c r="D104" s="8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ht="15.5" x14ac:dyDescent="0.35">
      <c r="A105" s="58"/>
      <c r="B105" s="58"/>
      <c r="C105" s="58"/>
      <c r="D105" s="8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ht="15.5" x14ac:dyDescent="0.35">
      <c r="A106" s="58"/>
      <c r="B106" s="58"/>
      <c r="C106" s="58"/>
      <c r="D106" s="8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ht="15.5" x14ac:dyDescent="0.35">
      <c r="A107" s="58"/>
      <c r="B107" s="58"/>
      <c r="C107" s="58"/>
      <c r="D107" s="8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ht="15.5" x14ac:dyDescent="0.35">
      <c r="A108" s="58"/>
      <c r="B108" s="58"/>
      <c r="C108" s="58"/>
      <c r="D108" s="8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ht="15.5" x14ac:dyDescent="0.35">
      <c r="A109" s="58"/>
      <c r="B109" s="58"/>
      <c r="C109" s="58"/>
      <c r="D109" s="8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ht="15.5" x14ac:dyDescent="0.35">
      <c r="A110" s="58"/>
      <c r="B110" s="58"/>
      <c r="C110" s="58"/>
      <c r="D110" s="8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ht="15.5" x14ac:dyDescent="0.35">
      <c r="A111" s="58"/>
      <c r="B111" s="58"/>
      <c r="C111" s="58"/>
      <c r="D111" s="8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ht="15.5" x14ac:dyDescent="0.35">
      <c r="A112" s="58"/>
      <c r="B112" s="58"/>
      <c r="C112" s="58"/>
      <c r="D112" s="8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ht="15.5" x14ac:dyDescent="0.35">
      <c r="A113" s="58"/>
      <c r="B113" s="58"/>
      <c r="C113" s="58"/>
      <c r="D113" s="8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ht="15.5" x14ac:dyDescent="0.35">
      <c r="A114" s="58"/>
      <c r="B114" s="58"/>
      <c r="C114" s="58"/>
      <c r="D114" s="8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ht="15.5" x14ac:dyDescent="0.35">
      <c r="A115" s="58"/>
      <c r="B115" s="58"/>
      <c r="C115" s="58"/>
      <c r="D115" s="8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ht="15.5" x14ac:dyDescent="0.35">
      <c r="A116" s="58"/>
      <c r="B116" s="58"/>
      <c r="C116" s="58"/>
      <c r="D116" s="8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ht="15.5" x14ac:dyDescent="0.35">
      <c r="A117" s="58"/>
      <c r="B117" s="58"/>
      <c r="C117" s="58"/>
      <c r="D117" s="8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ht="15.5" x14ac:dyDescent="0.35">
      <c r="A118" s="58"/>
      <c r="B118" s="58"/>
      <c r="C118" s="58"/>
      <c r="D118" s="8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ht="15.5" x14ac:dyDescent="0.35">
      <c r="A119" s="58"/>
      <c r="B119" s="58"/>
      <c r="C119" s="58"/>
      <c r="D119" s="8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ht="15.5" x14ac:dyDescent="0.35">
      <c r="A120" s="58"/>
      <c r="B120" s="58"/>
      <c r="C120" s="58"/>
      <c r="D120" s="8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ht="15.5" x14ac:dyDescent="0.35">
      <c r="A121" s="58"/>
      <c r="B121" s="58"/>
      <c r="C121" s="58"/>
      <c r="D121" s="8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ht="15.5" x14ac:dyDescent="0.35">
      <c r="A122" s="58"/>
      <c r="B122" s="58"/>
      <c r="C122" s="58"/>
      <c r="D122" s="8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ht="15.5" x14ac:dyDescent="0.35">
      <c r="A123" s="58"/>
      <c r="B123" s="58"/>
      <c r="C123" s="58"/>
      <c r="D123" s="8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ht="15.5" x14ac:dyDescent="0.35">
      <c r="A124" s="58"/>
      <c r="B124" s="58"/>
      <c r="C124" s="58"/>
      <c r="D124" s="8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ht="15.5" x14ac:dyDescent="0.35">
      <c r="A125" s="58"/>
      <c r="B125" s="58"/>
      <c r="C125" s="58"/>
      <c r="D125" s="8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ht="15.5" x14ac:dyDescent="0.35">
      <c r="A126" s="58"/>
      <c r="B126" s="58"/>
      <c r="C126" s="58"/>
      <c r="D126" s="8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ht="15.5" x14ac:dyDescent="0.35">
      <c r="A127" s="58"/>
      <c r="B127" s="58"/>
      <c r="C127" s="58"/>
      <c r="D127" s="8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ht="15.5" x14ac:dyDescent="0.35">
      <c r="A128" s="58"/>
      <c r="B128" s="58"/>
      <c r="C128" s="58"/>
      <c r="D128" s="8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ht="15.5" x14ac:dyDescent="0.35">
      <c r="A129" s="58"/>
      <c r="B129" s="58"/>
      <c r="C129" s="58"/>
      <c r="D129" s="8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ht="15.5" x14ac:dyDescent="0.35">
      <c r="A130" s="58"/>
      <c r="B130" s="58"/>
      <c r="C130" s="58"/>
      <c r="D130" s="8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ht="15.5" x14ac:dyDescent="0.35">
      <c r="A131" s="58"/>
      <c r="B131" s="58"/>
      <c r="C131" s="58"/>
      <c r="D131" s="8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ht="15.5" x14ac:dyDescent="0.35">
      <c r="A132" s="58"/>
      <c r="B132" s="58"/>
      <c r="C132" s="58"/>
      <c r="D132" s="8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ht="15.5" x14ac:dyDescent="0.35">
      <c r="A133" s="58"/>
      <c r="B133" s="58"/>
      <c r="C133" s="58"/>
      <c r="D133" s="8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ht="15.5" x14ac:dyDescent="0.35">
      <c r="A134" s="58"/>
      <c r="B134" s="58"/>
      <c r="C134" s="58"/>
      <c r="D134" s="8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ht="15.5" x14ac:dyDescent="0.35">
      <c r="A135" s="58"/>
      <c r="B135" s="58"/>
      <c r="C135" s="58"/>
      <c r="D135" s="8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ht="15.5" x14ac:dyDescent="0.35">
      <c r="A136" s="58"/>
      <c r="B136" s="58"/>
      <c r="C136" s="58"/>
      <c r="D136" s="8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ht="15.5" x14ac:dyDescent="0.35">
      <c r="A137" s="58"/>
      <c r="B137" s="58"/>
      <c r="C137" s="58"/>
      <c r="D137" s="8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ht="15.5" x14ac:dyDescent="0.35">
      <c r="A138" s="58"/>
      <c r="B138" s="58"/>
      <c r="C138" s="58"/>
      <c r="D138" s="8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ht="15.5" x14ac:dyDescent="0.35">
      <c r="A139" s="58"/>
      <c r="B139" s="58"/>
      <c r="C139" s="58"/>
      <c r="D139" s="8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ht="15.5" x14ac:dyDescent="0.35">
      <c r="A140" s="58"/>
      <c r="B140" s="58"/>
      <c r="C140" s="58"/>
      <c r="D140" s="8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ht="15.5" x14ac:dyDescent="0.35">
      <c r="A141" s="58"/>
      <c r="B141" s="58"/>
      <c r="C141" s="58"/>
      <c r="D141" s="8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ht="15.5" x14ac:dyDescent="0.35">
      <c r="A142" s="58"/>
      <c r="B142" s="58"/>
      <c r="C142" s="58"/>
      <c r="D142" s="8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ht="15.5" x14ac:dyDescent="0.35">
      <c r="A143" s="58"/>
      <c r="B143" s="58"/>
      <c r="C143" s="58"/>
      <c r="D143" s="8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ht="15.5" x14ac:dyDescent="0.35">
      <c r="A144" s="58"/>
      <c r="B144" s="58"/>
      <c r="C144" s="58"/>
      <c r="D144" s="8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ht="15.5" x14ac:dyDescent="0.35">
      <c r="A145" s="58"/>
      <c r="B145" s="58"/>
      <c r="C145" s="58"/>
      <c r="D145" s="8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ht="15.5" x14ac:dyDescent="0.35">
      <c r="A146" s="58"/>
      <c r="B146" s="58"/>
      <c r="C146" s="58"/>
      <c r="D146" s="8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ht="15.5" x14ac:dyDescent="0.35">
      <c r="A147" s="58"/>
      <c r="B147" s="58"/>
      <c r="C147" s="58"/>
      <c r="D147" s="8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ht="15.5" x14ac:dyDescent="0.35">
      <c r="A148" s="58"/>
      <c r="B148" s="58"/>
      <c r="C148" s="58"/>
      <c r="D148" s="8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ht="15.5" x14ac:dyDescent="0.35">
      <c r="A149" s="58"/>
      <c r="B149" s="58"/>
      <c r="C149" s="58"/>
      <c r="D149" s="8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ht="15.5" x14ac:dyDescent="0.35">
      <c r="A150" s="58"/>
      <c r="B150" s="58"/>
      <c r="C150" s="58"/>
      <c r="D150" s="8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ht="15.5" x14ac:dyDescent="0.35">
      <c r="A151" s="58"/>
      <c r="B151" s="58"/>
      <c r="C151" s="58"/>
      <c r="D151" s="8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ht="15.5" x14ac:dyDescent="0.35">
      <c r="A152" s="58"/>
      <c r="B152" s="58"/>
      <c r="C152" s="58"/>
      <c r="D152" s="8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ht="15.5" x14ac:dyDescent="0.35">
      <c r="A153" s="58"/>
      <c r="B153" s="58"/>
      <c r="C153" s="58"/>
      <c r="D153" s="8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ht="15.5" x14ac:dyDescent="0.35">
      <c r="A154" s="58"/>
      <c r="B154" s="58"/>
      <c r="C154" s="58"/>
      <c r="D154" s="8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ht="15.5" x14ac:dyDescent="0.35">
      <c r="A155" s="58"/>
      <c r="B155" s="58"/>
      <c r="C155" s="58"/>
      <c r="D155" s="8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ht="15.5" x14ac:dyDescent="0.35">
      <c r="A156" s="58"/>
      <c r="B156" s="58"/>
      <c r="C156" s="58"/>
      <c r="D156" s="8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ht="15.5" x14ac:dyDescent="0.35">
      <c r="A157" s="58"/>
      <c r="B157" s="58"/>
      <c r="C157" s="58"/>
      <c r="D157" s="8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ht="15.5" x14ac:dyDescent="0.35">
      <c r="A158" s="58"/>
      <c r="B158" s="58"/>
      <c r="C158" s="58"/>
      <c r="D158" s="8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ht="15.5" x14ac:dyDescent="0.35">
      <c r="A159" s="58"/>
      <c r="B159" s="58"/>
      <c r="C159" s="58"/>
      <c r="D159" s="8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ht="15.5" x14ac:dyDescent="0.35">
      <c r="A160" s="58"/>
      <c r="B160" s="58"/>
      <c r="C160" s="58"/>
      <c r="D160" s="8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ht="15.5" x14ac:dyDescent="0.35">
      <c r="A161" s="58"/>
      <c r="B161" s="58"/>
      <c r="C161" s="58"/>
      <c r="D161" s="8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ht="15.5" x14ac:dyDescent="0.35">
      <c r="A162" s="58"/>
      <c r="B162" s="58"/>
      <c r="C162" s="58"/>
      <c r="D162" s="8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ht="15.5" x14ac:dyDescent="0.35">
      <c r="A163" s="58"/>
      <c r="B163" s="58"/>
      <c r="C163" s="58"/>
      <c r="D163" s="8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ht="15.5" x14ac:dyDescent="0.35">
      <c r="A164" s="58"/>
      <c r="B164" s="58"/>
      <c r="C164" s="58"/>
      <c r="D164" s="8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ht="15.5" x14ac:dyDescent="0.35">
      <c r="A165" s="58"/>
      <c r="B165" s="58"/>
      <c r="C165" s="58"/>
      <c r="D165" s="8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ht="15.5" x14ac:dyDescent="0.35">
      <c r="A166" s="58"/>
      <c r="B166" s="58"/>
      <c r="C166" s="58"/>
      <c r="D166" s="8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ht="15.5" x14ac:dyDescent="0.35">
      <c r="A167" s="58"/>
      <c r="B167" s="58"/>
      <c r="C167" s="58"/>
      <c r="D167" s="8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ht="15.5" x14ac:dyDescent="0.35">
      <c r="A168" s="58"/>
      <c r="B168" s="58"/>
      <c r="C168" s="58"/>
      <c r="D168" s="8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ht="15.5" x14ac:dyDescent="0.35">
      <c r="A169" s="58"/>
      <c r="B169" s="58"/>
      <c r="C169" s="58"/>
      <c r="D169" s="8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ht="15.5" x14ac:dyDescent="0.35">
      <c r="A170" s="58"/>
      <c r="B170" s="58"/>
      <c r="C170" s="58"/>
      <c r="D170" s="8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ht="15.5" x14ac:dyDescent="0.35">
      <c r="A171" s="58"/>
      <c r="B171" s="58"/>
      <c r="C171" s="58"/>
      <c r="D171" s="8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ht="15.5" x14ac:dyDescent="0.35">
      <c r="A172" s="58"/>
      <c r="B172" s="58"/>
      <c r="C172" s="58"/>
      <c r="D172" s="8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ht="15.5" x14ac:dyDescent="0.35">
      <c r="A173" s="58"/>
      <c r="B173" s="58"/>
      <c r="C173" s="58"/>
      <c r="D173" s="8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ht="15.5" x14ac:dyDescent="0.35">
      <c r="A174" s="58"/>
      <c r="B174" s="58"/>
      <c r="C174" s="58"/>
      <c r="D174" s="8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ht="15.5" x14ac:dyDescent="0.35">
      <c r="A175" s="58"/>
      <c r="B175" s="58"/>
      <c r="C175" s="58"/>
      <c r="D175" s="8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ht="15.5" x14ac:dyDescent="0.35">
      <c r="A176" s="58"/>
      <c r="B176" s="58"/>
      <c r="C176" s="58"/>
      <c r="D176" s="8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5.5" x14ac:dyDescent="0.35">
      <c r="A177" s="58"/>
      <c r="B177" s="58"/>
      <c r="C177" s="58"/>
      <c r="D177" s="8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5.5" x14ac:dyDescent="0.35">
      <c r="A178" s="58"/>
      <c r="B178" s="58"/>
      <c r="C178" s="58"/>
      <c r="D178" s="8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5.5" x14ac:dyDescent="0.35">
      <c r="A179" s="58"/>
      <c r="B179" s="58"/>
      <c r="C179" s="58"/>
      <c r="D179" s="8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5.5" x14ac:dyDescent="0.35">
      <c r="A180" s="58"/>
      <c r="B180" s="58"/>
      <c r="C180" s="58"/>
      <c r="D180" s="8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5.5" x14ac:dyDescent="0.35">
      <c r="A181" s="58"/>
      <c r="B181" s="58"/>
      <c r="C181" s="58"/>
      <c r="D181" s="8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5.5" x14ac:dyDescent="0.35">
      <c r="A182" s="58"/>
      <c r="B182" s="58"/>
      <c r="C182" s="58"/>
      <c r="D182" s="8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5.5" x14ac:dyDescent="0.35">
      <c r="A183" s="58"/>
      <c r="B183" s="58"/>
      <c r="C183" s="58"/>
      <c r="D183" s="8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5.5" x14ac:dyDescent="0.35">
      <c r="A184" s="58"/>
      <c r="B184" s="58"/>
      <c r="C184" s="58"/>
      <c r="D184" s="8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5.5" x14ac:dyDescent="0.35">
      <c r="A185" s="58"/>
      <c r="B185" s="58"/>
      <c r="C185" s="58"/>
      <c r="D185" s="8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5.5" x14ac:dyDescent="0.35">
      <c r="A186" s="58"/>
      <c r="B186" s="58"/>
      <c r="C186" s="58"/>
      <c r="D186" s="8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5.5" x14ac:dyDescent="0.35">
      <c r="A187" s="58"/>
      <c r="B187" s="58"/>
      <c r="C187" s="58"/>
      <c r="D187" s="8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5.5" x14ac:dyDescent="0.35">
      <c r="A188" s="58"/>
      <c r="B188" s="58"/>
      <c r="C188" s="58"/>
      <c r="D188" s="8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5.5" x14ac:dyDescent="0.35">
      <c r="A189" s="58"/>
      <c r="B189" s="58"/>
      <c r="C189" s="58"/>
      <c r="D189" s="8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5.5" x14ac:dyDescent="0.35">
      <c r="A190" s="58"/>
      <c r="B190" s="58"/>
      <c r="C190" s="58"/>
      <c r="D190" s="8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5.5" x14ac:dyDescent="0.35">
      <c r="A191" s="58"/>
      <c r="B191" s="58"/>
      <c r="C191" s="58"/>
      <c r="D191" s="8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5.5" x14ac:dyDescent="0.35">
      <c r="A192" s="58"/>
      <c r="B192" s="58"/>
      <c r="C192" s="58"/>
      <c r="D192" s="8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5.5" x14ac:dyDescent="0.35">
      <c r="A193" s="58"/>
      <c r="B193" s="58"/>
      <c r="C193" s="58"/>
      <c r="D193" s="8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5.5" x14ac:dyDescent="0.35">
      <c r="A194" s="58"/>
      <c r="B194" s="58"/>
      <c r="C194" s="58"/>
      <c r="D194" s="8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5.5" x14ac:dyDescent="0.35">
      <c r="A195" s="58"/>
      <c r="B195" s="58"/>
      <c r="C195" s="58"/>
      <c r="D195" s="8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5.5" x14ac:dyDescent="0.35">
      <c r="A196" s="58"/>
      <c r="B196" s="58"/>
      <c r="C196" s="58"/>
      <c r="D196" s="8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5.5" x14ac:dyDescent="0.35">
      <c r="A197" s="58"/>
      <c r="B197" s="58"/>
      <c r="C197" s="58"/>
      <c r="D197" s="8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5.5" x14ac:dyDescent="0.35">
      <c r="A198" s="58"/>
      <c r="B198" s="58"/>
      <c r="C198" s="58"/>
      <c r="D198" s="8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5.5" x14ac:dyDescent="0.35">
      <c r="A199" s="58"/>
      <c r="B199" s="58"/>
      <c r="C199" s="58"/>
      <c r="D199" s="8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5.5" x14ac:dyDescent="0.35">
      <c r="A200" s="58"/>
      <c r="B200" s="58"/>
      <c r="C200" s="58"/>
      <c r="D200" s="8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5.5" x14ac:dyDescent="0.35">
      <c r="A201" s="58"/>
      <c r="B201" s="58"/>
      <c r="C201" s="58"/>
      <c r="D201" s="8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5" x14ac:dyDescent="0.35">
      <c r="A202" s="58"/>
      <c r="B202" s="58"/>
      <c r="C202" s="58"/>
      <c r="D202" s="8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5" x14ac:dyDescent="0.35">
      <c r="A203" s="58"/>
      <c r="B203" s="58"/>
      <c r="C203" s="58"/>
      <c r="D203" s="8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5" x14ac:dyDescent="0.35">
      <c r="A204" s="58"/>
      <c r="B204" s="58"/>
      <c r="C204" s="58"/>
      <c r="D204" s="8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5" x14ac:dyDescent="0.35">
      <c r="A205" s="58"/>
      <c r="B205" s="58"/>
      <c r="C205" s="58"/>
      <c r="D205" s="8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5" x14ac:dyDescent="0.35">
      <c r="A206" s="58"/>
      <c r="B206" s="58"/>
      <c r="C206" s="58"/>
      <c r="D206" s="8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5" x14ac:dyDescent="0.35">
      <c r="A207" s="58"/>
      <c r="B207" s="58"/>
      <c r="C207" s="58"/>
      <c r="D207" s="8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5" x14ac:dyDescent="0.35">
      <c r="A208" s="58"/>
      <c r="B208" s="58"/>
      <c r="C208" s="58"/>
      <c r="D208" s="8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5" x14ac:dyDescent="0.35">
      <c r="A209" s="58"/>
      <c r="B209" s="58"/>
      <c r="C209" s="58"/>
      <c r="D209" s="8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5" x14ac:dyDescent="0.35">
      <c r="A210" s="58"/>
      <c r="B210" s="58"/>
      <c r="C210" s="58"/>
      <c r="D210" s="8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5" x14ac:dyDescent="0.35">
      <c r="A211" s="58"/>
      <c r="B211" s="58"/>
      <c r="C211" s="58"/>
      <c r="D211" s="8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5" x14ac:dyDescent="0.35">
      <c r="A212" s="58"/>
      <c r="B212" s="58"/>
      <c r="C212" s="58"/>
      <c r="D212" s="8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5" x14ac:dyDescent="0.35">
      <c r="A213" s="58"/>
      <c r="B213" s="58"/>
      <c r="C213" s="58"/>
      <c r="D213" s="8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5" x14ac:dyDescent="0.35">
      <c r="A214" s="58"/>
      <c r="B214" s="58"/>
      <c r="C214" s="58"/>
      <c r="D214" s="8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5" x14ac:dyDescent="0.35">
      <c r="A215" s="58"/>
      <c r="B215" s="58"/>
      <c r="C215" s="58"/>
      <c r="D215" s="8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5" x14ac:dyDescent="0.35">
      <c r="A216" s="58"/>
      <c r="B216" s="58"/>
      <c r="C216" s="58"/>
      <c r="D216" s="8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5" x14ac:dyDescent="0.35">
      <c r="A217" s="58"/>
      <c r="B217" s="58"/>
      <c r="C217" s="58"/>
      <c r="D217" s="8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5" x14ac:dyDescent="0.35">
      <c r="A218" s="58"/>
      <c r="B218" s="58"/>
      <c r="C218" s="58"/>
      <c r="D218" s="8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5" x14ac:dyDescent="0.35">
      <c r="A219" s="58"/>
      <c r="B219" s="58"/>
      <c r="C219" s="58"/>
      <c r="D219" s="8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5" x14ac:dyDescent="0.35">
      <c r="A220" s="58"/>
      <c r="B220" s="58"/>
      <c r="C220" s="58"/>
      <c r="D220" s="8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5" x14ac:dyDescent="0.35">
      <c r="A221" s="58"/>
      <c r="B221" s="58"/>
      <c r="C221" s="58"/>
      <c r="D221" s="8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5" x14ac:dyDescent="0.35">
      <c r="A222" s="58"/>
      <c r="B222" s="58"/>
      <c r="C222" s="58"/>
      <c r="D222" s="8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5" x14ac:dyDescent="0.35">
      <c r="A223" s="58"/>
      <c r="B223" s="58"/>
      <c r="C223" s="58"/>
      <c r="D223" s="8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5" x14ac:dyDescent="0.35">
      <c r="A224" s="58"/>
      <c r="B224" s="58"/>
      <c r="C224" s="58"/>
      <c r="D224" s="8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5" x14ac:dyDescent="0.35">
      <c r="A225" s="58"/>
      <c r="B225" s="58"/>
      <c r="C225" s="58"/>
      <c r="D225" s="8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5" x14ac:dyDescent="0.35">
      <c r="A226" s="58"/>
      <c r="B226" s="58"/>
      <c r="C226" s="58"/>
      <c r="D226" s="8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5" x14ac:dyDescent="0.35">
      <c r="A227" s="58"/>
      <c r="B227" s="58"/>
      <c r="C227" s="58"/>
      <c r="D227" s="8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5" x14ac:dyDescent="0.35">
      <c r="A228" s="58"/>
      <c r="B228" s="58"/>
      <c r="C228" s="58"/>
      <c r="D228" s="8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5" x14ac:dyDescent="0.35">
      <c r="A229" s="58"/>
      <c r="B229" s="58"/>
      <c r="C229" s="58"/>
      <c r="D229" s="8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5" x14ac:dyDescent="0.35">
      <c r="A230" s="58"/>
      <c r="B230" s="58"/>
      <c r="C230" s="58"/>
      <c r="D230" s="8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5" x14ac:dyDescent="0.35">
      <c r="A231" s="58"/>
      <c r="B231" s="58"/>
      <c r="C231" s="58"/>
      <c r="D231" s="8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5" x14ac:dyDescent="0.35">
      <c r="A232" s="58"/>
      <c r="B232" s="58"/>
      <c r="C232" s="58"/>
      <c r="D232" s="8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5" x14ac:dyDescent="0.35">
      <c r="A233" s="58"/>
      <c r="B233" s="58"/>
      <c r="C233" s="58"/>
      <c r="D233" s="8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5" x14ac:dyDescent="0.35">
      <c r="A234" s="58"/>
      <c r="B234" s="58"/>
      <c r="C234" s="58"/>
      <c r="D234" s="8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5" x14ac:dyDescent="0.35">
      <c r="A235" s="58"/>
      <c r="B235" s="58"/>
      <c r="C235" s="58"/>
      <c r="D235" s="8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5" x14ac:dyDescent="0.35">
      <c r="A236" s="58"/>
      <c r="B236" s="58"/>
      <c r="C236" s="58"/>
      <c r="D236" s="8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5" x14ac:dyDescent="0.35">
      <c r="A237" s="58"/>
      <c r="B237" s="58"/>
      <c r="C237" s="58"/>
      <c r="D237" s="8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5" x14ac:dyDescent="0.35">
      <c r="A238" s="58"/>
      <c r="B238" s="58"/>
      <c r="C238" s="58"/>
      <c r="D238" s="8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5" x14ac:dyDescent="0.35">
      <c r="A239" s="58"/>
      <c r="B239" s="58"/>
      <c r="C239" s="58"/>
      <c r="D239" s="8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5" x14ac:dyDescent="0.35">
      <c r="A240" s="58"/>
      <c r="B240" s="58"/>
      <c r="C240" s="58"/>
      <c r="D240" s="8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5" x14ac:dyDescent="0.35">
      <c r="A241" s="58"/>
      <c r="B241" s="58"/>
      <c r="C241" s="58"/>
      <c r="D241" s="8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5" x14ac:dyDescent="0.35">
      <c r="A242" s="58"/>
      <c r="B242" s="58"/>
      <c r="C242" s="58"/>
      <c r="D242" s="8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5" x14ac:dyDescent="0.35">
      <c r="A243" s="58"/>
      <c r="B243" s="58"/>
      <c r="C243" s="58"/>
      <c r="D243" s="8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5" x14ac:dyDescent="0.35">
      <c r="A244" s="58"/>
      <c r="B244" s="58"/>
      <c r="C244" s="58"/>
      <c r="D244" s="8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5" x14ac:dyDescent="0.35">
      <c r="A245" s="58"/>
      <c r="B245" s="58"/>
      <c r="C245" s="58"/>
      <c r="D245" s="8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5" x14ac:dyDescent="0.35">
      <c r="A246" s="58"/>
      <c r="B246" s="58"/>
      <c r="C246" s="58"/>
      <c r="D246" s="8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5" x14ac:dyDescent="0.35">
      <c r="A247" s="58"/>
      <c r="B247" s="58"/>
      <c r="C247" s="58"/>
      <c r="D247" s="8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5" x14ac:dyDescent="0.35">
      <c r="A248" s="58"/>
      <c r="B248" s="58"/>
      <c r="C248" s="58"/>
      <c r="D248" s="8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5" x14ac:dyDescent="0.35">
      <c r="A249" s="58"/>
      <c r="B249" s="58"/>
      <c r="C249" s="58"/>
      <c r="D249" s="8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5" x14ac:dyDescent="0.35">
      <c r="A250" s="58"/>
      <c r="B250" s="58"/>
      <c r="C250" s="58"/>
      <c r="D250" s="8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5" x14ac:dyDescent="0.35">
      <c r="A251" s="58"/>
      <c r="B251" s="58"/>
      <c r="C251" s="58"/>
      <c r="D251" s="8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5" x14ac:dyDescent="0.35">
      <c r="A252" s="58"/>
      <c r="B252" s="58"/>
      <c r="C252" s="58"/>
      <c r="D252" s="8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5" x14ac:dyDescent="0.35">
      <c r="A253" s="58"/>
      <c r="B253" s="58"/>
      <c r="C253" s="58"/>
      <c r="D253" s="8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5" x14ac:dyDescent="0.35">
      <c r="A254" s="58"/>
      <c r="B254" s="58"/>
      <c r="C254" s="58"/>
      <c r="D254" s="8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5" x14ac:dyDescent="0.35">
      <c r="A255" s="58"/>
      <c r="B255" s="58"/>
      <c r="C255" s="58"/>
      <c r="D255" s="8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5" x14ac:dyDescent="0.35">
      <c r="A256" s="58"/>
      <c r="B256" s="58"/>
      <c r="C256" s="58"/>
      <c r="D256" s="8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5" x14ac:dyDescent="0.35">
      <c r="A257" s="58"/>
      <c r="B257" s="58"/>
      <c r="C257" s="58"/>
      <c r="D257" s="8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5" x14ac:dyDescent="0.35">
      <c r="A258" s="58"/>
      <c r="B258" s="58"/>
      <c r="C258" s="58"/>
      <c r="D258" s="8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5" x14ac:dyDescent="0.35">
      <c r="A259" s="58"/>
      <c r="B259" s="58"/>
      <c r="C259" s="58"/>
      <c r="D259" s="8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5" x14ac:dyDescent="0.35">
      <c r="A260" s="58"/>
      <c r="B260" s="58"/>
      <c r="C260" s="58"/>
      <c r="D260" s="8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5" x14ac:dyDescent="0.35">
      <c r="A261" s="58"/>
      <c r="B261" s="58"/>
      <c r="C261" s="58"/>
      <c r="D261" s="8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5" x14ac:dyDescent="0.35">
      <c r="A262" s="58"/>
      <c r="B262" s="58"/>
      <c r="C262" s="58"/>
      <c r="D262" s="8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5" x14ac:dyDescent="0.35">
      <c r="A263" s="58"/>
      <c r="B263" s="58"/>
      <c r="C263" s="58"/>
      <c r="D263" s="8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5" x14ac:dyDescent="0.35">
      <c r="A264" s="58"/>
      <c r="B264" s="58"/>
      <c r="C264" s="58"/>
      <c r="D264" s="8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5" x14ac:dyDescent="0.35">
      <c r="A265" s="58"/>
      <c r="B265" s="58"/>
      <c r="C265" s="58"/>
      <c r="D265" s="8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5" x14ac:dyDescent="0.35">
      <c r="A266" s="58"/>
      <c r="B266" s="58"/>
      <c r="C266" s="58"/>
      <c r="D266" s="8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5" x14ac:dyDescent="0.35">
      <c r="A267" s="58"/>
      <c r="B267" s="58"/>
      <c r="C267" s="58"/>
      <c r="D267" s="8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5" x14ac:dyDescent="0.35">
      <c r="A268" s="58"/>
      <c r="B268" s="58"/>
      <c r="C268" s="58"/>
      <c r="D268" s="8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5" x14ac:dyDescent="0.35">
      <c r="A269" s="58"/>
      <c r="B269" s="58"/>
      <c r="C269" s="58"/>
      <c r="D269" s="8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5" x14ac:dyDescent="0.35">
      <c r="A270" s="58"/>
      <c r="B270" s="58"/>
      <c r="C270" s="58"/>
      <c r="D270" s="8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5" x14ac:dyDescent="0.35">
      <c r="A271" s="58"/>
      <c r="B271" s="58"/>
      <c r="C271" s="58"/>
      <c r="D271" s="8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5" x14ac:dyDescent="0.35">
      <c r="A272" s="58"/>
      <c r="B272" s="58"/>
      <c r="C272" s="58"/>
      <c r="D272" s="8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5" x14ac:dyDescent="0.35">
      <c r="A273" s="58"/>
      <c r="B273" s="58"/>
      <c r="C273" s="58"/>
      <c r="D273" s="8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5" x14ac:dyDescent="0.35">
      <c r="A274" s="58"/>
      <c r="B274" s="58"/>
      <c r="C274" s="58"/>
      <c r="D274" s="8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5" x14ac:dyDescent="0.35">
      <c r="A275" s="58"/>
      <c r="B275" s="58"/>
      <c r="C275" s="58"/>
      <c r="D275" s="8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5" x14ac:dyDescent="0.35">
      <c r="A276" s="58"/>
      <c r="B276" s="58"/>
      <c r="C276" s="58"/>
      <c r="D276" s="8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5" x14ac:dyDescent="0.35">
      <c r="A277" s="58"/>
      <c r="B277" s="58"/>
      <c r="C277" s="58"/>
      <c r="D277" s="8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5" x14ac:dyDescent="0.35">
      <c r="A278" s="58"/>
      <c r="B278" s="58"/>
      <c r="C278" s="58"/>
      <c r="D278" s="8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5" x14ac:dyDescent="0.35">
      <c r="A279" s="58"/>
      <c r="B279" s="58"/>
      <c r="C279" s="58"/>
      <c r="D279" s="8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5" x14ac:dyDescent="0.35">
      <c r="A280" s="58"/>
      <c r="B280" s="58"/>
      <c r="C280" s="58"/>
      <c r="D280" s="8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5" x14ac:dyDescent="0.35">
      <c r="A281" s="58"/>
      <c r="B281" s="58"/>
      <c r="C281" s="58"/>
      <c r="D281" s="8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5" x14ac:dyDescent="0.35">
      <c r="A282" s="58"/>
      <c r="B282" s="58"/>
      <c r="C282" s="58"/>
      <c r="D282" s="8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5" x14ac:dyDescent="0.35">
      <c r="A283" s="58"/>
      <c r="B283" s="58"/>
      <c r="C283" s="58"/>
      <c r="D283" s="8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5" x14ac:dyDescent="0.35">
      <c r="A284" s="58"/>
      <c r="B284" s="58"/>
      <c r="C284" s="58"/>
      <c r="D284" s="8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5" x14ac:dyDescent="0.35">
      <c r="A285" s="58"/>
      <c r="B285" s="58"/>
      <c r="C285" s="58"/>
      <c r="D285" s="8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5" x14ac:dyDescent="0.35">
      <c r="A286" s="58"/>
      <c r="B286" s="58"/>
      <c r="C286" s="58"/>
      <c r="D286" s="8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5" x14ac:dyDescent="0.35">
      <c r="A287" s="58"/>
      <c r="B287" s="58"/>
      <c r="C287" s="58"/>
      <c r="D287" s="8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5" x14ac:dyDescent="0.35">
      <c r="A288" s="58"/>
      <c r="B288" s="58"/>
      <c r="C288" s="58"/>
      <c r="D288" s="8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5" x14ac:dyDescent="0.35">
      <c r="A289" s="58"/>
      <c r="B289" s="58"/>
      <c r="C289" s="58"/>
      <c r="D289" s="8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5" x14ac:dyDescent="0.35">
      <c r="A290" s="58"/>
      <c r="B290" s="58"/>
      <c r="C290" s="58"/>
      <c r="D290" s="8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5" x14ac:dyDescent="0.35">
      <c r="A291" s="58"/>
      <c r="B291" s="58"/>
      <c r="C291" s="58"/>
      <c r="D291" s="8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5" x14ac:dyDescent="0.35">
      <c r="A292" s="58"/>
      <c r="B292" s="58"/>
      <c r="C292" s="58"/>
      <c r="D292" s="8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5" x14ac:dyDescent="0.35">
      <c r="A293" s="58"/>
      <c r="B293" s="58"/>
      <c r="C293" s="58"/>
      <c r="D293" s="8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5" x14ac:dyDescent="0.35">
      <c r="A294" s="58"/>
      <c r="B294" s="58"/>
      <c r="C294" s="58"/>
      <c r="D294" s="8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5" x14ac:dyDescent="0.35">
      <c r="A295" s="58"/>
      <c r="B295" s="58"/>
      <c r="C295" s="58"/>
      <c r="D295" s="8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5" x14ac:dyDescent="0.35">
      <c r="A296" s="58"/>
      <c r="B296" s="58"/>
      <c r="C296" s="58"/>
      <c r="D296" s="8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5" x14ac:dyDescent="0.35">
      <c r="A297" s="58"/>
      <c r="B297" s="58"/>
      <c r="C297" s="58"/>
      <c r="D297" s="8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5" x14ac:dyDescent="0.35">
      <c r="A298" s="58"/>
      <c r="B298" s="58"/>
      <c r="C298" s="58"/>
      <c r="D298" s="8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5" x14ac:dyDescent="0.35">
      <c r="A299" s="58"/>
      <c r="B299" s="58"/>
      <c r="C299" s="58"/>
      <c r="D299" s="8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5" x14ac:dyDescent="0.35">
      <c r="A300" s="58"/>
      <c r="B300" s="58"/>
      <c r="C300" s="58"/>
      <c r="D300" s="8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5" x14ac:dyDescent="0.35">
      <c r="A301" s="58"/>
      <c r="B301" s="58"/>
      <c r="C301" s="58"/>
      <c r="D301" s="8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5" x14ac:dyDescent="0.35">
      <c r="A302" s="58"/>
      <c r="B302" s="58"/>
      <c r="C302" s="58"/>
      <c r="D302" s="8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5" x14ac:dyDescent="0.35">
      <c r="A303" s="58"/>
      <c r="B303" s="58"/>
      <c r="C303" s="58"/>
      <c r="D303" s="8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5" x14ac:dyDescent="0.35">
      <c r="A304" s="58"/>
      <c r="B304" s="58"/>
      <c r="C304" s="58"/>
      <c r="D304" s="8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5" x14ac:dyDescent="0.35">
      <c r="A305" s="58"/>
      <c r="B305" s="58"/>
      <c r="C305" s="58"/>
      <c r="D305" s="8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5" x14ac:dyDescent="0.35">
      <c r="A306" s="58"/>
      <c r="B306" s="58"/>
      <c r="C306" s="58"/>
      <c r="D306" s="8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5" x14ac:dyDescent="0.35">
      <c r="A307" s="58"/>
      <c r="B307" s="58"/>
      <c r="C307" s="58"/>
      <c r="D307" s="8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5" x14ac:dyDescent="0.35">
      <c r="A308" s="58"/>
      <c r="B308" s="58"/>
      <c r="C308" s="58"/>
      <c r="D308" s="8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5" x14ac:dyDescent="0.35">
      <c r="A309" s="58"/>
      <c r="B309" s="58"/>
      <c r="C309" s="58"/>
      <c r="D309" s="8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5" x14ac:dyDescent="0.35">
      <c r="A310" s="58"/>
      <c r="B310" s="58"/>
      <c r="C310" s="58"/>
      <c r="D310" s="8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5" x14ac:dyDescent="0.35">
      <c r="A311" s="58"/>
      <c r="B311" s="58"/>
      <c r="C311" s="58"/>
      <c r="D311" s="8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5" x14ac:dyDescent="0.35">
      <c r="A312" s="58"/>
      <c r="B312" s="58"/>
      <c r="C312" s="58"/>
      <c r="D312" s="8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5" x14ac:dyDescent="0.35">
      <c r="A313" s="58"/>
      <c r="B313" s="58"/>
      <c r="C313" s="58"/>
      <c r="D313" s="8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5" x14ac:dyDescent="0.35">
      <c r="A314" s="58"/>
      <c r="B314" s="58"/>
      <c r="C314" s="58"/>
      <c r="D314" s="8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5" x14ac:dyDescent="0.35">
      <c r="A315" s="58"/>
      <c r="B315" s="58"/>
      <c r="C315" s="58"/>
      <c r="D315" s="8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5" x14ac:dyDescent="0.35">
      <c r="A316" s="58"/>
      <c r="B316" s="58"/>
      <c r="C316" s="58"/>
      <c r="D316" s="8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5" x14ac:dyDescent="0.35">
      <c r="A317" s="58"/>
      <c r="B317" s="58"/>
      <c r="C317" s="58"/>
      <c r="D317" s="8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5" x14ac:dyDescent="0.35">
      <c r="A318" s="58"/>
      <c r="B318" s="58"/>
      <c r="C318" s="58"/>
      <c r="D318" s="8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5" x14ac:dyDescent="0.35">
      <c r="A319" s="58"/>
      <c r="B319" s="58"/>
      <c r="C319" s="58"/>
      <c r="D319" s="8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5" x14ac:dyDescent="0.35">
      <c r="A320" s="58"/>
      <c r="B320" s="58"/>
      <c r="C320" s="58"/>
      <c r="D320" s="8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5" x14ac:dyDescent="0.35">
      <c r="A321" s="58"/>
      <c r="B321" s="58"/>
      <c r="C321" s="58"/>
      <c r="D321" s="8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5" x14ac:dyDescent="0.35">
      <c r="A322" s="58"/>
      <c r="B322" s="58"/>
      <c r="C322" s="58"/>
      <c r="D322" s="8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5" x14ac:dyDescent="0.35">
      <c r="A323" s="58"/>
      <c r="B323" s="58"/>
      <c r="C323" s="58"/>
      <c r="D323" s="8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5" x14ac:dyDescent="0.35">
      <c r="A324" s="58"/>
      <c r="B324" s="58"/>
      <c r="C324" s="58"/>
      <c r="D324" s="8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5" x14ac:dyDescent="0.35">
      <c r="A325" s="58"/>
      <c r="B325" s="58"/>
      <c r="C325" s="58"/>
      <c r="D325" s="8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5" x14ac:dyDescent="0.35">
      <c r="A326" s="58"/>
      <c r="B326" s="58"/>
      <c r="C326" s="58"/>
      <c r="D326" s="8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5" x14ac:dyDescent="0.35">
      <c r="A327" s="58"/>
      <c r="B327" s="58"/>
      <c r="C327" s="58"/>
      <c r="D327" s="8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5" x14ac:dyDescent="0.35">
      <c r="A328" s="58"/>
      <c r="B328" s="58"/>
      <c r="C328" s="58"/>
      <c r="D328" s="8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5" x14ac:dyDescent="0.35">
      <c r="A329" s="58"/>
      <c r="B329" s="58"/>
      <c r="C329" s="58"/>
      <c r="D329" s="8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5" x14ac:dyDescent="0.35">
      <c r="A330" s="58"/>
      <c r="B330" s="58"/>
      <c r="C330" s="58"/>
      <c r="D330" s="8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5" x14ac:dyDescent="0.35">
      <c r="A331" s="58"/>
      <c r="B331" s="58"/>
      <c r="C331" s="58"/>
      <c r="D331" s="8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5" x14ac:dyDescent="0.35">
      <c r="A332" s="58"/>
      <c r="B332" s="58"/>
      <c r="C332" s="58"/>
      <c r="D332" s="8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5" x14ac:dyDescent="0.35">
      <c r="A333" s="58"/>
      <c r="B333" s="58"/>
      <c r="C333" s="58"/>
      <c r="D333" s="8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5" x14ac:dyDescent="0.35">
      <c r="A334" s="58"/>
      <c r="B334" s="58"/>
      <c r="C334" s="58"/>
      <c r="D334" s="8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5" x14ac:dyDescent="0.35">
      <c r="A335" s="58"/>
      <c r="B335" s="58"/>
      <c r="C335" s="58"/>
      <c r="D335" s="8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5" x14ac:dyDescent="0.35">
      <c r="A336" s="58"/>
      <c r="B336" s="58"/>
      <c r="C336" s="58"/>
      <c r="D336" s="8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5" x14ac:dyDescent="0.35">
      <c r="A337" s="58"/>
      <c r="B337" s="58"/>
      <c r="C337" s="58"/>
      <c r="D337" s="8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5" x14ac:dyDescent="0.35">
      <c r="A338" s="58"/>
      <c r="B338" s="58"/>
      <c r="C338" s="58"/>
      <c r="D338" s="8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5" x14ac:dyDescent="0.35">
      <c r="A339" s="58"/>
      <c r="B339" s="58"/>
      <c r="C339" s="58"/>
      <c r="D339" s="8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5" x14ac:dyDescent="0.35">
      <c r="A340" s="58"/>
      <c r="B340" s="58"/>
      <c r="C340" s="58"/>
      <c r="D340" s="8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5" x14ac:dyDescent="0.35">
      <c r="A341" s="58"/>
      <c r="B341" s="58"/>
      <c r="C341" s="58"/>
      <c r="D341" s="8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5" x14ac:dyDescent="0.35">
      <c r="A342" s="58"/>
      <c r="B342" s="58"/>
      <c r="C342" s="58"/>
      <c r="D342" s="8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5" x14ac:dyDescent="0.35">
      <c r="A343" s="58"/>
      <c r="B343" s="58"/>
      <c r="C343" s="58"/>
      <c r="D343" s="8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5" x14ac:dyDescent="0.35">
      <c r="A344" s="58"/>
      <c r="B344" s="58"/>
      <c r="C344" s="58"/>
      <c r="D344" s="8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5" x14ac:dyDescent="0.35">
      <c r="A345" s="58"/>
      <c r="B345" s="58"/>
      <c r="C345" s="58"/>
      <c r="D345" s="8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5" x14ac:dyDescent="0.35">
      <c r="A346" s="58"/>
      <c r="B346" s="58"/>
      <c r="C346" s="58"/>
      <c r="D346" s="8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5" x14ac:dyDescent="0.35">
      <c r="A347" s="58"/>
      <c r="B347" s="58"/>
      <c r="C347" s="58"/>
      <c r="D347" s="8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5" x14ac:dyDescent="0.35">
      <c r="A348" s="58"/>
      <c r="B348" s="58"/>
      <c r="C348" s="58"/>
      <c r="D348" s="8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5" x14ac:dyDescent="0.35">
      <c r="A349" s="58"/>
      <c r="B349" s="58"/>
      <c r="C349" s="58"/>
      <c r="D349" s="8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5" x14ac:dyDescent="0.35">
      <c r="A350" s="58"/>
      <c r="B350" s="58"/>
      <c r="C350" s="58"/>
      <c r="D350" s="8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5" x14ac:dyDescent="0.35">
      <c r="A351" s="58"/>
      <c r="B351" s="58"/>
      <c r="C351" s="58"/>
      <c r="D351" s="8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5" x14ac:dyDescent="0.35">
      <c r="A352" s="58"/>
      <c r="B352" s="58"/>
      <c r="C352" s="58"/>
      <c r="D352" s="8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5" x14ac:dyDescent="0.35">
      <c r="A353" s="58"/>
      <c r="B353" s="58"/>
      <c r="C353" s="58"/>
      <c r="D353" s="8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5" x14ac:dyDescent="0.35">
      <c r="A354" s="58"/>
      <c r="B354" s="58"/>
      <c r="C354" s="58"/>
      <c r="D354" s="8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5" x14ac:dyDescent="0.35">
      <c r="A355" s="58"/>
      <c r="B355" s="58"/>
      <c r="C355" s="58"/>
      <c r="D355" s="8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5" x14ac:dyDescent="0.35">
      <c r="A356" s="58"/>
      <c r="B356" s="58"/>
      <c r="C356" s="58"/>
      <c r="D356" s="8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5" x14ac:dyDescent="0.35">
      <c r="A357" s="58"/>
      <c r="B357" s="58"/>
      <c r="C357" s="58"/>
      <c r="D357" s="8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5" x14ac:dyDescent="0.35">
      <c r="A358" s="58"/>
      <c r="B358" s="58"/>
      <c r="C358" s="58"/>
      <c r="D358" s="8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5" x14ac:dyDescent="0.35">
      <c r="A359" s="58"/>
      <c r="B359" s="58"/>
      <c r="C359" s="58"/>
      <c r="D359" s="8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5" x14ac:dyDescent="0.35">
      <c r="A360" s="58"/>
      <c r="B360" s="58"/>
      <c r="C360" s="58"/>
      <c r="D360" s="8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5" x14ac:dyDescent="0.35">
      <c r="A361" s="58"/>
      <c r="B361" s="58"/>
      <c r="C361" s="58"/>
      <c r="D361" s="8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5" x14ac:dyDescent="0.35">
      <c r="A362" s="58"/>
      <c r="B362" s="58"/>
      <c r="C362" s="58"/>
      <c r="D362" s="8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5" x14ac:dyDescent="0.35">
      <c r="A363" s="58"/>
      <c r="B363" s="58"/>
      <c r="C363" s="58"/>
      <c r="D363" s="8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5" x14ac:dyDescent="0.35">
      <c r="A364" s="58"/>
      <c r="B364" s="58"/>
      <c r="C364" s="58"/>
      <c r="D364" s="8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5" x14ac:dyDescent="0.35">
      <c r="A365" s="58"/>
      <c r="B365" s="58"/>
      <c r="C365" s="58"/>
      <c r="D365" s="8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5" x14ac:dyDescent="0.35">
      <c r="A366" s="58"/>
      <c r="B366" s="58"/>
      <c r="C366" s="58"/>
      <c r="D366" s="8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5" x14ac:dyDescent="0.35">
      <c r="A367" s="58"/>
      <c r="B367" s="58"/>
      <c r="C367" s="58"/>
      <c r="D367" s="8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5" x14ac:dyDescent="0.35">
      <c r="A368" s="58"/>
      <c r="B368" s="58"/>
      <c r="C368" s="58"/>
      <c r="D368" s="8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5" x14ac:dyDescent="0.35">
      <c r="A369" s="58"/>
      <c r="B369" s="58"/>
      <c r="C369" s="58"/>
      <c r="D369" s="8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5" x14ac:dyDescent="0.35">
      <c r="A370" s="58"/>
      <c r="B370" s="58"/>
      <c r="C370" s="58"/>
      <c r="D370" s="8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5" x14ac:dyDescent="0.35">
      <c r="A371" s="58"/>
      <c r="B371" s="58"/>
      <c r="C371" s="58"/>
      <c r="D371" s="8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5" x14ac:dyDescent="0.35">
      <c r="A372" s="58"/>
      <c r="B372" s="58"/>
      <c r="C372" s="58"/>
      <c r="D372" s="8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5" x14ac:dyDescent="0.35">
      <c r="A373" s="58"/>
      <c r="B373" s="58"/>
      <c r="C373" s="58"/>
      <c r="D373" s="8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5" x14ac:dyDescent="0.35">
      <c r="A374" s="58"/>
      <c r="B374" s="58"/>
      <c r="C374" s="58"/>
      <c r="D374" s="8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5" x14ac:dyDescent="0.35">
      <c r="A375" s="58"/>
      <c r="B375" s="58"/>
      <c r="C375" s="58"/>
      <c r="D375" s="8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5" x14ac:dyDescent="0.35">
      <c r="A376" s="58"/>
      <c r="B376" s="58"/>
      <c r="C376" s="58"/>
      <c r="D376" s="8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5" x14ac:dyDescent="0.35">
      <c r="A377" s="58"/>
      <c r="B377" s="58"/>
      <c r="C377" s="58"/>
      <c r="D377" s="8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5" x14ac:dyDescent="0.35">
      <c r="A378" s="58"/>
      <c r="B378" s="58"/>
      <c r="C378" s="58"/>
      <c r="D378" s="8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5" x14ac:dyDescent="0.35">
      <c r="A379" s="58"/>
      <c r="B379" s="58"/>
      <c r="C379" s="58"/>
      <c r="D379" s="8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5" x14ac:dyDescent="0.35">
      <c r="A380" s="58"/>
      <c r="B380" s="58"/>
      <c r="C380" s="58"/>
      <c r="D380" s="8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5" x14ac:dyDescent="0.35">
      <c r="A381" s="58"/>
      <c r="B381" s="58"/>
      <c r="C381" s="58"/>
      <c r="D381" s="8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5" x14ac:dyDescent="0.35">
      <c r="A382" s="58"/>
      <c r="B382" s="58"/>
      <c r="C382" s="58"/>
      <c r="D382" s="8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5" x14ac:dyDescent="0.35">
      <c r="A383" s="58"/>
      <c r="B383" s="58"/>
      <c r="C383" s="58"/>
      <c r="D383" s="8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5" x14ac:dyDescent="0.35">
      <c r="A384" s="58"/>
      <c r="B384" s="58"/>
      <c r="C384" s="58"/>
      <c r="D384" s="8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5" x14ac:dyDescent="0.35">
      <c r="A385" s="58"/>
      <c r="B385" s="58"/>
      <c r="C385" s="58"/>
      <c r="D385" s="8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5" x14ac:dyDescent="0.35">
      <c r="A386" s="58"/>
      <c r="B386" s="58"/>
      <c r="C386" s="58"/>
      <c r="D386" s="8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5" x14ac:dyDescent="0.35">
      <c r="A387" s="58"/>
      <c r="B387" s="58"/>
      <c r="C387" s="58"/>
      <c r="D387" s="8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5" x14ac:dyDescent="0.35">
      <c r="A388" s="58"/>
      <c r="B388" s="58"/>
      <c r="C388" s="58"/>
      <c r="D388" s="8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5" x14ac:dyDescent="0.35">
      <c r="A389" s="58"/>
      <c r="B389" s="58"/>
      <c r="C389" s="58"/>
      <c r="D389" s="8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5" x14ac:dyDescent="0.35">
      <c r="A390" s="58"/>
      <c r="B390" s="58"/>
      <c r="C390" s="58"/>
      <c r="D390" s="8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5" x14ac:dyDescent="0.35">
      <c r="A391" s="58"/>
      <c r="B391" s="58"/>
      <c r="C391" s="58"/>
      <c r="D391" s="8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5" x14ac:dyDescent="0.35">
      <c r="A392" s="58"/>
      <c r="B392" s="58"/>
      <c r="C392" s="58"/>
      <c r="D392" s="8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5" x14ac:dyDescent="0.35">
      <c r="A393" s="58"/>
      <c r="B393" s="58"/>
      <c r="C393" s="58"/>
      <c r="D393" s="8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5" x14ac:dyDescent="0.35">
      <c r="A394" s="58"/>
      <c r="B394" s="58"/>
      <c r="C394" s="58"/>
      <c r="D394" s="8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5" x14ac:dyDescent="0.35">
      <c r="A395" s="58"/>
      <c r="B395" s="58"/>
      <c r="C395" s="58"/>
      <c r="D395" s="8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5" x14ac:dyDescent="0.35">
      <c r="A396" s="58"/>
      <c r="B396" s="58"/>
      <c r="C396" s="58"/>
      <c r="D396" s="8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5" x14ac:dyDescent="0.35">
      <c r="A397" s="58"/>
      <c r="B397" s="58"/>
      <c r="C397" s="58"/>
      <c r="D397" s="8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5" x14ac:dyDescent="0.35">
      <c r="A398" s="58"/>
      <c r="B398" s="58"/>
      <c r="C398" s="58"/>
      <c r="D398" s="8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5" x14ac:dyDescent="0.35">
      <c r="A399" s="58"/>
      <c r="B399" s="58"/>
      <c r="C399" s="58"/>
      <c r="D399" s="8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5" x14ac:dyDescent="0.35">
      <c r="A400" s="58"/>
      <c r="B400" s="58"/>
      <c r="C400" s="58"/>
      <c r="D400" s="8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5" x14ac:dyDescent="0.35">
      <c r="A401" s="58"/>
      <c r="B401" s="58"/>
      <c r="C401" s="58"/>
      <c r="D401" s="8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5" x14ac:dyDescent="0.35">
      <c r="A402" s="58"/>
      <c r="B402" s="58"/>
      <c r="C402" s="58"/>
      <c r="D402" s="8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5" x14ac:dyDescent="0.35">
      <c r="A403" s="58"/>
      <c r="B403" s="58"/>
      <c r="C403" s="58"/>
      <c r="D403" s="8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5" x14ac:dyDescent="0.35">
      <c r="A404" s="58"/>
      <c r="B404" s="58"/>
      <c r="C404" s="58"/>
      <c r="D404" s="8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5" x14ac:dyDescent="0.35">
      <c r="A405" s="58"/>
      <c r="B405" s="58"/>
      <c r="C405" s="58"/>
      <c r="D405" s="8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5" x14ac:dyDescent="0.35">
      <c r="A406" s="58"/>
      <c r="B406" s="58"/>
      <c r="C406" s="58"/>
      <c r="D406" s="8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5" x14ac:dyDescent="0.35">
      <c r="A407" s="58"/>
      <c r="B407" s="58"/>
      <c r="C407" s="58"/>
      <c r="D407" s="8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5" x14ac:dyDescent="0.35">
      <c r="A408" s="58"/>
      <c r="B408" s="58"/>
      <c r="C408" s="58"/>
      <c r="D408" s="8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5" x14ac:dyDescent="0.35">
      <c r="A409" s="58"/>
      <c r="B409" s="58"/>
      <c r="C409" s="58"/>
      <c r="D409" s="8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5" x14ac:dyDescent="0.35">
      <c r="A410" s="58"/>
      <c r="B410" s="58"/>
      <c r="C410" s="58"/>
      <c r="D410" s="8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5" x14ac:dyDescent="0.35">
      <c r="A411" s="58"/>
      <c r="B411" s="58"/>
      <c r="C411" s="58"/>
      <c r="D411" s="8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5" x14ac:dyDescent="0.35">
      <c r="A412" s="58"/>
      <c r="B412" s="58"/>
      <c r="C412" s="58"/>
      <c r="D412" s="8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5" x14ac:dyDescent="0.35">
      <c r="A413" s="58"/>
      <c r="B413" s="58"/>
      <c r="C413" s="58"/>
      <c r="D413" s="8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5" x14ac:dyDescent="0.35">
      <c r="A414" s="58"/>
      <c r="B414" s="58"/>
      <c r="C414" s="58"/>
      <c r="D414" s="8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5" x14ac:dyDescent="0.35">
      <c r="A415" s="58"/>
      <c r="B415" s="58"/>
      <c r="C415" s="58"/>
      <c r="D415" s="8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5" x14ac:dyDescent="0.35">
      <c r="A416" s="58"/>
      <c r="B416" s="58"/>
      <c r="C416" s="58"/>
      <c r="D416" s="8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5" x14ac:dyDescent="0.35">
      <c r="A417" s="58"/>
      <c r="B417" s="58"/>
      <c r="C417" s="58"/>
      <c r="D417" s="8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5" x14ac:dyDescent="0.35">
      <c r="A418" s="58"/>
      <c r="B418" s="58"/>
      <c r="C418" s="58"/>
      <c r="D418" s="8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5" x14ac:dyDescent="0.35">
      <c r="A419" s="58"/>
      <c r="B419" s="58"/>
      <c r="C419" s="58"/>
      <c r="D419" s="8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5" x14ac:dyDescent="0.35">
      <c r="A420" s="58"/>
      <c r="B420" s="58"/>
      <c r="C420" s="58"/>
      <c r="D420" s="8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5" x14ac:dyDescent="0.35">
      <c r="A421" s="58"/>
      <c r="B421" s="58"/>
      <c r="C421" s="58"/>
      <c r="D421" s="8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5" x14ac:dyDescent="0.35">
      <c r="A422" s="58"/>
      <c r="B422" s="58"/>
      <c r="C422" s="58"/>
      <c r="D422" s="8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5" x14ac:dyDescent="0.35">
      <c r="A423" s="58"/>
      <c r="B423" s="58"/>
      <c r="C423" s="58"/>
      <c r="D423" s="8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5" x14ac:dyDescent="0.35">
      <c r="A424" s="58"/>
      <c r="B424" s="58"/>
      <c r="C424" s="58"/>
      <c r="D424" s="8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5" x14ac:dyDescent="0.35">
      <c r="A425" s="58"/>
      <c r="B425" s="58"/>
      <c r="C425" s="58"/>
      <c r="D425" s="8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5" x14ac:dyDescent="0.35">
      <c r="A426" s="58"/>
      <c r="B426" s="58"/>
      <c r="C426" s="58"/>
      <c r="D426" s="8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5" x14ac:dyDescent="0.35">
      <c r="A427" s="58"/>
      <c r="B427" s="58"/>
      <c r="C427" s="58"/>
      <c r="D427" s="8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5" x14ac:dyDescent="0.35">
      <c r="A428" s="58"/>
      <c r="B428" s="58"/>
      <c r="C428" s="58"/>
      <c r="D428" s="8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5" x14ac:dyDescent="0.35">
      <c r="A429" s="58"/>
      <c r="B429" s="58"/>
      <c r="C429" s="58"/>
      <c r="D429" s="8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5" x14ac:dyDescent="0.35">
      <c r="A430" s="58"/>
      <c r="B430" s="58"/>
      <c r="C430" s="58"/>
      <c r="D430" s="8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5" x14ac:dyDescent="0.35">
      <c r="A431" s="58"/>
      <c r="B431" s="58"/>
      <c r="C431" s="58"/>
      <c r="D431" s="8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5" x14ac:dyDescent="0.35">
      <c r="A432" s="58"/>
      <c r="B432" s="58"/>
      <c r="C432" s="58"/>
      <c r="D432" s="8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5" x14ac:dyDescent="0.35">
      <c r="A433" s="58"/>
      <c r="B433" s="58"/>
      <c r="C433" s="58"/>
      <c r="D433" s="8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5" x14ac:dyDescent="0.35">
      <c r="A434" s="58"/>
      <c r="B434" s="58"/>
      <c r="C434" s="58"/>
      <c r="D434" s="8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5" x14ac:dyDescent="0.35">
      <c r="A435" s="58"/>
      <c r="B435" s="58"/>
      <c r="C435" s="58"/>
      <c r="D435" s="8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5" x14ac:dyDescent="0.35">
      <c r="A436" s="58"/>
      <c r="B436" s="58"/>
      <c r="C436" s="58"/>
      <c r="D436" s="8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5" x14ac:dyDescent="0.35">
      <c r="A437" s="58"/>
      <c r="B437" s="58"/>
      <c r="C437" s="58"/>
      <c r="D437" s="8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5" x14ac:dyDescent="0.35">
      <c r="A438" s="58"/>
      <c r="B438" s="58"/>
      <c r="C438" s="58"/>
      <c r="D438" s="8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5" x14ac:dyDescent="0.35">
      <c r="A439" s="58"/>
      <c r="B439" s="58"/>
      <c r="C439" s="58"/>
      <c r="D439" s="8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5" x14ac:dyDescent="0.35">
      <c r="A440" s="58"/>
      <c r="B440" s="58"/>
      <c r="C440" s="58"/>
      <c r="D440" s="8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5" x14ac:dyDescent="0.35">
      <c r="A441" s="58"/>
      <c r="B441" s="58"/>
      <c r="C441" s="58"/>
      <c r="D441" s="8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5" x14ac:dyDescent="0.35">
      <c r="A442" s="58"/>
      <c r="B442" s="58"/>
      <c r="C442" s="58"/>
      <c r="D442" s="8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5" x14ac:dyDescent="0.35">
      <c r="A443" s="58"/>
      <c r="B443" s="58"/>
      <c r="C443" s="58"/>
      <c r="D443" s="8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5" x14ac:dyDescent="0.35">
      <c r="A444" s="58"/>
      <c r="B444" s="58"/>
      <c r="C444" s="58"/>
      <c r="D444" s="8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5" x14ac:dyDescent="0.35">
      <c r="A445" s="58"/>
      <c r="B445" s="58"/>
      <c r="C445" s="58"/>
      <c r="D445" s="8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5" x14ac:dyDescent="0.35">
      <c r="A446" s="58"/>
      <c r="B446" s="58"/>
      <c r="C446" s="58"/>
      <c r="D446" s="8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5" x14ac:dyDescent="0.35">
      <c r="A447" s="58"/>
      <c r="B447" s="58"/>
      <c r="C447" s="58"/>
      <c r="D447" s="8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5" x14ac:dyDescent="0.35">
      <c r="A448" s="58"/>
      <c r="B448" s="58"/>
      <c r="C448" s="58"/>
      <c r="D448" s="8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5" x14ac:dyDescent="0.35">
      <c r="A449" s="58"/>
      <c r="B449" s="58"/>
      <c r="C449" s="58"/>
      <c r="D449" s="8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5" x14ac:dyDescent="0.35">
      <c r="A450" s="58"/>
      <c r="B450" s="58"/>
      <c r="C450" s="58"/>
      <c r="D450" s="8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5" x14ac:dyDescent="0.35">
      <c r="A451" s="58"/>
      <c r="B451" s="58"/>
      <c r="C451" s="58"/>
      <c r="D451" s="8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5" x14ac:dyDescent="0.35">
      <c r="A452" s="58"/>
      <c r="B452" s="58"/>
      <c r="C452" s="58"/>
      <c r="D452" s="8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5" x14ac:dyDescent="0.35">
      <c r="A453" s="58"/>
      <c r="B453" s="58"/>
      <c r="C453" s="58"/>
      <c r="D453" s="8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5" x14ac:dyDescent="0.35">
      <c r="A454" s="58"/>
      <c r="B454" s="58"/>
      <c r="C454" s="58"/>
      <c r="D454" s="8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5" x14ac:dyDescent="0.35">
      <c r="A455" s="58"/>
      <c r="B455" s="58"/>
      <c r="C455" s="58"/>
      <c r="D455" s="8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5" x14ac:dyDescent="0.35">
      <c r="A456" s="58"/>
      <c r="B456" s="58"/>
      <c r="C456" s="58"/>
      <c r="D456" s="8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5" x14ac:dyDescent="0.35">
      <c r="A457" s="58"/>
      <c r="B457" s="58"/>
      <c r="C457" s="58"/>
      <c r="D457" s="8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5" x14ac:dyDescent="0.35">
      <c r="A458" s="58"/>
      <c r="B458" s="58"/>
      <c r="C458" s="58"/>
      <c r="D458" s="8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5" x14ac:dyDescent="0.35">
      <c r="A459" s="58"/>
      <c r="B459" s="58"/>
      <c r="C459" s="58"/>
      <c r="D459" s="8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5" x14ac:dyDescent="0.35">
      <c r="A460" s="58"/>
      <c r="B460" s="58"/>
      <c r="C460" s="58"/>
      <c r="D460" s="8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5" x14ac:dyDescent="0.35">
      <c r="A461" s="58"/>
      <c r="B461" s="58"/>
      <c r="C461" s="58"/>
      <c r="D461" s="8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5" x14ac:dyDescent="0.35">
      <c r="A462" s="58"/>
      <c r="B462" s="58"/>
      <c r="C462" s="58"/>
      <c r="D462" s="8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5" x14ac:dyDescent="0.35">
      <c r="A463" s="58"/>
      <c r="B463" s="58"/>
      <c r="C463" s="58"/>
      <c r="D463" s="8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5" x14ac:dyDescent="0.35">
      <c r="A464" s="58"/>
      <c r="B464" s="58"/>
      <c r="C464" s="58"/>
      <c r="D464" s="8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5" x14ac:dyDescent="0.35">
      <c r="A465" s="58"/>
      <c r="B465" s="58"/>
      <c r="C465" s="58"/>
      <c r="D465" s="8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5" x14ac:dyDescent="0.35">
      <c r="A466" s="58"/>
      <c r="B466" s="58"/>
      <c r="C466" s="58"/>
      <c r="D466" s="8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5" x14ac:dyDescent="0.35">
      <c r="A467" s="58"/>
      <c r="B467" s="58"/>
      <c r="C467" s="58"/>
      <c r="D467" s="8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5" x14ac:dyDescent="0.35">
      <c r="A468" s="58"/>
      <c r="B468" s="58"/>
      <c r="C468" s="58"/>
      <c r="D468" s="8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5" x14ac:dyDescent="0.35">
      <c r="A469" s="58"/>
      <c r="B469" s="58"/>
      <c r="C469" s="58"/>
      <c r="D469" s="8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5" x14ac:dyDescent="0.35">
      <c r="A470" s="58"/>
      <c r="B470" s="58"/>
      <c r="C470" s="58"/>
      <c r="D470" s="8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5" x14ac:dyDescent="0.35">
      <c r="A471" s="58"/>
      <c r="B471" s="58"/>
      <c r="C471" s="58"/>
      <c r="D471" s="8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5" x14ac:dyDescent="0.35">
      <c r="A472" s="58"/>
      <c r="B472" s="58"/>
      <c r="C472" s="58"/>
      <c r="D472" s="8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5" x14ac:dyDescent="0.35">
      <c r="A473" s="58"/>
      <c r="B473" s="58"/>
      <c r="C473" s="58"/>
      <c r="D473" s="8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5" x14ac:dyDescent="0.35">
      <c r="A474" s="58"/>
      <c r="B474" s="58"/>
      <c r="C474" s="58"/>
      <c r="D474" s="8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5" x14ac:dyDescent="0.35">
      <c r="A475" s="58"/>
      <c r="B475" s="58"/>
      <c r="C475" s="58"/>
      <c r="D475" s="8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5" x14ac:dyDescent="0.35">
      <c r="A476" s="58"/>
      <c r="B476" s="58"/>
      <c r="C476" s="58"/>
      <c r="D476" s="8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5" x14ac:dyDescent="0.35">
      <c r="A477" s="58"/>
      <c r="B477" s="58"/>
      <c r="C477" s="58"/>
      <c r="D477" s="8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5" x14ac:dyDescent="0.35">
      <c r="A478" s="58"/>
      <c r="B478" s="58"/>
      <c r="C478" s="58"/>
      <c r="D478" s="8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5" x14ac:dyDescent="0.35">
      <c r="A479" s="58"/>
      <c r="B479" s="58"/>
      <c r="C479" s="58"/>
      <c r="D479" s="8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5" x14ac:dyDescent="0.35">
      <c r="A480" s="58"/>
      <c r="B480" s="58"/>
      <c r="C480" s="58"/>
      <c r="D480" s="8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5" x14ac:dyDescent="0.35">
      <c r="A481" s="58"/>
      <c r="B481" s="58"/>
      <c r="C481" s="58"/>
      <c r="D481" s="8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5" x14ac:dyDescent="0.35">
      <c r="A482" s="58"/>
      <c r="B482" s="58"/>
      <c r="C482" s="58"/>
      <c r="D482" s="8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5" x14ac:dyDescent="0.35">
      <c r="A483" s="58"/>
      <c r="B483" s="58"/>
      <c r="C483" s="58"/>
      <c r="D483" s="8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5" x14ac:dyDescent="0.35">
      <c r="A484" s="58"/>
      <c r="B484" s="58"/>
      <c r="C484" s="58"/>
      <c r="D484" s="8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5" x14ac:dyDescent="0.35">
      <c r="A485" s="58"/>
      <c r="B485" s="58"/>
      <c r="C485" s="58"/>
      <c r="D485" s="8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5" x14ac:dyDescent="0.35">
      <c r="A486" s="58"/>
      <c r="B486" s="58"/>
      <c r="C486" s="58"/>
      <c r="D486" s="8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5" x14ac:dyDescent="0.35">
      <c r="A487" s="58"/>
      <c r="B487" s="58"/>
      <c r="C487" s="58"/>
      <c r="D487" s="8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5" x14ac:dyDescent="0.35">
      <c r="A488" s="58"/>
      <c r="B488" s="58"/>
      <c r="C488" s="58"/>
      <c r="D488" s="8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5" x14ac:dyDescent="0.35">
      <c r="A489" s="58"/>
      <c r="B489" s="58"/>
      <c r="C489" s="58"/>
      <c r="D489" s="8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5" x14ac:dyDescent="0.35">
      <c r="A490" s="58"/>
      <c r="B490" s="58"/>
      <c r="C490" s="58"/>
      <c r="D490" s="8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5" x14ac:dyDescent="0.35">
      <c r="A491" s="58"/>
      <c r="B491" s="58"/>
      <c r="C491" s="58"/>
      <c r="D491" s="8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5" x14ac:dyDescent="0.35">
      <c r="A492" s="58"/>
      <c r="B492" s="58"/>
      <c r="C492" s="58"/>
      <c r="D492" s="8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5" x14ac:dyDescent="0.35">
      <c r="A493" s="58"/>
      <c r="B493" s="58"/>
      <c r="C493" s="58"/>
      <c r="D493" s="8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5" x14ac:dyDescent="0.35">
      <c r="A494" s="58"/>
      <c r="B494" s="58"/>
      <c r="C494" s="58"/>
      <c r="D494" s="8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5" x14ac:dyDescent="0.35">
      <c r="A495" s="58"/>
      <c r="B495" s="58"/>
      <c r="C495" s="58"/>
      <c r="D495" s="8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5" x14ac:dyDescent="0.35">
      <c r="A496" s="58"/>
      <c r="B496" s="58"/>
      <c r="C496" s="58"/>
      <c r="D496" s="8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5" x14ac:dyDescent="0.35">
      <c r="A497" s="58"/>
      <c r="B497" s="58"/>
      <c r="C497" s="58"/>
      <c r="D497" s="8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5" x14ac:dyDescent="0.35">
      <c r="A498" s="58"/>
      <c r="B498" s="58"/>
      <c r="C498" s="58"/>
      <c r="D498" s="8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5" x14ac:dyDescent="0.35">
      <c r="A499" s="58"/>
      <c r="B499" s="58"/>
      <c r="C499" s="58"/>
      <c r="D499" s="8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5" x14ac:dyDescent="0.35">
      <c r="A500" s="58"/>
      <c r="B500" s="58"/>
      <c r="C500" s="58"/>
      <c r="D500" s="8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5" x14ac:dyDescent="0.35">
      <c r="A501" s="58"/>
      <c r="B501" s="58"/>
      <c r="C501" s="58"/>
      <c r="D501" s="8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5" x14ac:dyDescent="0.35">
      <c r="A502" s="58"/>
      <c r="B502" s="58"/>
      <c r="C502" s="58"/>
      <c r="D502" s="8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5" x14ac:dyDescent="0.35">
      <c r="A503" s="58"/>
      <c r="B503" s="58"/>
      <c r="C503" s="58"/>
      <c r="D503" s="8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5" x14ac:dyDescent="0.35">
      <c r="A504" s="58"/>
      <c r="B504" s="58"/>
      <c r="C504" s="58"/>
      <c r="D504" s="8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5" x14ac:dyDescent="0.35">
      <c r="A505" s="58"/>
      <c r="B505" s="58"/>
      <c r="C505" s="58"/>
      <c r="D505" s="8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5" x14ac:dyDescent="0.35">
      <c r="A506" s="58"/>
      <c r="B506" s="58"/>
      <c r="C506" s="58"/>
      <c r="D506" s="8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5" x14ac:dyDescent="0.35">
      <c r="A507" s="58"/>
      <c r="B507" s="58"/>
      <c r="C507" s="58"/>
      <c r="D507" s="8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5" x14ac:dyDescent="0.35">
      <c r="A508" s="58"/>
      <c r="B508" s="58"/>
      <c r="C508" s="58"/>
      <c r="D508" s="8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5" x14ac:dyDescent="0.35">
      <c r="A509" s="58"/>
      <c r="B509" s="58"/>
      <c r="C509" s="58"/>
      <c r="D509" s="8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5" x14ac:dyDescent="0.35">
      <c r="A510" s="58"/>
      <c r="B510" s="58"/>
      <c r="C510" s="58"/>
      <c r="D510" s="8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5" x14ac:dyDescent="0.35">
      <c r="A511" s="58"/>
      <c r="B511" s="58"/>
      <c r="C511" s="58"/>
      <c r="D511" s="8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5" x14ac:dyDescent="0.35">
      <c r="A512" s="58"/>
      <c r="B512" s="58"/>
      <c r="C512" s="58"/>
      <c r="D512" s="8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5" x14ac:dyDescent="0.35">
      <c r="A513" s="58"/>
      <c r="B513" s="58"/>
      <c r="C513" s="58"/>
      <c r="D513" s="8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5" x14ac:dyDescent="0.35">
      <c r="A514" s="58"/>
      <c r="B514" s="58"/>
      <c r="C514" s="58"/>
      <c r="D514" s="8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5" x14ac:dyDescent="0.35">
      <c r="A515" s="58"/>
      <c r="B515" s="58"/>
      <c r="C515" s="58"/>
      <c r="D515" s="8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5" x14ac:dyDescent="0.35">
      <c r="A516" s="58"/>
      <c r="B516" s="58"/>
      <c r="C516" s="58"/>
      <c r="D516" s="8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5" x14ac:dyDescent="0.35">
      <c r="A517" s="58"/>
      <c r="B517" s="58"/>
      <c r="C517" s="58"/>
      <c r="D517" s="8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5" x14ac:dyDescent="0.35">
      <c r="A518" s="58"/>
      <c r="B518" s="58"/>
      <c r="C518" s="58"/>
      <c r="D518" s="8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5" x14ac:dyDescent="0.35">
      <c r="A519" s="58"/>
      <c r="B519" s="58"/>
      <c r="C519" s="58"/>
      <c r="D519" s="8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5" x14ac:dyDescent="0.35">
      <c r="A520" s="58"/>
      <c r="B520" s="58"/>
      <c r="C520" s="58"/>
      <c r="D520" s="8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5" x14ac:dyDescent="0.35">
      <c r="A521" s="58"/>
      <c r="B521" s="58"/>
      <c r="C521" s="58"/>
      <c r="D521" s="8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5" x14ac:dyDescent="0.35">
      <c r="A522" s="58"/>
      <c r="B522" s="58"/>
      <c r="C522" s="58"/>
      <c r="D522" s="8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5" x14ac:dyDescent="0.35">
      <c r="A523" s="58"/>
      <c r="B523" s="58"/>
      <c r="C523" s="58"/>
      <c r="D523" s="8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5" x14ac:dyDescent="0.35">
      <c r="A524" s="58"/>
      <c r="B524" s="58"/>
      <c r="C524" s="58"/>
      <c r="D524" s="8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5" x14ac:dyDescent="0.35">
      <c r="A525" s="58"/>
      <c r="B525" s="58"/>
      <c r="C525" s="58"/>
      <c r="D525" s="8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5" x14ac:dyDescent="0.35">
      <c r="A526" s="58"/>
      <c r="B526" s="58"/>
      <c r="C526" s="58"/>
      <c r="D526" s="8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5" x14ac:dyDescent="0.35">
      <c r="A527" s="58"/>
      <c r="B527" s="58"/>
      <c r="C527" s="58"/>
      <c r="D527" s="8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5" x14ac:dyDescent="0.35">
      <c r="A528" s="58"/>
      <c r="B528" s="58"/>
      <c r="C528" s="58"/>
      <c r="D528" s="8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5" x14ac:dyDescent="0.35">
      <c r="A529" s="58"/>
      <c r="B529" s="58"/>
      <c r="C529" s="58"/>
      <c r="D529" s="8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5" x14ac:dyDescent="0.35">
      <c r="A530" s="58"/>
      <c r="B530" s="58"/>
      <c r="C530" s="58"/>
      <c r="D530" s="8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5" x14ac:dyDescent="0.35">
      <c r="A531" s="58"/>
      <c r="B531" s="58"/>
      <c r="C531" s="58"/>
      <c r="D531" s="8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5" x14ac:dyDescent="0.35">
      <c r="A532" s="58"/>
      <c r="B532" s="58"/>
      <c r="C532" s="58"/>
      <c r="D532" s="8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5" x14ac:dyDescent="0.35">
      <c r="A533" s="58"/>
      <c r="B533" s="58"/>
      <c r="C533" s="58"/>
      <c r="D533" s="8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5" x14ac:dyDescent="0.35">
      <c r="A534" s="58"/>
      <c r="B534" s="58"/>
      <c r="C534" s="58"/>
      <c r="D534" s="8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5" x14ac:dyDescent="0.35">
      <c r="A535" s="58"/>
      <c r="B535" s="58"/>
      <c r="C535" s="58"/>
      <c r="D535" s="8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5" x14ac:dyDescent="0.35">
      <c r="A536" s="58"/>
      <c r="B536" s="58"/>
      <c r="C536" s="58"/>
      <c r="D536" s="8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5" x14ac:dyDescent="0.35">
      <c r="A537" s="58"/>
      <c r="B537" s="58"/>
      <c r="C537" s="58"/>
      <c r="D537" s="8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5" x14ac:dyDescent="0.35">
      <c r="A538" s="58"/>
      <c r="B538" s="58"/>
      <c r="C538" s="58"/>
      <c r="D538" s="8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5" x14ac:dyDescent="0.35">
      <c r="A539" s="58"/>
      <c r="B539" s="58"/>
      <c r="C539" s="58"/>
      <c r="D539" s="8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5" x14ac:dyDescent="0.35">
      <c r="A540" s="58"/>
      <c r="B540" s="58"/>
      <c r="C540" s="58"/>
      <c r="D540" s="8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5" x14ac:dyDescent="0.35">
      <c r="A541" s="58"/>
      <c r="B541" s="58"/>
      <c r="C541" s="58"/>
      <c r="D541" s="8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5" x14ac:dyDescent="0.35">
      <c r="A542" s="58"/>
      <c r="B542" s="58"/>
      <c r="C542" s="58"/>
      <c r="D542" s="8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5" x14ac:dyDescent="0.35">
      <c r="A543" s="58"/>
      <c r="B543" s="58"/>
      <c r="C543" s="58"/>
      <c r="D543" s="8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5" x14ac:dyDescent="0.35">
      <c r="A544" s="58"/>
      <c r="B544" s="58"/>
      <c r="C544" s="58"/>
      <c r="D544" s="8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5" x14ac:dyDescent="0.35">
      <c r="A545" s="58"/>
      <c r="B545" s="58"/>
      <c r="C545" s="58"/>
      <c r="D545" s="8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5" x14ac:dyDescent="0.35">
      <c r="A546" s="58"/>
      <c r="B546" s="58"/>
      <c r="C546" s="58"/>
      <c r="D546" s="8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5" x14ac:dyDescent="0.35">
      <c r="A547" s="58"/>
      <c r="B547" s="58"/>
      <c r="C547" s="58"/>
      <c r="D547" s="8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5" x14ac:dyDescent="0.35">
      <c r="A548" s="58"/>
      <c r="B548" s="58"/>
      <c r="C548" s="58"/>
      <c r="D548" s="8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5" x14ac:dyDescent="0.35">
      <c r="A549" s="58"/>
      <c r="B549" s="58"/>
      <c r="C549" s="58"/>
      <c r="D549" s="8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5" x14ac:dyDescent="0.35">
      <c r="A550" s="58"/>
      <c r="B550" s="58"/>
      <c r="C550" s="58"/>
      <c r="D550" s="8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5" x14ac:dyDescent="0.35">
      <c r="A551" s="58"/>
      <c r="B551" s="58"/>
      <c r="C551" s="58"/>
      <c r="D551" s="8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5" x14ac:dyDescent="0.35">
      <c r="A552" s="58"/>
      <c r="B552" s="58"/>
      <c r="C552" s="58"/>
      <c r="D552" s="8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5" x14ac:dyDescent="0.35">
      <c r="A553" s="58"/>
      <c r="B553" s="58"/>
      <c r="C553" s="58"/>
      <c r="D553" s="8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5" x14ac:dyDescent="0.35">
      <c r="A554" s="58"/>
      <c r="B554" s="58"/>
      <c r="C554" s="58"/>
      <c r="D554" s="8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5" x14ac:dyDescent="0.35">
      <c r="A555" s="58"/>
      <c r="B555" s="58"/>
      <c r="C555" s="58"/>
      <c r="D555" s="8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5" x14ac:dyDescent="0.35">
      <c r="A556" s="58"/>
      <c r="B556" s="58"/>
      <c r="C556" s="58"/>
      <c r="D556" s="8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5" x14ac:dyDescent="0.35">
      <c r="A557" s="58"/>
      <c r="B557" s="58"/>
      <c r="C557" s="58"/>
      <c r="D557" s="8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5" x14ac:dyDescent="0.35">
      <c r="A558" s="58"/>
      <c r="B558" s="58"/>
      <c r="C558" s="58"/>
      <c r="D558" s="8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5" x14ac:dyDescent="0.35">
      <c r="A559" s="58"/>
      <c r="B559" s="58"/>
      <c r="C559" s="58"/>
      <c r="D559" s="8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5" x14ac:dyDescent="0.35">
      <c r="A560" s="58"/>
      <c r="B560" s="58"/>
      <c r="C560" s="58"/>
      <c r="D560" s="8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5" x14ac:dyDescent="0.35">
      <c r="A561" s="58"/>
      <c r="B561" s="58"/>
      <c r="C561" s="58"/>
      <c r="D561" s="8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5" x14ac:dyDescent="0.35">
      <c r="A562" s="58"/>
      <c r="B562" s="58"/>
      <c r="C562" s="58"/>
      <c r="D562" s="8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5" x14ac:dyDescent="0.35">
      <c r="A563" s="58"/>
      <c r="B563" s="58"/>
      <c r="C563" s="58"/>
      <c r="D563" s="8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5" x14ac:dyDescent="0.35">
      <c r="A564" s="58"/>
      <c r="B564" s="58"/>
      <c r="C564" s="58"/>
      <c r="D564" s="8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5" x14ac:dyDescent="0.35">
      <c r="A565" s="58"/>
      <c r="B565" s="58"/>
      <c r="C565" s="58"/>
      <c r="D565" s="8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5" x14ac:dyDescent="0.35">
      <c r="A566" s="58"/>
      <c r="B566" s="58"/>
      <c r="C566" s="58"/>
      <c r="D566" s="8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5" x14ac:dyDescent="0.35">
      <c r="A567" s="58"/>
      <c r="B567" s="58"/>
      <c r="C567" s="58"/>
      <c r="D567" s="8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5" x14ac:dyDescent="0.35">
      <c r="A568" s="58"/>
      <c r="B568" s="58"/>
      <c r="C568" s="58"/>
      <c r="D568" s="8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5" x14ac:dyDescent="0.35">
      <c r="A569" s="58"/>
      <c r="B569" s="58"/>
      <c r="C569" s="58"/>
      <c r="D569" s="8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5" x14ac:dyDescent="0.35">
      <c r="A570" s="58"/>
      <c r="B570" s="58"/>
      <c r="C570" s="58"/>
      <c r="D570" s="8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5" x14ac:dyDescent="0.35">
      <c r="A571" s="58"/>
      <c r="B571" s="58"/>
      <c r="C571" s="58"/>
      <c r="D571" s="8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5" x14ac:dyDescent="0.35">
      <c r="A572" s="58"/>
      <c r="B572" s="58"/>
      <c r="C572" s="58"/>
      <c r="D572" s="8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5" x14ac:dyDescent="0.35">
      <c r="A573" s="58"/>
      <c r="B573" s="58"/>
      <c r="C573" s="58"/>
      <c r="D573" s="8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5" x14ac:dyDescent="0.35">
      <c r="A574" s="58"/>
      <c r="B574" s="58"/>
      <c r="C574" s="58"/>
      <c r="D574" s="8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5" x14ac:dyDescent="0.35">
      <c r="A575" s="58"/>
      <c r="B575" s="58"/>
      <c r="C575" s="58"/>
      <c r="D575" s="8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5" x14ac:dyDescent="0.35">
      <c r="A576" s="58"/>
      <c r="B576" s="58"/>
      <c r="C576" s="58"/>
      <c r="D576" s="8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5" x14ac:dyDescent="0.35">
      <c r="A577" s="58"/>
      <c r="B577" s="58"/>
      <c r="C577" s="58"/>
      <c r="D577" s="8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5" x14ac:dyDescent="0.35">
      <c r="A578" s="58"/>
      <c r="B578" s="58"/>
      <c r="C578" s="58"/>
      <c r="D578" s="8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5" x14ac:dyDescent="0.35">
      <c r="A579" s="58"/>
      <c r="B579" s="58"/>
      <c r="C579" s="58"/>
      <c r="D579" s="8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5" x14ac:dyDescent="0.35">
      <c r="A580" s="58"/>
      <c r="B580" s="58"/>
      <c r="C580" s="58"/>
      <c r="D580" s="8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5" x14ac:dyDescent="0.35">
      <c r="A581" s="58"/>
      <c r="B581" s="58"/>
      <c r="C581" s="58"/>
      <c r="D581" s="8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5" x14ac:dyDescent="0.35">
      <c r="A582" s="58"/>
      <c r="B582" s="58"/>
      <c r="C582" s="58"/>
      <c r="D582" s="8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5" x14ac:dyDescent="0.35">
      <c r="A583" s="58"/>
      <c r="B583" s="58"/>
      <c r="C583" s="58"/>
      <c r="D583" s="8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5" x14ac:dyDescent="0.35">
      <c r="A584" s="58"/>
      <c r="B584" s="58"/>
      <c r="C584" s="58"/>
      <c r="D584" s="8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5" x14ac:dyDescent="0.35">
      <c r="A585" s="58"/>
      <c r="B585" s="58"/>
      <c r="C585" s="58"/>
      <c r="D585" s="8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5" x14ac:dyDescent="0.35">
      <c r="A586" s="58"/>
      <c r="B586" s="58"/>
      <c r="C586" s="58"/>
      <c r="D586" s="8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5" x14ac:dyDescent="0.35">
      <c r="A587" s="58"/>
      <c r="B587" s="58"/>
      <c r="C587" s="58"/>
      <c r="D587" s="8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5" x14ac:dyDescent="0.35">
      <c r="A588" s="58"/>
      <c r="B588" s="58"/>
      <c r="C588" s="58"/>
      <c r="D588" s="8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5" x14ac:dyDescent="0.35">
      <c r="A589" s="58"/>
      <c r="B589" s="58"/>
      <c r="C589" s="58"/>
      <c r="D589" s="8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5" x14ac:dyDescent="0.35">
      <c r="A590" s="58"/>
      <c r="B590" s="58"/>
      <c r="C590" s="58"/>
      <c r="D590" s="8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5" x14ac:dyDescent="0.35">
      <c r="A591" s="58"/>
      <c r="B591" s="58"/>
      <c r="C591" s="58"/>
      <c r="D591" s="8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5" x14ac:dyDescent="0.35">
      <c r="A592" s="58"/>
      <c r="B592" s="58"/>
      <c r="C592" s="58"/>
      <c r="D592" s="8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5" x14ac:dyDescent="0.35">
      <c r="A593" s="58"/>
      <c r="B593" s="58"/>
      <c r="C593" s="58"/>
      <c r="D593" s="8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5" x14ac:dyDescent="0.35">
      <c r="A594" s="58"/>
      <c r="B594" s="58"/>
      <c r="C594" s="58"/>
      <c r="D594" s="8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5" x14ac:dyDescent="0.35">
      <c r="A595" s="58"/>
      <c r="B595" s="58"/>
      <c r="C595" s="58"/>
      <c r="D595" s="8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5" x14ac:dyDescent="0.35">
      <c r="A596" s="58"/>
      <c r="B596" s="58"/>
      <c r="C596" s="58"/>
      <c r="D596" s="8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5" x14ac:dyDescent="0.35">
      <c r="A597" s="58"/>
      <c r="B597" s="58"/>
      <c r="C597" s="58"/>
      <c r="D597" s="8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5" x14ac:dyDescent="0.35">
      <c r="A598" s="58"/>
      <c r="B598" s="58"/>
      <c r="C598" s="58"/>
      <c r="D598" s="8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5" x14ac:dyDescent="0.35">
      <c r="A599" s="58"/>
      <c r="B599" s="58"/>
      <c r="C599" s="58"/>
      <c r="D599" s="8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5" x14ac:dyDescent="0.35">
      <c r="A600" s="58"/>
      <c r="B600" s="58"/>
      <c r="C600" s="58"/>
      <c r="D600" s="8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5" x14ac:dyDescent="0.35">
      <c r="A601" s="58"/>
      <c r="B601" s="58"/>
      <c r="C601" s="58"/>
      <c r="D601" s="8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5" x14ac:dyDescent="0.35">
      <c r="A602" s="58"/>
      <c r="B602" s="58"/>
      <c r="C602" s="58"/>
      <c r="D602" s="8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5" x14ac:dyDescent="0.35">
      <c r="A603" s="58"/>
      <c r="B603" s="58"/>
      <c r="C603" s="58"/>
      <c r="D603" s="8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5" x14ac:dyDescent="0.35">
      <c r="A604" s="58"/>
      <c r="B604" s="58"/>
      <c r="C604" s="58"/>
      <c r="D604" s="8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5" x14ac:dyDescent="0.35">
      <c r="A605" s="58"/>
      <c r="B605" s="58"/>
      <c r="C605" s="58"/>
      <c r="D605" s="8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5" x14ac:dyDescent="0.35">
      <c r="A606" s="58"/>
      <c r="B606" s="58"/>
      <c r="C606" s="58"/>
      <c r="D606" s="8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5" x14ac:dyDescent="0.35">
      <c r="A607" s="58"/>
      <c r="B607" s="58"/>
      <c r="C607" s="58"/>
      <c r="D607" s="8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5" x14ac:dyDescent="0.35">
      <c r="A608" s="58"/>
      <c r="B608" s="58"/>
      <c r="C608" s="58"/>
      <c r="D608" s="8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5" x14ac:dyDescent="0.35">
      <c r="A609" s="58"/>
      <c r="B609" s="58"/>
      <c r="C609" s="58"/>
      <c r="D609" s="8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5" x14ac:dyDescent="0.35">
      <c r="A610" s="58"/>
      <c r="B610" s="58"/>
      <c r="C610" s="58"/>
      <c r="D610" s="8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5" x14ac:dyDescent="0.35">
      <c r="A611" s="58"/>
      <c r="B611" s="58"/>
      <c r="C611" s="58"/>
      <c r="D611" s="8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5" x14ac:dyDescent="0.35">
      <c r="A612" s="58"/>
      <c r="B612" s="58"/>
      <c r="C612" s="58"/>
      <c r="D612" s="8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5" x14ac:dyDescent="0.35">
      <c r="A613" s="58"/>
      <c r="B613" s="58"/>
      <c r="C613" s="58"/>
      <c r="D613" s="8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5" x14ac:dyDescent="0.35">
      <c r="A614" s="58"/>
      <c r="B614" s="58"/>
      <c r="C614" s="58"/>
      <c r="D614" s="8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5" x14ac:dyDescent="0.35">
      <c r="A615" s="58"/>
      <c r="B615" s="58"/>
      <c r="C615" s="58"/>
      <c r="D615" s="8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5" x14ac:dyDescent="0.35">
      <c r="A616" s="58"/>
      <c r="B616" s="58"/>
      <c r="C616" s="58"/>
      <c r="D616" s="8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5" x14ac:dyDescent="0.35">
      <c r="A617" s="58"/>
      <c r="B617" s="58"/>
      <c r="C617" s="58"/>
      <c r="D617" s="8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5" x14ac:dyDescent="0.35">
      <c r="A618" s="58"/>
      <c r="B618" s="58"/>
      <c r="C618" s="58"/>
      <c r="D618" s="8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5" x14ac:dyDescent="0.35">
      <c r="A619" s="58"/>
      <c r="B619" s="58"/>
      <c r="C619" s="58"/>
      <c r="D619" s="8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5" x14ac:dyDescent="0.35">
      <c r="A620" s="58"/>
      <c r="B620" s="58"/>
      <c r="C620" s="58"/>
      <c r="D620" s="8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5" x14ac:dyDescent="0.35">
      <c r="A621" s="58"/>
      <c r="B621" s="58"/>
      <c r="C621" s="58"/>
      <c r="D621" s="8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5" x14ac:dyDescent="0.35">
      <c r="A622" s="58"/>
      <c r="B622" s="58"/>
      <c r="C622" s="58"/>
      <c r="D622" s="8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5" x14ac:dyDescent="0.35">
      <c r="A623" s="58"/>
      <c r="B623" s="58"/>
      <c r="C623" s="58"/>
      <c r="D623" s="8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5" x14ac:dyDescent="0.35">
      <c r="A624" s="58"/>
      <c r="B624" s="58"/>
      <c r="C624" s="58"/>
      <c r="D624" s="8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5" x14ac:dyDescent="0.35">
      <c r="A625" s="58"/>
      <c r="B625" s="58"/>
      <c r="C625" s="58"/>
      <c r="D625" s="8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5" x14ac:dyDescent="0.35">
      <c r="A626" s="58"/>
      <c r="B626" s="58"/>
      <c r="C626" s="58"/>
      <c r="D626" s="8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5" x14ac:dyDescent="0.35">
      <c r="A627" s="58"/>
      <c r="B627" s="58"/>
      <c r="C627" s="58"/>
      <c r="D627" s="8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5" x14ac:dyDescent="0.35">
      <c r="A628" s="58"/>
      <c r="B628" s="58"/>
      <c r="C628" s="58"/>
      <c r="D628" s="8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5" x14ac:dyDescent="0.35">
      <c r="A629" s="58"/>
      <c r="B629" s="58"/>
      <c r="C629" s="58"/>
      <c r="D629" s="8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5" x14ac:dyDescent="0.35">
      <c r="A630" s="58"/>
      <c r="B630" s="58"/>
      <c r="C630" s="58"/>
      <c r="D630" s="8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5" x14ac:dyDescent="0.35">
      <c r="A631" s="58"/>
      <c r="B631" s="58"/>
      <c r="C631" s="58"/>
      <c r="D631" s="8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5" x14ac:dyDescent="0.35">
      <c r="A632" s="58"/>
      <c r="B632" s="58"/>
      <c r="C632" s="58"/>
      <c r="D632" s="8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5" x14ac:dyDescent="0.35">
      <c r="A633" s="58"/>
      <c r="B633" s="58"/>
      <c r="C633" s="58"/>
      <c r="D633" s="8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5" x14ac:dyDescent="0.35">
      <c r="A634" s="58"/>
      <c r="B634" s="58"/>
      <c r="C634" s="58"/>
      <c r="D634" s="8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5" x14ac:dyDescent="0.35">
      <c r="A635" s="58"/>
      <c r="B635" s="58"/>
      <c r="C635" s="58"/>
      <c r="D635" s="8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5" x14ac:dyDescent="0.35">
      <c r="A636" s="58"/>
      <c r="B636" s="58"/>
      <c r="C636" s="58"/>
      <c r="D636" s="8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5" x14ac:dyDescent="0.35">
      <c r="A637" s="58"/>
      <c r="B637" s="58"/>
      <c r="C637" s="58"/>
      <c r="D637" s="8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5" x14ac:dyDescent="0.35">
      <c r="A638" s="58"/>
      <c r="B638" s="58"/>
      <c r="C638" s="58"/>
      <c r="D638" s="8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5" x14ac:dyDescent="0.35">
      <c r="A639" s="58"/>
      <c r="B639" s="58"/>
      <c r="C639" s="58"/>
      <c r="D639" s="8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5" x14ac:dyDescent="0.35">
      <c r="A640" s="58"/>
      <c r="B640" s="58"/>
      <c r="C640" s="58"/>
      <c r="D640" s="8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5" x14ac:dyDescent="0.35">
      <c r="A641" s="58"/>
      <c r="B641" s="58"/>
      <c r="C641" s="58"/>
      <c r="D641" s="8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5" x14ac:dyDescent="0.35">
      <c r="A642" s="58"/>
      <c r="B642" s="58"/>
      <c r="C642" s="58"/>
      <c r="D642" s="8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5" x14ac:dyDescent="0.35">
      <c r="A643" s="58"/>
      <c r="B643" s="58"/>
      <c r="C643" s="58"/>
      <c r="D643" s="8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5" x14ac:dyDescent="0.35">
      <c r="A644" s="58"/>
      <c r="B644" s="58"/>
      <c r="C644" s="58"/>
      <c r="D644" s="8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5" x14ac:dyDescent="0.35">
      <c r="A645" s="58"/>
      <c r="B645" s="58"/>
      <c r="C645" s="58"/>
      <c r="D645" s="8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5" x14ac:dyDescent="0.35">
      <c r="A646" s="58"/>
      <c r="B646" s="58"/>
      <c r="C646" s="58"/>
      <c r="D646" s="8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5" x14ac:dyDescent="0.35">
      <c r="A647" s="58"/>
      <c r="B647" s="58"/>
      <c r="C647" s="58"/>
      <c r="D647" s="8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5" x14ac:dyDescent="0.35">
      <c r="A648" s="58"/>
      <c r="B648" s="58"/>
      <c r="C648" s="58"/>
      <c r="D648" s="8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5" x14ac:dyDescent="0.35">
      <c r="A649" s="58"/>
      <c r="B649" s="58"/>
      <c r="C649" s="58"/>
      <c r="D649" s="8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5" x14ac:dyDescent="0.35">
      <c r="A650" s="58"/>
      <c r="B650" s="58"/>
      <c r="C650" s="58"/>
      <c r="D650" s="8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5" x14ac:dyDescent="0.35">
      <c r="A651" s="58"/>
      <c r="B651" s="58"/>
      <c r="C651" s="58"/>
      <c r="D651" s="8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5" x14ac:dyDescent="0.35">
      <c r="A652" s="58"/>
      <c r="B652" s="58"/>
      <c r="C652" s="58"/>
      <c r="D652" s="8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5" x14ac:dyDescent="0.35">
      <c r="A653" s="58"/>
      <c r="B653" s="58"/>
      <c r="C653" s="58"/>
      <c r="D653" s="8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5" x14ac:dyDescent="0.35">
      <c r="A654" s="58"/>
      <c r="B654" s="58"/>
      <c r="C654" s="58"/>
      <c r="D654" s="8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5" x14ac:dyDescent="0.35">
      <c r="A655" s="58"/>
      <c r="B655" s="58"/>
      <c r="C655" s="58"/>
      <c r="D655" s="8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5" x14ac:dyDescent="0.35">
      <c r="A656" s="58"/>
      <c r="B656" s="58"/>
      <c r="C656" s="58"/>
      <c r="D656" s="8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5" x14ac:dyDescent="0.35">
      <c r="A657" s="58"/>
      <c r="B657" s="58"/>
      <c r="C657" s="58"/>
      <c r="D657" s="8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5" x14ac:dyDescent="0.35">
      <c r="A658" s="58"/>
      <c r="B658" s="58"/>
      <c r="C658" s="58"/>
      <c r="D658" s="8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5" x14ac:dyDescent="0.35">
      <c r="A659" s="58"/>
      <c r="B659" s="58"/>
      <c r="C659" s="58"/>
      <c r="D659" s="8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5" x14ac:dyDescent="0.35">
      <c r="A660" s="58"/>
      <c r="B660" s="58"/>
      <c r="C660" s="58"/>
      <c r="D660" s="8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5" x14ac:dyDescent="0.35">
      <c r="A661" s="58"/>
      <c r="B661" s="58"/>
      <c r="C661" s="58"/>
      <c r="D661" s="8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5" x14ac:dyDescent="0.35">
      <c r="A662" s="58"/>
      <c r="B662" s="58"/>
      <c r="C662" s="58"/>
      <c r="D662" s="8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5" x14ac:dyDescent="0.35">
      <c r="A663" s="58"/>
      <c r="B663" s="58"/>
      <c r="C663" s="58"/>
      <c r="D663" s="8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5" x14ac:dyDescent="0.35">
      <c r="A664" s="58"/>
      <c r="B664" s="58"/>
      <c r="C664" s="58"/>
      <c r="D664" s="8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5" x14ac:dyDescent="0.35">
      <c r="A665" s="58"/>
      <c r="B665" s="58"/>
      <c r="C665" s="58"/>
      <c r="D665" s="8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5" x14ac:dyDescent="0.35">
      <c r="A666" s="58"/>
      <c r="B666" s="58"/>
      <c r="C666" s="58"/>
      <c r="D666" s="8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5" x14ac:dyDescent="0.35">
      <c r="A667" s="58"/>
      <c r="B667" s="58"/>
      <c r="C667" s="58"/>
      <c r="D667" s="8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5" x14ac:dyDescent="0.35">
      <c r="A668" s="58"/>
      <c r="B668" s="58"/>
      <c r="C668" s="58"/>
      <c r="D668" s="8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5" x14ac:dyDescent="0.35">
      <c r="A669" s="58"/>
      <c r="B669" s="58"/>
      <c r="C669" s="58"/>
      <c r="D669" s="8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5" x14ac:dyDescent="0.35">
      <c r="A670" s="58"/>
      <c r="B670" s="58"/>
      <c r="C670" s="58"/>
      <c r="D670" s="8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5" x14ac:dyDescent="0.35">
      <c r="A671" s="58"/>
      <c r="B671" s="58"/>
      <c r="C671" s="58"/>
      <c r="D671" s="8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5" x14ac:dyDescent="0.35">
      <c r="A672" s="58"/>
      <c r="B672" s="58"/>
      <c r="C672" s="58"/>
      <c r="D672" s="8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5" x14ac:dyDescent="0.35">
      <c r="A673" s="58"/>
      <c r="B673" s="58"/>
      <c r="C673" s="58"/>
      <c r="D673" s="8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5" x14ac:dyDescent="0.35">
      <c r="A674" s="58"/>
      <c r="B674" s="58"/>
      <c r="C674" s="58"/>
      <c r="D674" s="8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5" x14ac:dyDescent="0.35">
      <c r="A675" s="58"/>
      <c r="B675" s="58"/>
      <c r="C675" s="58"/>
      <c r="D675" s="8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5" x14ac:dyDescent="0.35">
      <c r="A676" s="58"/>
      <c r="B676" s="58"/>
      <c r="C676" s="58"/>
      <c r="D676" s="8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5" x14ac:dyDescent="0.35">
      <c r="A677" s="58"/>
      <c r="B677" s="58"/>
      <c r="C677" s="58"/>
      <c r="D677" s="8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5" x14ac:dyDescent="0.35">
      <c r="A678" s="58"/>
      <c r="B678" s="58"/>
      <c r="C678" s="58"/>
      <c r="D678" s="8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5" x14ac:dyDescent="0.35">
      <c r="A679" s="58"/>
      <c r="B679" s="58"/>
      <c r="C679" s="58"/>
      <c r="D679" s="8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5" x14ac:dyDescent="0.35">
      <c r="A680" s="58"/>
      <c r="B680" s="58"/>
      <c r="C680" s="58"/>
      <c r="D680" s="8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5" x14ac:dyDescent="0.35">
      <c r="A681" s="58"/>
      <c r="B681" s="58"/>
      <c r="C681" s="58"/>
      <c r="D681" s="8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5" x14ac:dyDescent="0.35">
      <c r="A682" s="58"/>
      <c r="B682" s="58"/>
      <c r="C682" s="58"/>
      <c r="D682" s="8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5" x14ac:dyDescent="0.35">
      <c r="A683" s="58"/>
      <c r="B683" s="58"/>
      <c r="C683" s="58"/>
      <c r="D683" s="8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5" x14ac:dyDescent="0.35">
      <c r="A684" s="58"/>
      <c r="B684" s="58"/>
      <c r="C684" s="58"/>
      <c r="D684" s="8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5" x14ac:dyDescent="0.35">
      <c r="A685" s="58"/>
      <c r="B685" s="58"/>
      <c r="C685" s="58"/>
      <c r="D685" s="8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5" x14ac:dyDescent="0.35">
      <c r="A686" s="58"/>
      <c r="B686" s="58"/>
      <c r="C686" s="58"/>
      <c r="D686" s="8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5" x14ac:dyDescent="0.35">
      <c r="A687" s="58"/>
      <c r="B687" s="58"/>
      <c r="C687" s="58"/>
      <c r="D687" s="8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5" x14ac:dyDescent="0.35">
      <c r="A688" s="58"/>
      <c r="B688" s="58"/>
      <c r="C688" s="58"/>
      <c r="D688" s="8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5" x14ac:dyDescent="0.35">
      <c r="A689" s="58"/>
      <c r="B689" s="58"/>
      <c r="C689" s="58"/>
      <c r="D689" s="8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5" x14ac:dyDescent="0.35">
      <c r="A690" s="58"/>
      <c r="B690" s="58"/>
      <c r="C690" s="58"/>
      <c r="D690" s="8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5" x14ac:dyDescent="0.35">
      <c r="A691" s="58"/>
      <c r="B691" s="58"/>
      <c r="C691" s="58"/>
      <c r="D691" s="8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5" x14ac:dyDescent="0.35">
      <c r="A692" s="58"/>
      <c r="B692" s="58"/>
      <c r="C692" s="58"/>
      <c r="D692" s="8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5" x14ac:dyDescent="0.35">
      <c r="A693" s="58"/>
      <c r="B693" s="58"/>
      <c r="C693" s="58"/>
      <c r="D693" s="8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5" x14ac:dyDescent="0.35">
      <c r="A694" s="58"/>
      <c r="B694" s="58"/>
      <c r="C694" s="58"/>
      <c r="D694" s="8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5" x14ac:dyDescent="0.35">
      <c r="A695" s="58"/>
      <c r="B695" s="58"/>
      <c r="C695" s="58"/>
      <c r="D695" s="8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5" x14ac:dyDescent="0.35">
      <c r="A696" s="58"/>
      <c r="B696" s="58"/>
      <c r="C696" s="58"/>
      <c r="D696" s="8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5" x14ac:dyDescent="0.35">
      <c r="A697" s="58"/>
      <c r="B697" s="58"/>
      <c r="C697" s="58"/>
      <c r="D697" s="8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5" x14ac:dyDescent="0.35">
      <c r="A698" s="58"/>
      <c r="B698" s="58"/>
      <c r="C698" s="58"/>
      <c r="D698" s="8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5" x14ac:dyDescent="0.35">
      <c r="A699" s="58"/>
      <c r="B699" s="58"/>
      <c r="C699" s="58"/>
      <c r="D699" s="8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5" x14ac:dyDescent="0.35">
      <c r="A700" s="58"/>
      <c r="B700" s="58"/>
      <c r="C700" s="58"/>
      <c r="D700" s="8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5" x14ac:dyDescent="0.35">
      <c r="A701" s="58"/>
      <c r="B701" s="58"/>
      <c r="C701" s="58"/>
      <c r="D701" s="8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5" x14ac:dyDescent="0.35">
      <c r="A702" s="58"/>
      <c r="B702" s="58"/>
      <c r="C702" s="58"/>
      <c r="D702" s="8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5" x14ac:dyDescent="0.35">
      <c r="A703" s="58"/>
      <c r="B703" s="58"/>
      <c r="C703" s="58"/>
      <c r="D703" s="8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5" x14ac:dyDescent="0.35">
      <c r="A704" s="58"/>
      <c r="B704" s="58"/>
      <c r="C704" s="58"/>
      <c r="D704" s="8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5" x14ac:dyDescent="0.35">
      <c r="A705" s="58"/>
      <c r="B705" s="58"/>
      <c r="C705" s="58"/>
      <c r="D705" s="8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5" x14ac:dyDescent="0.35">
      <c r="A706" s="58"/>
      <c r="B706" s="58"/>
      <c r="C706" s="58"/>
      <c r="D706" s="8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5" x14ac:dyDescent="0.35">
      <c r="A707" s="58"/>
      <c r="B707" s="58"/>
      <c r="C707" s="58"/>
      <c r="D707" s="8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5" x14ac:dyDescent="0.35">
      <c r="A708" s="58"/>
      <c r="B708" s="58"/>
      <c r="C708" s="58"/>
      <c r="D708" s="8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5" x14ac:dyDescent="0.35">
      <c r="A709" s="58"/>
      <c r="B709" s="58"/>
      <c r="C709" s="58"/>
      <c r="D709" s="8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5" x14ac:dyDescent="0.35">
      <c r="A710" s="58"/>
      <c r="B710" s="58"/>
      <c r="C710" s="58"/>
      <c r="D710" s="8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5" x14ac:dyDescent="0.35">
      <c r="A711" s="58"/>
      <c r="B711" s="58"/>
      <c r="C711" s="58"/>
      <c r="D711" s="8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5" x14ac:dyDescent="0.35">
      <c r="A712" s="58"/>
      <c r="B712" s="58"/>
      <c r="C712" s="58"/>
      <c r="D712" s="8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5" x14ac:dyDescent="0.35">
      <c r="A713" s="58"/>
      <c r="B713" s="58"/>
      <c r="C713" s="58"/>
      <c r="D713" s="8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5" x14ac:dyDescent="0.35">
      <c r="A714" s="58"/>
      <c r="B714" s="58"/>
      <c r="C714" s="58"/>
      <c r="D714" s="8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5" x14ac:dyDescent="0.35">
      <c r="A715" s="58"/>
      <c r="B715" s="58"/>
      <c r="C715" s="58"/>
      <c r="D715" s="8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5" x14ac:dyDescent="0.35">
      <c r="A716" s="58"/>
      <c r="B716" s="58"/>
      <c r="C716" s="58"/>
      <c r="D716" s="8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5" x14ac:dyDescent="0.35">
      <c r="A717" s="58"/>
      <c r="B717" s="58"/>
      <c r="C717" s="58"/>
      <c r="D717" s="8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5" x14ac:dyDescent="0.35">
      <c r="A718" s="58"/>
      <c r="B718" s="58"/>
      <c r="C718" s="58"/>
      <c r="D718" s="8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5" x14ac:dyDescent="0.35">
      <c r="A719" s="58"/>
      <c r="B719" s="58"/>
      <c r="C719" s="58"/>
      <c r="D719" s="8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5" x14ac:dyDescent="0.35">
      <c r="A720" s="58"/>
      <c r="B720" s="58"/>
      <c r="C720" s="58"/>
      <c r="D720" s="8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5" x14ac:dyDescent="0.35">
      <c r="A721" s="58"/>
      <c r="B721" s="58"/>
      <c r="C721" s="58"/>
      <c r="D721" s="8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5" x14ac:dyDescent="0.35">
      <c r="A722" s="58"/>
      <c r="B722" s="58"/>
      <c r="C722" s="58"/>
      <c r="D722" s="8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5" x14ac:dyDescent="0.35">
      <c r="A723" s="58"/>
      <c r="B723" s="58"/>
      <c r="C723" s="58"/>
      <c r="D723" s="8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5" x14ac:dyDescent="0.35">
      <c r="A724" s="58"/>
      <c r="B724" s="58"/>
      <c r="C724" s="58"/>
      <c r="D724" s="8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5" x14ac:dyDescent="0.35">
      <c r="A725" s="58"/>
      <c r="B725" s="58"/>
      <c r="C725" s="58"/>
      <c r="D725" s="8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5" x14ac:dyDescent="0.35">
      <c r="A726" s="58"/>
      <c r="B726" s="58"/>
      <c r="C726" s="58"/>
      <c r="D726" s="8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5" x14ac:dyDescent="0.35">
      <c r="A727" s="58"/>
      <c r="B727" s="58"/>
      <c r="C727" s="58"/>
      <c r="D727" s="8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5" x14ac:dyDescent="0.35">
      <c r="A728" s="58"/>
      <c r="B728" s="58"/>
      <c r="C728" s="58"/>
      <c r="D728" s="8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5" x14ac:dyDescent="0.35">
      <c r="A729" s="58"/>
      <c r="B729" s="58"/>
      <c r="C729" s="58"/>
      <c r="D729" s="8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5" x14ac:dyDescent="0.35">
      <c r="A730" s="58"/>
      <c r="B730" s="58"/>
      <c r="C730" s="58"/>
      <c r="D730" s="8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5" x14ac:dyDescent="0.35">
      <c r="A731" s="58"/>
      <c r="B731" s="58"/>
      <c r="C731" s="58"/>
      <c r="D731" s="8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5" x14ac:dyDescent="0.35">
      <c r="A732" s="58"/>
      <c r="B732" s="58"/>
      <c r="C732" s="58"/>
      <c r="D732" s="8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5" x14ac:dyDescent="0.35">
      <c r="A733" s="58"/>
      <c r="B733" s="58"/>
      <c r="C733" s="58"/>
      <c r="D733" s="8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5" x14ac:dyDescent="0.35">
      <c r="A734" s="58"/>
      <c r="B734" s="58"/>
      <c r="C734" s="58"/>
      <c r="D734" s="8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5" x14ac:dyDescent="0.35">
      <c r="A735" s="58"/>
      <c r="B735" s="58"/>
      <c r="C735" s="58"/>
      <c r="D735" s="8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5" x14ac:dyDescent="0.35">
      <c r="A736" s="58"/>
      <c r="B736" s="58"/>
      <c r="C736" s="58"/>
      <c r="D736" s="8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5" x14ac:dyDescent="0.35">
      <c r="A737" s="58"/>
      <c r="B737" s="58"/>
      <c r="C737" s="58"/>
      <c r="D737" s="8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5" x14ac:dyDescent="0.35">
      <c r="A738" s="58"/>
      <c r="B738" s="58"/>
      <c r="C738" s="58"/>
      <c r="D738" s="8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5" x14ac:dyDescent="0.35">
      <c r="A739" s="58"/>
      <c r="B739" s="58"/>
      <c r="C739" s="58"/>
      <c r="D739" s="8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5" x14ac:dyDescent="0.35">
      <c r="A740" s="58"/>
      <c r="B740" s="58"/>
      <c r="C740" s="58"/>
      <c r="D740" s="8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5" x14ac:dyDescent="0.35">
      <c r="A741" s="58"/>
      <c r="B741" s="58"/>
      <c r="C741" s="58"/>
      <c r="D741" s="8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5" x14ac:dyDescent="0.35">
      <c r="A742" s="58"/>
      <c r="B742" s="58"/>
      <c r="C742" s="58"/>
      <c r="D742" s="8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5" x14ac:dyDescent="0.35">
      <c r="A743" s="58"/>
      <c r="B743" s="58"/>
      <c r="C743" s="58"/>
      <c r="D743" s="8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5" x14ac:dyDescent="0.35">
      <c r="A744" s="58"/>
      <c r="B744" s="58"/>
      <c r="C744" s="58"/>
      <c r="D744" s="8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5" x14ac:dyDescent="0.35">
      <c r="A745" s="58"/>
      <c r="B745" s="58"/>
      <c r="C745" s="58"/>
      <c r="D745" s="8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5" x14ac:dyDescent="0.35">
      <c r="A746" s="58"/>
      <c r="B746" s="58"/>
      <c r="C746" s="58"/>
      <c r="D746" s="8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5" x14ac:dyDescent="0.35">
      <c r="A747" s="58"/>
      <c r="B747" s="58"/>
      <c r="C747" s="58"/>
      <c r="D747" s="8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5" x14ac:dyDescent="0.35">
      <c r="A748" s="58"/>
      <c r="B748" s="58"/>
      <c r="C748" s="58"/>
      <c r="D748" s="8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5" x14ac:dyDescent="0.35">
      <c r="A749" s="58"/>
      <c r="B749" s="58"/>
      <c r="C749" s="58"/>
      <c r="D749" s="8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5" x14ac:dyDescent="0.35">
      <c r="A750" s="58"/>
      <c r="B750" s="58"/>
      <c r="C750" s="58"/>
      <c r="D750" s="8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5" x14ac:dyDescent="0.35">
      <c r="A751" s="58"/>
      <c r="B751" s="58"/>
      <c r="C751" s="58"/>
      <c r="D751" s="8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5" x14ac:dyDescent="0.35">
      <c r="A752" s="58"/>
      <c r="B752" s="58"/>
      <c r="C752" s="58"/>
      <c r="D752" s="8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5" x14ac:dyDescent="0.35">
      <c r="A753" s="58"/>
      <c r="B753" s="58"/>
      <c r="C753" s="58"/>
      <c r="D753" s="8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5" x14ac:dyDescent="0.35">
      <c r="A754" s="58"/>
      <c r="B754" s="58"/>
      <c r="C754" s="58"/>
      <c r="D754" s="8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5" x14ac:dyDescent="0.35">
      <c r="A755" s="58"/>
      <c r="B755" s="58"/>
      <c r="C755" s="58"/>
      <c r="D755" s="8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5" x14ac:dyDescent="0.35">
      <c r="A756" s="58"/>
      <c r="B756" s="58"/>
      <c r="C756" s="58"/>
      <c r="D756" s="8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5" x14ac:dyDescent="0.35">
      <c r="A757" s="58"/>
      <c r="B757" s="58"/>
      <c r="C757" s="58"/>
      <c r="D757" s="8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5" x14ac:dyDescent="0.35">
      <c r="A758" s="58"/>
      <c r="B758" s="58"/>
      <c r="C758" s="58"/>
      <c r="D758" s="8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5" x14ac:dyDescent="0.35">
      <c r="A759" s="58"/>
      <c r="B759" s="58"/>
      <c r="C759" s="58"/>
      <c r="D759" s="8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5" x14ac:dyDescent="0.35">
      <c r="A760" s="58"/>
      <c r="B760" s="58"/>
      <c r="C760" s="58"/>
      <c r="D760" s="8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5" x14ac:dyDescent="0.35">
      <c r="A761" s="58"/>
      <c r="B761" s="58"/>
      <c r="C761" s="58"/>
      <c r="D761" s="8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5" x14ac:dyDescent="0.35">
      <c r="A762" s="58"/>
      <c r="B762" s="58"/>
      <c r="C762" s="58"/>
      <c r="D762" s="8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5" x14ac:dyDescent="0.35">
      <c r="A763" s="58"/>
      <c r="B763" s="58"/>
      <c r="C763" s="58"/>
      <c r="D763" s="8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5" x14ac:dyDescent="0.35">
      <c r="A764" s="58"/>
      <c r="B764" s="58"/>
      <c r="C764" s="58"/>
      <c r="D764" s="8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5" x14ac:dyDescent="0.35">
      <c r="A765" s="58"/>
      <c r="B765" s="58"/>
      <c r="C765" s="58"/>
      <c r="D765" s="8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5" x14ac:dyDescent="0.35">
      <c r="A766" s="58"/>
      <c r="B766" s="58"/>
      <c r="C766" s="58"/>
      <c r="D766" s="8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5" x14ac:dyDescent="0.35">
      <c r="A767" s="58"/>
      <c r="B767" s="58"/>
      <c r="C767" s="58"/>
      <c r="D767" s="8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5" x14ac:dyDescent="0.35">
      <c r="A768" s="58"/>
      <c r="B768" s="58"/>
      <c r="C768" s="58"/>
      <c r="D768" s="8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5" x14ac:dyDescent="0.35">
      <c r="A769" s="58"/>
      <c r="B769" s="58"/>
      <c r="C769" s="58"/>
      <c r="D769" s="8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5" x14ac:dyDescent="0.35">
      <c r="A770" s="58"/>
      <c r="B770" s="58"/>
      <c r="C770" s="58"/>
      <c r="D770" s="8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5" x14ac:dyDescent="0.35">
      <c r="A771" s="58"/>
      <c r="B771" s="58"/>
      <c r="C771" s="58"/>
      <c r="D771" s="8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5" x14ac:dyDescent="0.35">
      <c r="A772" s="58"/>
      <c r="B772" s="58"/>
      <c r="C772" s="58"/>
      <c r="D772" s="8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5" x14ac:dyDescent="0.35">
      <c r="A773" s="58"/>
      <c r="B773" s="58"/>
      <c r="C773" s="58"/>
      <c r="D773" s="8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5" x14ac:dyDescent="0.35">
      <c r="A774" s="58"/>
      <c r="B774" s="58"/>
      <c r="C774" s="58"/>
      <c r="D774" s="8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5" x14ac:dyDescent="0.35">
      <c r="A775" s="58"/>
      <c r="B775" s="58"/>
      <c r="C775" s="58"/>
      <c r="D775" s="8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5" x14ac:dyDescent="0.35">
      <c r="A776" s="58"/>
      <c r="B776" s="58"/>
      <c r="C776" s="58"/>
      <c r="D776" s="8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5" x14ac:dyDescent="0.35">
      <c r="A777" s="58"/>
      <c r="B777" s="58"/>
      <c r="C777" s="58"/>
      <c r="D777" s="8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5" x14ac:dyDescent="0.35">
      <c r="A778" s="58"/>
      <c r="B778" s="58"/>
      <c r="C778" s="58"/>
      <c r="D778" s="8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5" x14ac:dyDescent="0.35">
      <c r="A779" s="58"/>
      <c r="B779" s="58"/>
      <c r="C779" s="58"/>
      <c r="D779" s="8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5" x14ac:dyDescent="0.35">
      <c r="A780" s="58"/>
      <c r="B780" s="58"/>
      <c r="C780" s="58"/>
      <c r="D780" s="8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5" x14ac:dyDescent="0.35">
      <c r="A781" s="58"/>
      <c r="B781" s="58"/>
      <c r="C781" s="58"/>
      <c r="D781" s="8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5" x14ac:dyDescent="0.35">
      <c r="A782" s="58"/>
      <c r="B782" s="58"/>
      <c r="C782" s="58"/>
      <c r="D782" s="8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5" x14ac:dyDescent="0.35">
      <c r="A783" s="58"/>
      <c r="B783" s="58"/>
      <c r="C783" s="58"/>
      <c r="D783" s="8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5" x14ac:dyDescent="0.35">
      <c r="A784" s="58"/>
      <c r="B784" s="58"/>
      <c r="C784" s="58"/>
      <c r="D784" s="8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5" x14ac:dyDescent="0.35">
      <c r="A785" s="58"/>
      <c r="B785" s="58"/>
      <c r="C785" s="58"/>
      <c r="D785" s="8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5" x14ac:dyDescent="0.35">
      <c r="A786" s="58"/>
      <c r="B786" s="58"/>
      <c r="C786" s="58"/>
      <c r="D786" s="8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5" x14ac:dyDescent="0.35">
      <c r="A787" s="58"/>
      <c r="B787" s="58"/>
      <c r="C787" s="58"/>
      <c r="D787" s="8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5" x14ac:dyDescent="0.35">
      <c r="A788" s="58"/>
      <c r="B788" s="58"/>
      <c r="C788" s="58"/>
      <c r="D788" s="8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5" x14ac:dyDescent="0.35">
      <c r="A789" s="58"/>
      <c r="B789" s="58"/>
      <c r="C789" s="58"/>
      <c r="D789" s="8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5" x14ac:dyDescent="0.35">
      <c r="A790" s="58"/>
      <c r="B790" s="58"/>
      <c r="C790" s="58"/>
      <c r="D790" s="8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5" x14ac:dyDescent="0.35">
      <c r="A791" s="58"/>
      <c r="B791" s="58"/>
      <c r="C791" s="58"/>
      <c r="D791" s="8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5" x14ac:dyDescent="0.35">
      <c r="A792" s="58"/>
      <c r="B792" s="58"/>
      <c r="C792" s="58"/>
      <c r="D792" s="8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5" x14ac:dyDescent="0.35">
      <c r="A793" s="58"/>
      <c r="B793" s="58"/>
      <c r="C793" s="58"/>
      <c r="D793" s="8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5" x14ac:dyDescent="0.35">
      <c r="A794" s="58"/>
      <c r="B794" s="58"/>
      <c r="C794" s="58"/>
      <c r="D794" s="8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5" x14ac:dyDescent="0.35">
      <c r="A795" s="58"/>
      <c r="B795" s="58"/>
      <c r="C795" s="58"/>
      <c r="D795" s="8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5" x14ac:dyDescent="0.35">
      <c r="A796" s="58"/>
      <c r="B796" s="58"/>
      <c r="C796" s="58"/>
      <c r="D796" s="8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5" x14ac:dyDescent="0.35">
      <c r="A797" s="58"/>
      <c r="B797" s="58"/>
      <c r="C797" s="58"/>
      <c r="D797" s="8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5" x14ac:dyDescent="0.35">
      <c r="A798" s="58"/>
      <c r="B798" s="58"/>
      <c r="C798" s="58"/>
      <c r="D798" s="8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5" x14ac:dyDescent="0.35">
      <c r="A799" s="58"/>
      <c r="B799" s="58"/>
      <c r="C799" s="58"/>
      <c r="D799" s="8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5" x14ac:dyDescent="0.35">
      <c r="A800" s="58"/>
      <c r="B800" s="58"/>
      <c r="C800" s="58"/>
      <c r="D800" s="8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5" x14ac:dyDescent="0.35">
      <c r="A801" s="58"/>
      <c r="B801" s="58"/>
      <c r="C801" s="58"/>
      <c r="D801" s="8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5" x14ac:dyDescent="0.35">
      <c r="A802" s="58"/>
      <c r="B802" s="58"/>
      <c r="C802" s="58"/>
      <c r="D802" s="8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5" x14ac:dyDescent="0.35">
      <c r="A803" s="58"/>
      <c r="B803" s="58"/>
      <c r="C803" s="58"/>
      <c r="D803" s="8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5" x14ac:dyDescent="0.35">
      <c r="A804" s="58"/>
      <c r="B804" s="58"/>
      <c r="C804" s="58"/>
      <c r="D804" s="8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5" x14ac:dyDescent="0.35">
      <c r="A805" s="58"/>
      <c r="B805" s="58"/>
      <c r="C805" s="58"/>
      <c r="D805" s="8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5" x14ac:dyDescent="0.35">
      <c r="A806" s="58"/>
      <c r="B806" s="58"/>
      <c r="C806" s="58"/>
      <c r="D806" s="8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5" x14ac:dyDescent="0.35">
      <c r="A807" s="58"/>
      <c r="B807" s="58"/>
      <c r="C807" s="58"/>
      <c r="D807" s="8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5" x14ac:dyDescent="0.35">
      <c r="A808" s="58"/>
      <c r="B808" s="58"/>
      <c r="C808" s="58"/>
      <c r="D808" s="8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5" x14ac:dyDescent="0.35">
      <c r="A809" s="58"/>
      <c r="B809" s="58"/>
      <c r="C809" s="58"/>
      <c r="D809" s="8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5" x14ac:dyDescent="0.35">
      <c r="A810" s="58"/>
      <c r="B810" s="58"/>
      <c r="C810" s="58"/>
      <c r="D810" s="8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5" x14ac:dyDescent="0.35">
      <c r="A811" s="58"/>
      <c r="B811" s="58"/>
      <c r="C811" s="58"/>
      <c r="D811" s="8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5" x14ac:dyDescent="0.35">
      <c r="A812" s="58"/>
      <c r="B812" s="58"/>
      <c r="C812" s="58"/>
      <c r="D812" s="8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5" x14ac:dyDescent="0.35">
      <c r="A813" s="58"/>
      <c r="B813" s="58"/>
      <c r="C813" s="58"/>
      <c r="D813" s="8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5" x14ac:dyDescent="0.35">
      <c r="A814" s="58"/>
      <c r="B814" s="58"/>
      <c r="C814" s="58"/>
      <c r="D814" s="8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5" x14ac:dyDescent="0.35">
      <c r="A815" s="58"/>
      <c r="B815" s="58"/>
      <c r="C815" s="58"/>
      <c r="D815" s="8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5" x14ac:dyDescent="0.35">
      <c r="A816" s="58"/>
      <c r="B816" s="58"/>
      <c r="C816" s="58"/>
      <c r="D816" s="8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5" x14ac:dyDescent="0.35">
      <c r="A817" s="58"/>
      <c r="B817" s="58"/>
      <c r="C817" s="58"/>
      <c r="D817" s="8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5" x14ac:dyDescent="0.35">
      <c r="A818" s="58"/>
      <c r="B818" s="58"/>
      <c r="C818" s="58"/>
      <c r="D818" s="8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5" x14ac:dyDescent="0.35">
      <c r="A819" s="58"/>
      <c r="B819" s="58"/>
      <c r="C819" s="58"/>
      <c r="D819" s="8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5" x14ac:dyDescent="0.35">
      <c r="A820" s="58"/>
      <c r="B820" s="58"/>
      <c r="C820" s="58"/>
      <c r="D820" s="8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5" x14ac:dyDescent="0.35">
      <c r="A821" s="58"/>
      <c r="B821" s="58"/>
      <c r="C821" s="58"/>
      <c r="D821" s="8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5" x14ac:dyDescent="0.35">
      <c r="A822" s="58"/>
      <c r="B822" s="58"/>
      <c r="C822" s="58"/>
      <c r="D822" s="8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5" x14ac:dyDescent="0.35">
      <c r="A823" s="58"/>
      <c r="B823" s="58"/>
      <c r="C823" s="58"/>
      <c r="D823" s="8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5" x14ac:dyDescent="0.35">
      <c r="A824" s="58"/>
      <c r="B824" s="58"/>
      <c r="C824" s="58"/>
      <c r="D824" s="8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5" x14ac:dyDescent="0.35">
      <c r="A825" s="58"/>
      <c r="B825" s="58"/>
      <c r="C825" s="58"/>
      <c r="D825" s="8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5" x14ac:dyDescent="0.35">
      <c r="A826" s="58"/>
      <c r="B826" s="58"/>
      <c r="C826" s="58"/>
      <c r="D826" s="8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5" x14ac:dyDescent="0.35">
      <c r="A827" s="58"/>
      <c r="B827" s="58"/>
      <c r="C827" s="58"/>
      <c r="D827" s="8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5" x14ac:dyDescent="0.35">
      <c r="A828" s="58"/>
      <c r="B828" s="58"/>
      <c r="C828" s="58"/>
      <c r="D828" s="8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5" x14ac:dyDescent="0.35">
      <c r="A829" s="58"/>
      <c r="B829" s="58"/>
      <c r="C829" s="58"/>
      <c r="D829" s="8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5" x14ac:dyDescent="0.35">
      <c r="A830" s="58"/>
      <c r="B830" s="58"/>
      <c r="C830" s="58"/>
      <c r="D830" s="8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5" x14ac:dyDescent="0.35">
      <c r="A831" s="58"/>
      <c r="B831" s="58"/>
      <c r="C831" s="58"/>
      <c r="D831" s="8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5" x14ac:dyDescent="0.35">
      <c r="A832" s="58"/>
      <c r="B832" s="58"/>
      <c r="C832" s="58"/>
      <c r="D832" s="8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5" x14ac:dyDescent="0.35">
      <c r="A833" s="58"/>
      <c r="B833" s="58"/>
      <c r="C833" s="58"/>
      <c r="D833" s="8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5" x14ac:dyDescent="0.35">
      <c r="A834" s="58"/>
      <c r="B834" s="58"/>
      <c r="C834" s="58"/>
      <c r="D834" s="8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5" x14ac:dyDescent="0.35">
      <c r="A835" s="58"/>
      <c r="B835" s="58"/>
      <c r="C835" s="58"/>
      <c r="D835" s="8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5" x14ac:dyDescent="0.35">
      <c r="A836" s="58"/>
      <c r="B836" s="58"/>
      <c r="C836" s="58"/>
      <c r="D836" s="8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5" x14ac:dyDescent="0.35">
      <c r="A837" s="58"/>
      <c r="B837" s="58"/>
      <c r="C837" s="58"/>
      <c r="D837" s="8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5" x14ac:dyDescent="0.35">
      <c r="A838" s="58"/>
      <c r="B838" s="58"/>
      <c r="C838" s="58"/>
      <c r="D838" s="8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5" x14ac:dyDescent="0.35">
      <c r="A839" s="58"/>
      <c r="B839" s="58"/>
      <c r="C839" s="58"/>
      <c r="D839" s="8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5" x14ac:dyDescent="0.35">
      <c r="A840" s="58"/>
      <c r="B840" s="58"/>
      <c r="C840" s="58"/>
      <c r="D840" s="8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5" x14ac:dyDescent="0.35">
      <c r="A841" s="58"/>
      <c r="B841" s="58"/>
      <c r="C841" s="58"/>
      <c r="D841" s="8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5" x14ac:dyDescent="0.35">
      <c r="A842" s="58"/>
      <c r="B842" s="58"/>
      <c r="C842" s="58"/>
      <c r="D842" s="8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5" x14ac:dyDescent="0.35">
      <c r="A843" s="58"/>
      <c r="B843" s="58"/>
      <c r="C843" s="58"/>
      <c r="D843" s="8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5" x14ac:dyDescent="0.35">
      <c r="A844" s="58"/>
      <c r="B844" s="58"/>
      <c r="C844" s="58"/>
      <c r="D844" s="8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5" x14ac:dyDescent="0.35">
      <c r="A845" s="58"/>
      <c r="B845" s="58"/>
      <c r="C845" s="58"/>
      <c r="D845" s="8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5" x14ac:dyDescent="0.35">
      <c r="A846" s="58"/>
      <c r="B846" s="58"/>
      <c r="C846" s="58"/>
      <c r="D846" s="8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5" x14ac:dyDescent="0.35">
      <c r="A847" s="58"/>
      <c r="B847" s="58"/>
      <c r="C847" s="58"/>
      <c r="D847" s="8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5" x14ac:dyDescent="0.35">
      <c r="A848" s="58"/>
      <c r="B848" s="58"/>
      <c r="C848" s="58"/>
      <c r="D848" s="8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5" x14ac:dyDescent="0.35">
      <c r="A849" s="58"/>
      <c r="B849" s="58"/>
      <c r="C849" s="58"/>
      <c r="D849" s="8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5" x14ac:dyDescent="0.35">
      <c r="A850" s="58"/>
      <c r="B850" s="58"/>
      <c r="C850" s="58"/>
      <c r="D850" s="8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5" x14ac:dyDescent="0.35">
      <c r="A851" s="58"/>
      <c r="B851" s="58"/>
      <c r="C851" s="58"/>
      <c r="D851" s="8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5" x14ac:dyDescent="0.35">
      <c r="A852" s="58"/>
      <c r="B852" s="58"/>
      <c r="C852" s="58"/>
      <c r="D852" s="8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5" x14ac:dyDescent="0.35">
      <c r="A853" s="58"/>
      <c r="B853" s="58"/>
      <c r="C853" s="58"/>
      <c r="D853" s="8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5" x14ac:dyDescent="0.35">
      <c r="A854" s="58"/>
      <c r="B854" s="58"/>
      <c r="C854" s="58"/>
      <c r="D854" s="8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5" x14ac:dyDescent="0.35">
      <c r="A855" s="58"/>
      <c r="B855" s="58"/>
      <c r="C855" s="58"/>
      <c r="D855" s="8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5" x14ac:dyDescent="0.35">
      <c r="A856" s="58"/>
      <c r="B856" s="58"/>
      <c r="C856" s="58"/>
      <c r="D856" s="8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5" x14ac:dyDescent="0.35">
      <c r="A857" s="58"/>
      <c r="B857" s="58"/>
      <c r="C857" s="58"/>
      <c r="D857" s="8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5" x14ac:dyDescent="0.35">
      <c r="A858" s="58"/>
      <c r="B858" s="58"/>
      <c r="C858" s="58"/>
      <c r="D858" s="8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5" x14ac:dyDescent="0.35">
      <c r="A859" s="58"/>
      <c r="B859" s="58"/>
      <c r="C859" s="58"/>
      <c r="D859" s="8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5" x14ac:dyDescent="0.35">
      <c r="A860" s="58"/>
      <c r="B860" s="58"/>
      <c r="C860" s="58"/>
      <c r="D860" s="8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5" x14ac:dyDescent="0.35">
      <c r="A861" s="58"/>
      <c r="B861" s="58"/>
      <c r="C861" s="58"/>
      <c r="D861" s="8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5" x14ac:dyDescent="0.35">
      <c r="A862" s="58"/>
      <c r="B862" s="58"/>
      <c r="C862" s="58"/>
      <c r="D862" s="8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5" x14ac:dyDescent="0.35">
      <c r="A863" s="58"/>
      <c r="B863" s="58"/>
      <c r="C863" s="58"/>
      <c r="D863" s="8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5" x14ac:dyDescent="0.35">
      <c r="A864" s="58"/>
      <c r="B864" s="58"/>
      <c r="C864" s="58"/>
      <c r="D864" s="8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5" x14ac:dyDescent="0.35">
      <c r="A865" s="58"/>
      <c r="B865" s="58"/>
      <c r="C865" s="58"/>
      <c r="D865" s="8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5" x14ac:dyDescent="0.35">
      <c r="A866" s="58"/>
      <c r="B866" s="58"/>
      <c r="C866" s="58"/>
      <c r="D866" s="8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5" x14ac:dyDescent="0.35">
      <c r="A867" s="58"/>
      <c r="B867" s="58"/>
      <c r="C867" s="58"/>
      <c r="D867" s="8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5" x14ac:dyDescent="0.35">
      <c r="A868" s="58"/>
      <c r="B868" s="58"/>
      <c r="C868" s="58"/>
      <c r="D868" s="8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5" x14ac:dyDescent="0.35">
      <c r="A869" s="58"/>
      <c r="B869" s="58"/>
      <c r="C869" s="58"/>
      <c r="D869" s="8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5" x14ac:dyDescent="0.35">
      <c r="A870" s="58"/>
      <c r="B870" s="58"/>
      <c r="C870" s="58"/>
      <c r="D870" s="8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5" x14ac:dyDescent="0.35">
      <c r="A871" s="58"/>
      <c r="B871" s="58"/>
      <c r="C871" s="58"/>
      <c r="D871" s="8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5" x14ac:dyDescent="0.35">
      <c r="A872" s="58"/>
      <c r="B872" s="58"/>
      <c r="C872" s="58"/>
      <c r="D872" s="8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5" x14ac:dyDescent="0.35">
      <c r="A873" s="58"/>
      <c r="B873" s="58"/>
      <c r="C873" s="58"/>
      <c r="D873" s="8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5" x14ac:dyDescent="0.35">
      <c r="A874" s="58"/>
      <c r="B874" s="58"/>
      <c r="C874" s="58"/>
      <c r="D874" s="8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5" x14ac:dyDescent="0.35">
      <c r="A875" s="58"/>
      <c r="B875" s="58"/>
      <c r="C875" s="58"/>
      <c r="D875" s="8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5" x14ac:dyDescent="0.35">
      <c r="A876" s="58"/>
      <c r="B876" s="58"/>
      <c r="C876" s="58"/>
      <c r="D876" s="8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5" x14ac:dyDescent="0.35">
      <c r="A877" s="58"/>
      <c r="B877" s="58"/>
      <c r="C877" s="58"/>
      <c r="D877" s="8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5" x14ac:dyDescent="0.35">
      <c r="A878" s="58"/>
      <c r="B878" s="58"/>
      <c r="C878" s="58"/>
      <c r="D878" s="8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5" x14ac:dyDescent="0.35">
      <c r="A879" s="58"/>
      <c r="B879" s="58"/>
      <c r="C879" s="58"/>
      <c r="D879" s="8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5" x14ac:dyDescent="0.35">
      <c r="A880" s="58"/>
      <c r="B880" s="58"/>
      <c r="C880" s="58"/>
      <c r="D880" s="8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5" x14ac:dyDescent="0.35">
      <c r="A881" s="58"/>
      <c r="B881" s="58"/>
      <c r="C881" s="58"/>
      <c r="D881" s="8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5" x14ac:dyDescent="0.35">
      <c r="A882" s="58"/>
      <c r="B882" s="58"/>
      <c r="C882" s="58"/>
      <c r="D882" s="8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5" x14ac:dyDescent="0.35">
      <c r="A883" s="58"/>
      <c r="B883" s="58"/>
      <c r="C883" s="58"/>
      <c r="D883" s="8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5" x14ac:dyDescent="0.35">
      <c r="A884" s="58"/>
      <c r="B884" s="58"/>
      <c r="C884" s="58"/>
      <c r="D884" s="8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5" x14ac:dyDescent="0.35">
      <c r="A885" s="58"/>
      <c r="B885" s="58"/>
      <c r="C885" s="58"/>
      <c r="D885" s="8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5" x14ac:dyDescent="0.35">
      <c r="A886" s="58"/>
      <c r="B886" s="58"/>
      <c r="C886" s="58"/>
      <c r="D886" s="8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5" x14ac:dyDescent="0.35">
      <c r="A887" s="58"/>
      <c r="B887" s="58"/>
      <c r="C887" s="58"/>
      <c r="D887" s="8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5" x14ac:dyDescent="0.35">
      <c r="A888" s="58"/>
      <c r="B888" s="58"/>
      <c r="C888" s="58"/>
      <c r="D888" s="8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5" x14ac:dyDescent="0.35">
      <c r="A889" s="58"/>
      <c r="B889" s="58"/>
      <c r="C889" s="58"/>
      <c r="D889" s="8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5" x14ac:dyDescent="0.35">
      <c r="A890" s="58"/>
      <c r="B890" s="58"/>
      <c r="C890" s="58"/>
      <c r="D890" s="8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5" x14ac:dyDescent="0.35">
      <c r="A891" s="58"/>
      <c r="B891" s="58"/>
      <c r="C891" s="58"/>
      <c r="D891" s="8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5" x14ac:dyDescent="0.35">
      <c r="A892" s="58"/>
      <c r="B892" s="58"/>
      <c r="C892" s="58"/>
      <c r="D892" s="8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5" x14ac:dyDescent="0.35">
      <c r="A893" s="58"/>
      <c r="B893" s="58"/>
      <c r="C893" s="58"/>
      <c r="D893" s="8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5" x14ac:dyDescent="0.35">
      <c r="A894" s="58"/>
      <c r="B894" s="58"/>
      <c r="C894" s="58"/>
      <c r="D894" s="8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5" x14ac:dyDescent="0.35">
      <c r="A895" s="58"/>
      <c r="B895" s="58"/>
      <c r="C895" s="58"/>
      <c r="D895" s="8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5" x14ac:dyDescent="0.35">
      <c r="A896" s="58"/>
      <c r="B896" s="58"/>
      <c r="C896" s="58"/>
      <c r="D896" s="8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5" x14ac:dyDescent="0.35">
      <c r="A897" s="58"/>
      <c r="B897" s="58"/>
      <c r="C897" s="58"/>
      <c r="D897" s="8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5" x14ac:dyDescent="0.35">
      <c r="A898" s="58"/>
      <c r="B898" s="58"/>
      <c r="C898" s="58"/>
      <c r="D898" s="8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5" x14ac:dyDescent="0.35">
      <c r="A899" s="58"/>
      <c r="B899" s="58"/>
      <c r="C899" s="58"/>
      <c r="D899" s="8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5" x14ac:dyDescent="0.35">
      <c r="A900" s="58"/>
      <c r="B900" s="58"/>
      <c r="C900" s="58"/>
      <c r="D900" s="8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5" x14ac:dyDescent="0.35">
      <c r="A901" s="58"/>
      <c r="B901" s="58"/>
      <c r="C901" s="58"/>
      <c r="D901" s="8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5" x14ac:dyDescent="0.35">
      <c r="A902" s="58"/>
      <c r="B902" s="58"/>
      <c r="C902" s="58"/>
      <c r="D902" s="8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5" x14ac:dyDescent="0.35">
      <c r="A903" s="58"/>
      <c r="B903" s="58"/>
      <c r="C903" s="58"/>
      <c r="D903" s="8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5" x14ac:dyDescent="0.35">
      <c r="A904" s="58"/>
      <c r="B904" s="58"/>
      <c r="C904" s="58"/>
      <c r="D904" s="8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5" x14ac:dyDescent="0.35">
      <c r="A905" s="58"/>
      <c r="B905" s="58"/>
      <c r="C905" s="58"/>
      <c r="D905" s="8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5" x14ac:dyDescent="0.35">
      <c r="A906" s="58"/>
      <c r="B906" s="58"/>
      <c r="C906" s="58"/>
      <c r="D906" s="8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5" x14ac:dyDescent="0.35">
      <c r="A907" s="58"/>
      <c r="B907" s="58"/>
      <c r="C907" s="58"/>
      <c r="D907" s="8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5" x14ac:dyDescent="0.35">
      <c r="A908" s="58"/>
      <c r="B908" s="58"/>
      <c r="C908" s="58"/>
      <c r="D908" s="8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5" x14ac:dyDescent="0.35">
      <c r="A909" s="58"/>
      <c r="B909" s="58"/>
      <c r="C909" s="58"/>
      <c r="D909" s="8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5" x14ac:dyDescent="0.35">
      <c r="A910" s="58"/>
      <c r="B910" s="58"/>
      <c r="C910" s="58"/>
      <c r="D910" s="8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5" x14ac:dyDescent="0.35">
      <c r="A911" s="58"/>
      <c r="B911" s="58"/>
      <c r="C911" s="58"/>
      <c r="D911" s="8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5" x14ac:dyDescent="0.35">
      <c r="A912" s="58"/>
      <c r="B912" s="58"/>
      <c r="C912" s="58"/>
      <c r="D912" s="8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5" x14ac:dyDescent="0.35">
      <c r="A913" s="58"/>
      <c r="B913" s="58"/>
      <c r="C913" s="58"/>
      <c r="D913" s="8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5" x14ac:dyDescent="0.35">
      <c r="A914" s="58"/>
      <c r="B914" s="58"/>
      <c r="C914" s="58"/>
      <c r="D914" s="8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5" x14ac:dyDescent="0.35">
      <c r="A915" s="58"/>
      <c r="B915" s="58"/>
      <c r="C915" s="58"/>
      <c r="D915" s="8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5" x14ac:dyDescent="0.35">
      <c r="A916" s="58"/>
      <c r="B916" s="58"/>
      <c r="C916" s="58"/>
      <c r="D916" s="8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5" x14ac:dyDescent="0.35">
      <c r="A917" s="58"/>
      <c r="B917" s="58"/>
      <c r="C917" s="58"/>
      <c r="D917" s="8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5" x14ac:dyDescent="0.35">
      <c r="A918" s="58"/>
      <c r="B918" s="58"/>
      <c r="C918" s="58"/>
      <c r="D918" s="8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5" x14ac:dyDescent="0.35">
      <c r="A919" s="58"/>
      <c r="B919" s="58"/>
      <c r="C919" s="58"/>
      <c r="D919" s="8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5" x14ac:dyDescent="0.35">
      <c r="A920" s="58"/>
      <c r="B920" s="58"/>
      <c r="C920" s="58"/>
      <c r="D920" s="8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5" x14ac:dyDescent="0.35">
      <c r="A921" s="58"/>
      <c r="B921" s="58"/>
      <c r="C921" s="58"/>
      <c r="D921" s="8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5" x14ac:dyDescent="0.35">
      <c r="A922" s="58"/>
      <c r="B922" s="58"/>
      <c r="C922" s="58"/>
      <c r="D922" s="8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5" x14ac:dyDescent="0.35">
      <c r="A923" s="58"/>
      <c r="B923" s="58"/>
      <c r="C923" s="58"/>
      <c r="D923" s="8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5" x14ac:dyDescent="0.35">
      <c r="A924" s="58"/>
      <c r="B924" s="58"/>
      <c r="C924" s="58"/>
      <c r="D924" s="8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5" x14ac:dyDescent="0.35">
      <c r="A925" s="58"/>
      <c r="B925" s="58"/>
      <c r="C925" s="58"/>
      <c r="D925" s="8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5" x14ac:dyDescent="0.35">
      <c r="A926" s="58"/>
      <c r="B926" s="58"/>
      <c r="C926" s="58"/>
      <c r="D926" s="8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5" x14ac:dyDescent="0.35">
      <c r="A927" s="58"/>
      <c r="B927" s="58"/>
      <c r="C927" s="58"/>
      <c r="D927" s="8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5" x14ac:dyDescent="0.35">
      <c r="A928" s="58"/>
      <c r="B928" s="58"/>
      <c r="C928" s="58"/>
      <c r="D928" s="8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5" x14ac:dyDescent="0.35">
      <c r="A929" s="58"/>
      <c r="B929" s="58"/>
      <c r="C929" s="58"/>
      <c r="D929" s="8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5" x14ac:dyDescent="0.35">
      <c r="A930" s="58"/>
      <c r="B930" s="58"/>
      <c r="C930" s="58"/>
      <c r="D930" s="8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5" x14ac:dyDescent="0.35">
      <c r="A931" s="58"/>
      <c r="B931" s="58"/>
      <c r="C931" s="58"/>
      <c r="D931" s="8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5" x14ac:dyDescent="0.35">
      <c r="A932" s="58"/>
      <c r="B932" s="58"/>
      <c r="C932" s="58"/>
      <c r="D932" s="8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5" x14ac:dyDescent="0.35">
      <c r="A933" s="58"/>
      <c r="B933" s="58"/>
      <c r="C933" s="58"/>
      <c r="D933" s="8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5" x14ac:dyDescent="0.35">
      <c r="A934" s="58"/>
      <c r="B934" s="58"/>
      <c r="C934" s="58"/>
      <c r="D934" s="8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5" x14ac:dyDescent="0.35">
      <c r="A935" s="58"/>
      <c r="B935" s="58"/>
      <c r="C935" s="58"/>
      <c r="D935" s="8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5" x14ac:dyDescent="0.35">
      <c r="A936" s="58"/>
      <c r="B936" s="58"/>
      <c r="C936" s="58"/>
      <c r="D936" s="8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5" x14ac:dyDescent="0.35">
      <c r="A937" s="58"/>
      <c r="B937" s="58"/>
      <c r="C937" s="58"/>
      <c r="D937" s="8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5" x14ac:dyDescent="0.35">
      <c r="A938" s="58"/>
      <c r="B938" s="58"/>
      <c r="C938" s="58"/>
      <c r="D938" s="8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5" x14ac:dyDescent="0.35">
      <c r="A939" s="58"/>
      <c r="B939" s="58"/>
      <c r="C939" s="58"/>
      <c r="D939" s="8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5" x14ac:dyDescent="0.35">
      <c r="A940" s="58"/>
      <c r="B940" s="58"/>
      <c r="C940" s="58"/>
      <c r="D940" s="8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5" x14ac:dyDescent="0.35">
      <c r="A941" s="58"/>
      <c r="B941" s="58"/>
      <c r="C941" s="58"/>
      <c r="D941" s="8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5" x14ac:dyDescent="0.35">
      <c r="A942" s="58"/>
      <c r="B942" s="58"/>
      <c r="C942" s="58"/>
      <c r="D942" s="8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5" x14ac:dyDescent="0.35">
      <c r="A943" s="58"/>
      <c r="B943" s="58"/>
      <c r="C943" s="58"/>
      <c r="D943" s="8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5" x14ac:dyDescent="0.35">
      <c r="A944" s="58"/>
      <c r="B944" s="58"/>
      <c r="C944" s="58"/>
      <c r="D944" s="8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5" x14ac:dyDescent="0.35">
      <c r="A945" s="58"/>
      <c r="B945" s="58"/>
      <c r="C945" s="58"/>
      <c r="D945" s="8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5" x14ac:dyDescent="0.35">
      <c r="A946" s="58"/>
      <c r="B946" s="58"/>
      <c r="C946" s="58"/>
      <c r="D946" s="8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5" x14ac:dyDescent="0.35">
      <c r="A947" s="58"/>
      <c r="B947" s="58"/>
      <c r="C947" s="58"/>
      <c r="D947" s="8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5" x14ac:dyDescent="0.35">
      <c r="A948" s="58"/>
      <c r="B948" s="58"/>
      <c r="C948" s="58"/>
      <c r="D948" s="8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5" x14ac:dyDescent="0.35">
      <c r="A949" s="58"/>
      <c r="B949" s="58"/>
      <c r="C949" s="58"/>
      <c r="D949" s="8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5" x14ac:dyDescent="0.35">
      <c r="A950" s="58"/>
      <c r="B950" s="58"/>
      <c r="C950" s="58"/>
      <c r="D950" s="8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5" x14ac:dyDescent="0.35">
      <c r="A951" s="58"/>
      <c r="B951" s="58"/>
      <c r="C951" s="58"/>
      <c r="D951" s="8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5" x14ac:dyDescent="0.35">
      <c r="A952" s="58"/>
      <c r="B952" s="58"/>
      <c r="C952" s="58"/>
      <c r="D952" s="8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5" x14ac:dyDescent="0.35">
      <c r="A953" s="58"/>
      <c r="B953" s="58"/>
      <c r="C953" s="58"/>
      <c r="D953" s="8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5" x14ac:dyDescent="0.35">
      <c r="A954" s="58"/>
      <c r="B954" s="58"/>
      <c r="C954" s="58"/>
      <c r="D954" s="8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5" x14ac:dyDescent="0.35">
      <c r="A955" s="58"/>
      <c r="B955" s="58"/>
      <c r="C955" s="58"/>
      <c r="D955" s="8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5" x14ac:dyDescent="0.35">
      <c r="A956" s="58"/>
      <c r="B956" s="58"/>
      <c r="C956" s="58"/>
      <c r="D956" s="8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5" x14ac:dyDescent="0.35">
      <c r="A957" s="58"/>
      <c r="B957" s="58"/>
      <c r="C957" s="58"/>
      <c r="D957" s="8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5" x14ac:dyDescent="0.35">
      <c r="A958" s="58"/>
      <c r="B958" s="58"/>
      <c r="C958" s="58"/>
      <c r="D958" s="8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5" x14ac:dyDescent="0.35">
      <c r="A959" s="58"/>
      <c r="B959" s="58"/>
      <c r="C959" s="58"/>
      <c r="D959" s="8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5" x14ac:dyDescent="0.35">
      <c r="A960" s="58"/>
      <c r="B960" s="58"/>
      <c r="C960" s="58"/>
      <c r="D960" s="8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5" x14ac:dyDescent="0.35">
      <c r="A961" s="58"/>
      <c r="B961" s="58"/>
      <c r="C961" s="58"/>
      <c r="D961" s="8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5" x14ac:dyDescent="0.35">
      <c r="A962" s="58"/>
      <c r="B962" s="58"/>
      <c r="C962" s="58"/>
      <c r="D962" s="8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5" x14ac:dyDescent="0.35">
      <c r="A963" s="58"/>
      <c r="B963" s="58"/>
      <c r="C963" s="58"/>
      <c r="D963" s="8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5" x14ac:dyDescent="0.35">
      <c r="A964" s="58"/>
      <c r="B964" s="58"/>
      <c r="C964" s="58"/>
      <c r="D964" s="8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5" x14ac:dyDescent="0.35">
      <c r="A965" s="58"/>
      <c r="B965" s="58"/>
      <c r="C965" s="58"/>
      <c r="D965" s="8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5" x14ac:dyDescent="0.35">
      <c r="A966" s="58"/>
      <c r="B966" s="58"/>
      <c r="C966" s="58"/>
      <c r="D966" s="8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5" x14ac:dyDescent="0.35">
      <c r="A967" s="58"/>
      <c r="B967" s="58"/>
      <c r="C967" s="58"/>
      <c r="D967" s="8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5" x14ac:dyDescent="0.35">
      <c r="A968" s="58"/>
      <c r="B968" s="58"/>
      <c r="C968" s="58"/>
      <c r="D968" s="8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5" x14ac:dyDescent="0.35">
      <c r="A969" s="58"/>
      <c r="B969" s="58"/>
      <c r="C969" s="58"/>
      <c r="D969" s="8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5" x14ac:dyDescent="0.35">
      <c r="A970" s="58"/>
      <c r="B970" s="58"/>
      <c r="C970" s="58"/>
      <c r="D970" s="8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5" x14ac:dyDescent="0.35">
      <c r="A971" s="58"/>
      <c r="B971" s="58"/>
      <c r="C971" s="58"/>
      <c r="D971" s="8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5" x14ac:dyDescent="0.35">
      <c r="A972" s="58"/>
      <c r="B972" s="58"/>
      <c r="C972" s="58"/>
      <c r="D972" s="8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5" x14ac:dyDescent="0.35">
      <c r="A973" s="58"/>
      <c r="B973" s="58"/>
      <c r="C973" s="58"/>
      <c r="D973" s="8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5" x14ac:dyDescent="0.35">
      <c r="A974" s="58"/>
      <c r="B974" s="58"/>
      <c r="C974" s="58"/>
      <c r="D974" s="8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5" x14ac:dyDescent="0.35">
      <c r="A975" s="58"/>
      <c r="B975" s="58"/>
      <c r="C975" s="58"/>
      <c r="D975" s="8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5" x14ac:dyDescent="0.35">
      <c r="A976" s="58"/>
      <c r="B976" s="58"/>
      <c r="C976" s="58"/>
      <c r="D976" s="8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5" x14ac:dyDescent="0.35">
      <c r="A977" s="58"/>
      <c r="B977" s="58"/>
      <c r="C977" s="58"/>
      <c r="D977" s="8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5" x14ac:dyDescent="0.35">
      <c r="A978" s="58"/>
      <c r="B978" s="58"/>
      <c r="C978" s="58"/>
      <c r="D978" s="8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5" x14ac:dyDescent="0.35">
      <c r="A979" s="58"/>
      <c r="B979" s="58"/>
      <c r="C979" s="58"/>
      <c r="D979" s="8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5" x14ac:dyDescent="0.35">
      <c r="A980" s="58"/>
      <c r="B980" s="58"/>
      <c r="C980" s="58"/>
      <c r="D980" s="8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5" x14ac:dyDescent="0.35">
      <c r="A981" s="58"/>
      <c r="B981" s="58"/>
      <c r="C981" s="58"/>
      <c r="D981" s="8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5" x14ac:dyDescent="0.35">
      <c r="A982" s="58"/>
      <c r="B982" s="58"/>
      <c r="C982" s="58"/>
      <c r="D982" s="8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5" x14ac:dyDescent="0.35">
      <c r="A983" s="58"/>
      <c r="B983" s="58"/>
      <c r="C983" s="58"/>
      <c r="D983" s="8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5" x14ac:dyDescent="0.35">
      <c r="A984" s="58"/>
      <c r="B984" s="58"/>
      <c r="C984" s="58"/>
      <c r="D984" s="8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5" x14ac:dyDescent="0.35">
      <c r="A985" s="58"/>
      <c r="B985" s="58"/>
      <c r="C985" s="58"/>
      <c r="D985" s="8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5" x14ac:dyDescent="0.35">
      <c r="A986" s="58"/>
      <c r="B986" s="58"/>
      <c r="C986" s="58"/>
      <c r="D986" s="8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5" x14ac:dyDescent="0.35">
      <c r="A987" s="58"/>
      <c r="B987" s="58"/>
      <c r="C987" s="58"/>
      <c r="D987" s="8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5" x14ac:dyDescent="0.35">
      <c r="A988" s="58"/>
      <c r="B988" s="58"/>
      <c r="C988" s="58"/>
      <c r="D988" s="8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5" x14ac:dyDescent="0.35">
      <c r="A989" s="58"/>
      <c r="B989" s="58"/>
      <c r="C989" s="58"/>
      <c r="D989" s="8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5" x14ac:dyDescent="0.35">
      <c r="A990" s="58"/>
      <c r="B990" s="58"/>
      <c r="C990" s="58"/>
      <c r="D990" s="8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5" x14ac:dyDescent="0.35">
      <c r="A991" s="58"/>
      <c r="B991" s="58"/>
      <c r="C991" s="58"/>
      <c r="D991" s="8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5" x14ac:dyDescent="0.35">
      <c r="A992" s="58"/>
      <c r="B992" s="58"/>
      <c r="C992" s="58"/>
      <c r="D992" s="8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5" x14ac:dyDescent="0.35">
      <c r="A993" s="58"/>
      <c r="B993" s="58"/>
      <c r="C993" s="58"/>
      <c r="D993" s="8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5" x14ac:dyDescent="0.35">
      <c r="A994" s="58"/>
      <c r="B994" s="58"/>
      <c r="C994" s="58"/>
      <c r="D994" s="8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5" x14ac:dyDescent="0.35">
      <c r="A995" s="58"/>
      <c r="B995" s="58"/>
      <c r="C995" s="58"/>
      <c r="D995" s="8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5" x14ac:dyDescent="0.35">
      <c r="A996" s="58"/>
      <c r="B996" s="58"/>
      <c r="C996" s="58"/>
      <c r="D996" s="8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5" x14ac:dyDescent="0.35">
      <c r="A997" s="58"/>
      <c r="B997" s="58"/>
      <c r="C997" s="58"/>
      <c r="D997" s="8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5" x14ac:dyDescent="0.35">
      <c r="A998" s="58"/>
      <c r="B998" s="58"/>
      <c r="C998" s="58"/>
      <c r="D998" s="8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5" x14ac:dyDescent="0.35">
      <c r="A999" s="58"/>
      <c r="B999" s="58"/>
      <c r="C999" s="58"/>
      <c r="D999" s="8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spans="1:26" ht="15.5" x14ac:dyDescent="0.35">
      <c r="A1000" s="58"/>
      <c r="B1000" s="58"/>
      <c r="C1000" s="58"/>
      <c r="D1000" s="8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3">
    <mergeCell ref="B1:E1"/>
    <mergeCell ref="A2:E2"/>
    <mergeCell ref="A14:C14"/>
  </mergeCells>
  <pageMargins left="0.7" right="0.7" top="0.75" bottom="0.75" header="0" footer="0"/>
  <pageSetup orientation="landscape"/>
  <drawing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0"/>
  <sheetViews>
    <sheetView workbookViewId="0"/>
  </sheetViews>
  <sheetFormatPr defaultColWidth="11.25" defaultRowHeight="15" customHeight="1" x14ac:dyDescent="0.35"/>
  <cols>
    <col min="1" max="26" width="10.6640625" customWidth="1"/>
  </cols>
  <sheetData>
    <row r="1" spans="1:3" x14ac:dyDescent="0.35"/>
    <row r="2" spans="1:3" x14ac:dyDescent="0.35"/>
    <row r="3" spans="1:3" x14ac:dyDescent="0.35">
      <c r="A3" s="5" t="s">
        <v>106</v>
      </c>
      <c r="C3" s="5" t="s">
        <v>224</v>
      </c>
    </row>
    <row r="4" spans="1:3" x14ac:dyDescent="0.35">
      <c r="A4" s="5" t="s">
        <v>426</v>
      </c>
      <c r="C4" s="5" t="s">
        <v>101</v>
      </c>
    </row>
    <row r="5" spans="1:3" x14ac:dyDescent="0.35">
      <c r="A5" s="5" t="s">
        <v>97</v>
      </c>
      <c r="C5" s="5" t="s">
        <v>226</v>
      </c>
    </row>
    <row r="6" spans="1:3" x14ac:dyDescent="0.35">
      <c r="A6" s="5" t="s">
        <v>115</v>
      </c>
      <c r="C6" s="5" t="s">
        <v>427</v>
      </c>
    </row>
    <row r="7" spans="1:3" x14ac:dyDescent="0.35">
      <c r="A7" s="5" t="s">
        <v>101</v>
      </c>
      <c r="C7" s="5" t="s">
        <v>428</v>
      </c>
    </row>
    <row r="8" spans="1:3" x14ac:dyDescent="0.35">
      <c r="C8" s="5" t="s">
        <v>400</v>
      </c>
    </row>
    <row r="9" spans="1:3" x14ac:dyDescent="0.35">
      <c r="C9" s="5" t="s">
        <v>398</v>
      </c>
    </row>
    <row r="10" spans="1:3" x14ac:dyDescent="0.35">
      <c r="C10" s="5" t="s">
        <v>410</v>
      </c>
    </row>
    <row r="11" spans="1:3" x14ac:dyDescent="0.35"/>
    <row r="12" spans="1:3" x14ac:dyDescent="0.35"/>
    <row r="13" spans="1:3" x14ac:dyDescent="0.35"/>
    <row r="14" spans="1:3" x14ac:dyDescent="0.35"/>
    <row r="15" spans="1:3" x14ac:dyDescent="0.35"/>
    <row r="16" spans="1:3" x14ac:dyDescent="0.35"/>
    <row r="17" x14ac:dyDescent="0.35"/>
    <row r="18" x14ac:dyDescent="0.35"/>
    <row r="19" x14ac:dyDescent="0.35"/>
    <row r="20"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 Start Here</vt:lpstr>
      <vt:lpstr>2. Life Expectancy</vt:lpstr>
      <vt:lpstr>3. Assets</vt:lpstr>
      <vt:lpstr>4. Liabilities &amp; Savings</vt:lpstr>
      <vt:lpstr>5. Current Income</vt:lpstr>
      <vt:lpstr>6. Current Expenses</vt:lpstr>
      <vt:lpstr>7. Subscriptions</vt:lpstr>
      <vt:lpstr>8. Future Budget</vt:lpstr>
      <vt:lpstr>9. Epic &amp; One-off</vt:lpstr>
      <vt:lpstr>10. Income Layers</vt:lpstr>
      <vt:lpstr>11. Spending Allocation</vt:lpstr>
      <vt:lpstr>12. Summary</vt:lpstr>
      <vt:lpstr>13. Super Projection</vt:lpstr>
      <vt:lpstr>14. Debt Paydown</vt:lpstr>
      <vt:lpstr>15. Enough Calculator</vt:lpstr>
      <vt:lpstr>PRE-RETIREMENT Budget</vt:lpstr>
      <vt:lpstr>RETIREMENT Budget</vt:lpstr>
      <vt:lpstr>EPIC RETIREMENT &amp; ONE OFF EXP</vt:lpstr>
      <vt:lpstr>SUBSCRIPTIONS Register</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Wilson</dc:creator>
  <cp:lastModifiedBy>Katharina Gremer</cp:lastModifiedBy>
  <dcterms:created xsi:type="dcterms:W3CDTF">2023-04-18T06:31:20Z</dcterms:created>
  <dcterms:modified xsi:type="dcterms:W3CDTF">2025-09-11T00:24:14Z</dcterms:modified>
</cp:coreProperties>
</file>